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/>
  <mc:AlternateContent xmlns:mc="http://schemas.openxmlformats.org/markup-compatibility/2006">
    <mc:Choice Requires="x15">
      <x15ac:absPath xmlns:x15ac="http://schemas.microsoft.com/office/spreadsheetml/2010/11/ac" url="/Users/wangxin/Downloads/"/>
    </mc:Choice>
  </mc:AlternateContent>
  <xr:revisionPtr revIDLastSave="0" documentId="13_ncr:1_{64AA53E2-7E43-3143-BD79-750EBF6A0522}" xr6:coauthVersionLast="47" xr6:coauthVersionMax="47" xr10:uidLastSave="{00000000-0000-0000-0000-000000000000}"/>
  <bookViews>
    <workbookView xWindow="2540" yWindow="2080" windowWidth="24800" windowHeight="15860" firstSheet="5" activeTab="12" xr2:uid="{00000000-000D-0000-FFFF-FFFF00000000}"/>
  </bookViews>
  <sheets>
    <sheet name="Sheet6" sheetId="6" r:id="rId1"/>
    <sheet name="dlt ss" sheetId="8" r:id="rId2"/>
    <sheet name="dlt ender" sheetId="15" r:id="rId3"/>
    <sheet name="enderHis" sheetId="16" r:id="rId4"/>
    <sheet name="3d ss" sheetId="9" r:id="rId5"/>
    <sheet name="dlt blue" sheetId="10" r:id="rId6"/>
    <sheet name="ssq ss" sheetId="12" r:id="rId7"/>
    <sheet name="Sheet1" sheetId="11" r:id="rId8"/>
    <sheet name="Sheet2" sheetId="13" r:id="rId9"/>
    <sheet name="Rtwo20Go15" sheetId="14" r:id="rId10"/>
    <sheet name="ssq com" sheetId="17" r:id="rId11"/>
    <sheet name="width" sheetId="18" r:id="rId12"/>
    <sheet name="NeiBorMax" sheetId="7" r:id="rId13"/>
    <sheet name="Sheet3" sheetId="19" r:id="rId14"/>
    <sheet name="termPerformance" sheetId="21" r:id="rId15"/>
    <sheet name="termPF_Blue" sheetId="22" r:id="rId16"/>
    <sheet name="tool" sheetId="23" r:id="rId17"/>
    <sheet name="Sheet9" sheetId="24" r:id="rId18"/>
    <sheet name="Sheet10" sheetId="25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7" l="1"/>
  <c r="E44" i="7"/>
  <c r="G44" i="7"/>
  <c r="B45" i="7"/>
  <c r="B42" i="7"/>
  <c r="B41" i="7"/>
  <c r="B43" i="7"/>
  <c r="B44" i="7"/>
  <c r="G38" i="7"/>
  <c r="W68" i="23"/>
  <c r="W67" i="23"/>
  <c r="W66" i="23"/>
  <c r="W65" i="23"/>
  <c r="W64" i="23"/>
  <c r="W63" i="23"/>
  <c r="W62" i="23"/>
  <c r="W61" i="23"/>
  <c r="W60" i="23"/>
  <c r="W59" i="23"/>
  <c r="W58" i="23"/>
  <c r="W57" i="23"/>
  <c r="W56" i="23"/>
  <c r="W55" i="23"/>
  <c r="W54" i="23"/>
  <c r="W53" i="23"/>
  <c r="W52" i="23"/>
  <c r="W51" i="23"/>
  <c r="W50" i="23"/>
  <c r="W49" i="23"/>
  <c r="W48" i="23"/>
  <c r="W47" i="23"/>
  <c r="W46" i="23"/>
  <c r="W45" i="23"/>
  <c r="W44" i="23"/>
  <c r="Q58" i="23"/>
  <c r="Q57" i="23"/>
  <c r="Q56" i="23"/>
  <c r="Q55" i="23"/>
  <c r="Q54" i="23"/>
  <c r="Q53" i="23"/>
  <c r="Q52" i="23"/>
  <c r="Q51" i="23"/>
  <c r="Q50" i="23"/>
  <c r="Q49" i="23"/>
  <c r="Q68" i="23"/>
  <c r="Q67" i="23"/>
  <c r="Q66" i="23"/>
  <c r="Q65" i="23"/>
  <c r="Q64" i="23"/>
  <c r="Q63" i="23"/>
  <c r="Q62" i="23"/>
  <c r="Q61" i="23"/>
  <c r="Q60" i="23"/>
  <c r="Q59" i="23"/>
  <c r="Q48" i="23"/>
  <c r="Q47" i="23"/>
  <c r="Q46" i="23"/>
  <c r="Q45" i="23"/>
  <c r="Q44" i="23"/>
  <c r="C15" i="25"/>
  <c r="P157" i="23"/>
  <c r="P156" i="23"/>
  <c r="P155" i="23"/>
  <c r="P154" i="23"/>
  <c r="P153" i="23"/>
  <c r="P146" i="23"/>
  <c r="P147" i="23"/>
  <c r="P148" i="23"/>
  <c r="P149" i="23"/>
  <c r="P150" i="23"/>
  <c r="K162" i="23"/>
  <c r="K161" i="23"/>
  <c r="K160" i="23"/>
  <c r="K159" i="23"/>
  <c r="K158" i="23"/>
  <c r="K157" i="23"/>
  <c r="K156" i="23"/>
  <c r="K155" i="23"/>
  <c r="K154" i="23"/>
  <c r="K153" i="23"/>
  <c r="K146" i="23"/>
  <c r="K147" i="23"/>
  <c r="K148" i="23"/>
  <c r="K149" i="23"/>
  <c r="K150" i="23"/>
  <c r="D158" i="23"/>
  <c r="D157" i="23"/>
  <c r="D156" i="23"/>
  <c r="D155" i="23"/>
  <c r="D154" i="23"/>
  <c r="D153" i="23"/>
  <c r="D152" i="23"/>
  <c r="D151" i="23"/>
  <c r="D150" i="23"/>
  <c r="D149" i="23"/>
  <c r="D146" i="23"/>
  <c r="D145" i="23"/>
  <c r="D144" i="23"/>
  <c r="D143" i="23"/>
  <c r="D142" i="23"/>
  <c r="D141" i="23"/>
  <c r="D140" i="23"/>
  <c r="D139" i="23"/>
  <c r="D138" i="23"/>
  <c r="D137" i="23"/>
  <c r="K141" i="23"/>
  <c r="K140" i="23"/>
  <c r="K139" i="23"/>
  <c r="K138" i="23"/>
  <c r="K137" i="23"/>
  <c r="K134" i="23"/>
  <c r="K133" i="23"/>
  <c r="K132" i="23"/>
  <c r="K131" i="23"/>
  <c r="K130" i="23"/>
  <c r="K129" i="23"/>
  <c r="K128" i="23"/>
  <c r="K127" i="23"/>
  <c r="K126" i="23"/>
  <c r="K125" i="23"/>
  <c r="K122" i="23"/>
  <c r="K121" i="23"/>
  <c r="K120" i="23"/>
  <c r="K119" i="23"/>
  <c r="K118" i="23"/>
  <c r="K117" i="23"/>
  <c r="K116" i="23"/>
  <c r="K115" i="23"/>
  <c r="K114" i="23"/>
  <c r="K113" i="23"/>
  <c r="D117" i="23"/>
  <c r="D116" i="23"/>
  <c r="D115" i="23"/>
  <c r="D114" i="23"/>
  <c r="D113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I44" i="23"/>
  <c r="I43" i="23"/>
  <c r="I42" i="23"/>
  <c r="I41" i="23"/>
  <c r="I40" i="23"/>
  <c r="I39" i="23"/>
  <c r="I38" i="23"/>
  <c r="I37" i="23"/>
  <c r="I36" i="23"/>
  <c r="I35" i="23"/>
  <c r="N31" i="23"/>
  <c r="N30" i="23"/>
  <c r="N29" i="23"/>
  <c r="N28" i="23"/>
  <c r="N27" i="23"/>
  <c r="N26" i="23"/>
  <c r="N25" i="23"/>
  <c r="N24" i="23"/>
  <c r="N23" i="23"/>
  <c r="N22" i="23"/>
  <c r="N21" i="23"/>
  <c r="N20" i="23"/>
  <c r="N19" i="23"/>
  <c r="N18" i="23"/>
  <c r="N17" i="23"/>
  <c r="N16" i="23"/>
  <c r="N15" i="23"/>
  <c r="N14" i="23"/>
  <c r="N13" i="23"/>
  <c r="N12" i="23"/>
  <c r="N11" i="23"/>
  <c r="N10" i="23"/>
  <c r="N9" i="23"/>
  <c r="N8" i="23"/>
  <c r="N7" i="23"/>
  <c r="N6" i="23"/>
  <c r="N5" i="23"/>
  <c r="N4" i="23"/>
  <c r="N3" i="23"/>
  <c r="N2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B40" i="7"/>
  <c r="D44" i="23"/>
  <c r="D43" i="23"/>
  <c r="D42" i="23"/>
  <c r="D41" i="23"/>
  <c r="D40" i="23"/>
  <c r="D39" i="23"/>
  <c r="B39" i="7"/>
  <c r="B38" i="7"/>
  <c r="B37" i="7"/>
  <c r="D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5" i="23"/>
  <c r="D36" i="23"/>
  <c r="D38" i="23"/>
  <c r="D37" i="23"/>
  <c r="F300" i="19"/>
  <c r="E300" i="19"/>
  <c r="H298" i="19"/>
  <c r="G298" i="19"/>
  <c r="F298" i="19"/>
  <c r="G283" i="19"/>
  <c r="H283" i="19"/>
  <c r="G286" i="19"/>
  <c r="H286" i="19"/>
  <c r="G289" i="19"/>
  <c r="H289" i="19"/>
  <c r="G292" i="19"/>
  <c r="H292" i="19"/>
  <c r="G295" i="19"/>
  <c r="H295" i="19"/>
  <c r="F292" i="19"/>
  <c r="F286" i="19"/>
  <c r="E286" i="19"/>
  <c r="F289" i="19"/>
  <c r="E289" i="19"/>
  <c r="E292" i="19"/>
  <c r="F295" i="19"/>
  <c r="E295" i="19"/>
  <c r="D295" i="19"/>
  <c r="D292" i="19"/>
  <c r="D289" i="19"/>
  <c r="F283" i="19"/>
  <c r="E283" i="19"/>
  <c r="D283" i="19"/>
  <c r="C11" i="17"/>
  <c r="O7" i="17"/>
  <c r="M7" i="17"/>
  <c r="W6" i="17"/>
  <c r="O6" i="17"/>
  <c r="W5" i="17"/>
  <c r="O5" i="17"/>
  <c r="M5" i="17"/>
  <c r="W4" i="17"/>
  <c r="U4" i="17"/>
  <c r="O4" i="17"/>
  <c r="M4" i="17"/>
  <c r="B4" i="17"/>
  <c r="B11" i="17" s="1"/>
  <c r="U3" i="17"/>
  <c r="M3" i="17"/>
  <c r="D5" i="9"/>
  <c r="D4" i="9"/>
  <c r="D10" i="8"/>
  <c r="C9" i="8"/>
  <c r="E9" i="8" s="1"/>
  <c r="E10" i="8" s="1"/>
  <c r="P18" i="6"/>
  <c r="N18" i="6"/>
  <c r="L18" i="6"/>
  <c r="M10" i="6"/>
  <c r="H10" i="6"/>
  <c r="D300" i="19"/>
</calcChain>
</file>

<file path=xl/sharedStrings.xml><?xml version="1.0" encoding="utf-8"?>
<sst xmlns="http://schemas.openxmlformats.org/spreadsheetml/2006/main" count="6153" uniqueCount="3736">
  <si>
    <t>要有足够的信心 相信自己一定能成功  遇到挫折失败时 不轻易沮丧 怎么可能那么简单就找到优秀的方法呢 有没有更好的方法，冷静一下换个思路想想</t>
  </si>
  <si>
    <t>73低3区安全</t>
  </si>
  <si>
    <t>22低2区左右胆码</t>
  </si>
  <si>
    <t>高1区安全</t>
  </si>
  <si>
    <t>22低数量意味 高不匹配</t>
  </si>
  <si>
    <t>用73寻找的 都符合83</t>
  </si>
  <si>
    <t>使用40 37参数</t>
  </si>
  <si>
    <t>73寻找的Nb1  2区 低位 nb1和周围相比高值 不宜匹配</t>
  </si>
  <si>
    <t>0.66*0.66</t>
  </si>
  <si>
    <t>0.81*0.81*0.81</t>
  </si>
  <si>
    <t>73的2区 有强壮的可追踪能力  高位异常时全不匹配</t>
  </si>
  <si>
    <t>22寻找时</t>
  </si>
  <si>
    <t>在大部分情况是高性能</t>
  </si>
  <si>
    <t>32  88% 83%    22 82%&gt;53%</t>
  </si>
  <si>
    <t>使用40 35参数</t>
  </si>
  <si>
    <t>极端情况  的不匹配32率75% 小于标准0.83  不匹配22率62%大于53% 原生序列对于自身不匹配才有高鲁棒性</t>
  </si>
  <si>
    <t>依然参照 2区swap  低位 nb1过高不选</t>
  </si>
  <si>
    <t>0.65*0.66</t>
  </si>
  <si>
    <r>
      <rPr>
        <sz val="11"/>
        <color theme="1"/>
        <rFont val="Calibri"/>
        <family val="4"/>
        <charset val="134"/>
        <scheme val="minor"/>
      </rPr>
      <t>最佳</t>
    </r>
    <r>
      <rPr>
        <sz val="11"/>
        <color theme="1"/>
        <rFont val="Microsoft YaHei"/>
        <family val="2"/>
        <charset val="134"/>
      </rPr>
      <t>实</t>
    </r>
    <r>
      <rPr>
        <sz val="11"/>
        <color theme="1"/>
        <rFont val="Calibri"/>
        <family val="4"/>
        <charset val="134"/>
        <scheme val="minor"/>
      </rPr>
      <t>践 在22</t>
    </r>
    <r>
      <rPr>
        <sz val="11"/>
        <color theme="1"/>
        <rFont val="Microsoft YaHei"/>
        <family val="2"/>
        <charset val="134"/>
      </rPr>
      <t>寻</t>
    </r>
    <r>
      <rPr>
        <sz val="11"/>
        <color theme="1"/>
        <rFont val="Calibri"/>
        <family val="4"/>
        <charset val="134"/>
        <scheme val="minor"/>
      </rPr>
      <t xml:space="preserve">找  2区 低位 </t>
    </r>
    <r>
      <rPr>
        <sz val="11"/>
        <color theme="1"/>
        <rFont val="Microsoft YaHei"/>
        <family val="2"/>
        <charset val="134"/>
      </rPr>
      <t>选择n</t>
    </r>
    <r>
      <rPr>
        <sz val="11"/>
        <color theme="1"/>
        <rFont val="Calibri"/>
        <family val="4"/>
        <charset val="134"/>
        <scheme val="minor"/>
      </rPr>
      <t>1最接近周</t>
    </r>
    <r>
      <rPr>
        <sz val="11"/>
        <color theme="1"/>
        <rFont val="Microsoft YaHei"/>
        <family val="2"/>
        <charset val="134"/>
      </rPr>
      <t>围</t>
    </r>
    <r>
      <rPr>
        <sz val="11"/>
        <color theme="1"/>
        <rFont val="Calibri"/>
        <family val="4"/>
        <charset val="134"/>
        <scheme val="minor"/>
      </rPr>
      <t>平均</t>
    </r>
    <r>
      <rPr>
        <sz val="11"/>
        <color theme="1"/>
        <rFont val="Microsoft YaHei"/>
        <family val="2"/>
        <charset val="134"/>
      </rPr>
      <t>值</t>
    </r>
    <r>
      <rPr>
        <sz val="11"/>
        <color theme="1"/>
        <rFont val="Calibri"/>
        <family val="4"/>
        <charset val="134"/>
        <scheme val="minor"/>
      </rPr>
      <t>的数据作</t>
    </r>
    <r>
      <rPr>
        <sz val="11"/>
        <color theme="1"/>
        <rFont val="Microsoft YaHei"/>
        <family val="2"/>
        <charset val="134"/>
      </rPr>
      <t>为过滤</t>
    </r>
    <r>
      <rPr>
        <sz val="11"/>
        <color theme="1"/>
        <rFont val="Calibri"/>
        <family val="4"/>
        <charset val="134"/>
        <scheme val="minor"/>
      </rPr>
      <t xml:space="preserve"> 0.81 * 0.81</t>
    </r>
  </si>
  <si>
    <r>
      <rPr>
        <sz val="11"/>
        <color theme="1"/>
        <rFont val="Calibri"/>
        <family val="4"/>
        <charset val="134"/>
        <scheme val="minor"/>
      </rPr>
      <t>r1高位 neighbor-2高</t>
    </r>
    <r>
      <rPr>
        <sz val="11"/>
        <color theme="1"/>
        <rFont val="Calibri"/>
        <family val="4"/>
        <charset val="134"/>
        <scheme val="minor"/>
      </rPr>
      <t>值</t>
    </r>
    <r>
      <rPr>
        <sz val="11"/>
        <color theme="1"/>
        <rFont val="Calibri"/>
        <family val="4"/>
        <charset val="134"/>
        <scheme val="minor"/>
      </rPr>
      <t>易出</t>
    </r>
    <r>
      <rPr>
        <sz val="11"/>
        <color theme="1"/>
        <rFont val="Calibri"/>
        <family val="4"/>
        <charset val="134"/>
        <scheme val="minor"/>
      </rPr>
      <t>现</t>
    </r>
    <r>
      <rPr>
        <sz val="11"/>
        <color theme="1"/>
        <rFont val="Calibri"/>
        <family val="4"/>
        <charset val="134"/>
        <scheme val="minor"/>
      </rPr>
      <t xml:space="preserve">非8出3 原因是neighbor-2代表7出3 </t>
    </r>
    <r>
      <rPr>
        <sz val="11"/>
        <color theme="1"/>
        <rFont val="Calibri"/>
        <family val="4"/>
        <charset val="134"/>
        <scheme val="minor"/>
      </rPr>
      <t>这</t>
    </r>
    <r>
      <rPr>
        <sz val="11"/>
        <color theme="1"/>
        <rFont val="Calibri"/>
        <family val="4"/>
        <charset val="134"/>
        <scheme val="minor"/>
      </rPr>
      <t>个</t>
    </r>
    <r>
      <rPr>
        <sz val="11"/>
        <color theme="1"/>
        <rFont val="Calibri"/>
        <family val="4"/>
        <charset val="134"/>
        <scheme val="minor"/>
      </rPr>
      <t>组</t>
    </r>
    <r>
      <rPr>
        <sz val="11"/>
        <color theme="1"/>
        <rFont val="Calibri"/>
        <family val="4"/>
        <charset val="134"/>
        <scheme val="minor"/>
      </rPr>
      <t>合</t>
    </r>
    <r>
      <rPr>
        <sz val="11"/>
        <color theme="1"/>
        <rFont val="Calibri"/>
        <family val="4"/>
        <charset val="134"/>
        <scheme val="minor"/>
      </rPr>
      <t>权</t>
    </r>
    <r>
      <rPr>
        <sz val="11"/>
        <color theme="1"/>
        <rFont val="Calibri"/>
        <family val="4"/>
        <charset val="134"/>
        <scheme val="minor"/>
      </rPr>
      <t>重</t>
    </r>
    <r>
      <rPr>
        <sz val="11"/>
        <color theme="1"/>
        <rFont val="Calibri"/>
        <family val="4"/>
        <charset val="134"/>
        <scheme val="minor"/>
      </rPr>
      <t>过</t>
    </r>
    <r>
      <rPr>
        <sz val="11"/>
        <color theme="1"/>
        <rFont val="Calibri"/>
        <family val="4"/>
        <charset val="134"/>
        <scheme val="minor"/>
      </rPr>
      <t xml:space="preserve">多就容易溢出 </t>
    </r>
  </si>
  <si>
    <t>32寻找</t>
  </si>
  <si>
    <t>性能比22寻找  找32的性能还低  扩大验证区间？</t>
  </si>
  <si>
    <t>最大最小综合评价时，未降分数据过多则易出现不匹配，数据少则易匹配，降分数据少易匹配</t>
  </si>
  <si>
    <t>综合评价时1区出现前后分明的匹配不匹配，为寻胆提供了支持。</t>
  </si>
  <si>
    <t>降分可以提高鲁棒性防止极端情况出现</t>
  </si>
  <si>
    <t>可否从22，32的对于22匹配的性能差来判断趋势转变的特殊情况？</t>
  </si>
  <si>
    <t>22的73和83稳定性最佳</t>
  </si>
  <si>
    <t>****</t>
  </si>
  <si>
    <t>22  swap中低位neighbor-2 最小的  也是r1低位   nb-r1: 中最小的 ， 是不匹配22的0.47 尽可能要注意nb1的极低值</t>
  </si>
  <si>
    <t>22 中size越大出现83不匹配的可能性越高</t>
  </si>
  <si>
    <t>***</t>
  </si>
  <si>
    <t>73 swap低位 32高匹配</t>
  </si>
  <si>
    <t xml:space="preserve">不选nb2最大值 不选nb最大值 </t>
  </si>
  <si>
    <t>验证中</t>
  </si>
  <si>
    <t>遗传算法</t>
  </si>
  <si>
    <r>
      <rPr>
        <sz val="11"/>
        <color theme="1"/>
        <rFont val="Calibri"/>
        <family val="4"/>
        <charset val="134"/>
        <scheme val="minor"/>
      </rPr>
      <t>73</t>
    </r>
    <r>
      <rPr>
        <sz val="11"/>
        <color theme="1"/>
        <rFont val="Microsoft YaHei"/>
        <family val="2"/>
        <charset val="134"/>
      </rPr>
      <t>的优良性能，实际是使用22训练的。</t>
    </r>
  </si>
  <si>
    <t>在swap排序中从高位开始，nb2和r1都处于相对低值的，nb2低值优先，r1尽量不是极低值</t>
  </si>
  <si>
    <t>优先方法：最佳序列中从低到高第一个连续的堆里选择r1最大的 堆中最好有3组</t>
  </si>
  <si>
    <r>
      <rPr>
        <sz val="11"/>
        <color theme="1"/>
        <rFont val="Calibri"/>
        <family val="4"/>
        <charset val="134"/>
        <scheme val="minor"/>
      </rPr>
      <t>没有3</t>
    </r>
    <r>
      <rPr>
        <sz val="11"/>
        <color theme="1"/>
        <rFont val="Microsoft YaHei"/>
        <family val="2"/>
        <charset val="134"/>
      </rPr>
      <t>连优先从低到高优先选择2连（2连或3连中不能2个r1都很小） r1最大的</t>
    </r>
  </si>
  <si>
    <t>3连过于靠近高位，不如选择低位2连</t>
  </si>
  <si>
    <r>
      <rPr>
        <sz val="11"/>
        <color theme="1"/>
        <rFont val="Calibri"/>
        <family val="4"/>
        <charset val="134"/>
        <scheme val="minor"/>
      </rPr>
      <t>全部最佳序列</t>
    </r>
    <r>
      <rPr>
        <sz val="11"/>
        <color theme="1"/>
        <rFont val="Microsoft YaHei"/>
        <family val="2"/>
        <charset val="134"/>
      </rPr>
      <t>满分考虑可能会出现非73</t>
    </r>
    <r>
      <rPr>
        <sz val="11"/>
        <color theme="1"/>
        <rFont val="Calibri"/>
        <family val="4"/>
        <charset val="134"/>
        <scheme val="minor"/>
      </rPr>
      <t>，高位</t>
    </r>
    <r>
      <rPr>
        <sz val="11"/>
        <color theme="1"/>
        <rFont val="Microsoft YaHei"/>
        <family val="2"/>
        <charset val="134"/>
      </rPr>
      <t>r1高值安全</t>
    </r>
  </si>
  <si>
    <t>83 swap nb不选最低的有很多30,30,30  或避开低值散列段 12,13,14,15   nb1 nb2尽量都处于中位数 匹配83</t>
  </si>
  <si>
    <t>！！！ 只存在一个nb值 则都不符合83</t>
  </si>
  <si>
    <t>非22 swap 高位 nb2高值不匹配   分值都相同时基本都会匹配需要注意</t>
  </si>
  <si>
    <t>testTermArrEnder=10,10,10,10,10,10,10,10</t>
  </si>
  <si>
    <t>testSpanArrEnder=5,5,5,5,5,5,5,5</t>
  </si>
  <si>
    <r>
      <rPr>
        <sz val="11"/>
        <color theme="1"/>
        <rFont val="Calibri"/>
        <family val="4"/>
        <charset val="134"/>
        <scheme val="minor"/>
      </rPr>
      <t xml:space="preserve"> 1区   1)nb1的</t>
    </r>
    <r>
      <rPr>
        <sz val="11"/>
        <color theme="1"/>
        <rFont val="Microsoft YaHei"/>
        <family val="2"/>
        <charset val="134"/>
      </rPr>
      <t>值</t>
    </r>
    <r>
      <rPr>
        <sz val="11"/>
        <color theme="1"/>
        <rFont val="Calibri"/>
        <family val="4"/>
        <charset val="134"/>
        <scheme val="minor"/>
      </rPr>
      <t>范</t>
    </r>
    <r>
      <rPr>
        <sz val="11"/>
        <color theme="1"/>
        <rFont val="Microsoft YaHei"/>
        <family val="2"/>
        <charset val="134"/>
      </rPr>
      <t>围</t>
    </r>
    <r>
      <rPr>
        <sz val="11"/>
        <color theme="1"/>
        <rFont val="Calibri"/>
        <family val="4"/>
        <charset val="134"/>
        <scheme val="minor"/>
      </rPr>
      <t>一定在 10以上 2）</t>
    </r>
    <r>
      <rPr>
        <sz val="11"/>
        <color theme="1"/>
        <rFont val="Microsoft YaHei"/>
        <family val="2"/>
        <charset val="134"/>
      </rPr>
      <t>综</t>
    </r>
    <r>
      <rPr>
        <sz val="11"/>
        <color theme="1"/>
        <rFont val="Calibri"/>
        <family val="4"/>
        <charset val="134"/>
        <scheme val="minor"/>
      </rPr>
      <t>合nb,nb1高</t>
    </r>
    <r>
      <rPr>
        <sz val="11"/>
        <color theme="1"/>
        <rFont val="Microsoft YaHei"/>
        <family val="2"/>
        <charset val="134"/>
      </rPr>
      <t>值</t>
    </r>
    <r>
      <rPr>
        <sz val="11"/>
        <color theme="1"/>
        <rFont val="Calibri"/>
        <family val="4"/>
        <charset val="134"/>
        <scheme val="minor"/>
      </rPr>
      <t xml:space="preserve"> rb1小</t>
    </r>
    <r>
      <rPr>
        <sz val="11"/>
        <color theme="1"/>
        <rFont val="Microsoft YaHei"/>
        <family val="2"/>
        <charset val="134"/>
      </rPr>
      <t>值</t>
    </r>
    <r>
      <rPr>
        <sz val="11"/>
        <color theme="1"/>
        <rFont val="Calibri"/>
        <family val="4"/>
        <charset val="134"/>
        <scheme val="minor"/>
      </rPr>
      <t xml:space="preserve"> r1 r2双低</t>
    </r>
  </si>
  <si>
    <t>最优选择</t>
  </si>
  <si>
    <t xml:space="preserve">分片按3区排序后   nb1所带横行 选择3区尽可能低位  未排过序的 </t>
  </si>
  <si>
    <t>r2低值但避免过低值 r1尽可能小 nb1不能处于极低值 nb尽可能大</t>
  </si>
  <si>
    <t>所以3区的后两区不应该再重新排序</t>
  </si>
  <si>
    <t>高区最后10行更容易选择 r2高的 但不应与其他r2偏差过大 r1高值 nb高值但不应过高</t>
  </si>
  <si>
    <t>dlt以前的高效杀红是在gatherType = 0状态下</t>
  </si>
  <si>
    <t>dlt</t>
  </si>
  <si>
    <t>testTermArr=5,5,5,5,5,5,5</t>
  </si>
  <si>
    <t>testSpanArr=30,30,20,20,10,10,5</t>
  </si>
  <si>
    <t>split=6,6,4</t>
  </si>
  <si>
    <t>42为10% 选取 L低 r1低 可以作为胆注追加投注</t>
  </si>
  <si>
    <t xml:space="preserve">RankRedV005NNetConectSta        </t>
  </si>
  <si>
    <t>设置NeiBorMax.countNbTime的参考nb值  3,8  等</t>
  </si>
  <si>
    <t>3d</t>
  </si>
  <si>
    <t>连码   3区 高位 l最大 nb不是最大</t>
  </si>
  <si>
    <t>testTermArr=6,6,6,6,6,6,6,12,12</t>
  </si>
  <si>
    <t>全排序3区，中间位置必出连码。</t>
  </si>
  <si>
    <t>#5,5,40,40,80,80</t>
  </si>
  <si>
    <t>testSpanArr=10,10,10,10,10,10,5,5,5</t>
  </si>
  <si>
    <t>splitAny=8,8,6,6,4,4</t>
  </si>
  <si>
    <t>1</t>
  </si>
  <si>
    <t>0.34</t>
  </si>
  <si>
    <t>6红</t>
  </si>
  <si>
    <t>0.3成功率</t>
  </si>
  <si>
    <t>2</t>
  </si>
  <si>
    <t>1/2~0.61</t>
  </si>
  <si>
    <t>3ender0-1   2/3</t>
  </si>
  <si>
    <t>3</t>
  </si>
  <si>
    <t>0.5</t>
  </si>
  <si>
    <t>fixPos=1=1,2,6,7|5=15,18,20,23,25,28|9=1,2</t>
  </si>
  <si>
    <t>0.81</t>
  </si>
  <si>
    <t>fixPosWay5=3=1,3,4|4=0,2,4|9=1,2</t>
  </si>
  <si>
    <t>4</t>
  </si>
  <si>
    <t>9/32</t>
  </si>
  <si>
    <t>6ma 0-1  3ma 1-2  9/32</t>
  </si>
  <si>
    <t>5</t>
  </si>
  <si>
    <t>20/32</t>
  </si>
  <si>
    <t>7ma gap or 6ma gap  20/32</t>
  </si>
  <si>
    <t>7ma gap or 7ma gap 158661</t>
  </si>
  <si>
    <t>6</t>
  </si>
  <si>
    <t>11/32</t>
  </si>
  <si>
    <t>4ma 1-2  &amp;&amp; (4ma 1-2 or 4ma 1-2  )</t>
  </si>
  <si>
    <t>1,2 =0.22    3,4=0.22   5,6=0.21  混合聚集条件 0.3   =0.003   高频32 0.3</t>
  </si>
  <si>
    <t>0.47*0.47</t>
  </si>
  <si>
    <t>gather</t>
  </si>
  <si>
    <t>20,4</t>
  </si>
  <si>
    <t>0.76</t>
  </si>
  <si>
    <t>18,4</t>
  </si>
  <si>
    <t>0.65</t>
  </si>
  <si>
    <t>28,5</t>
  </si>
  <si>
    <t>0.68</t>
  </si>
  <si>
    <t>2,2</t>
  </si>
  <si>
    <t>0.477</t>
  </si>
  <si>
    <r>
      <rPr>
        <sz val="11"/>
        <color theme="1"/>
        <rFont val="Calibri"/>
        <family val="4"/>
        <charset val="134"/>
        <scheme val="minor"/>
      </rPr>
      <t>dlt g22 term15</t>
    </r>
    <r>
      <rPr>
        <sz val="11"/>
        <color theme="1"/>
        <rFont val="Microsoft YaHei"/>
        <family val="2"/>
        <charset val="134"/>
      </rPr>
      <t xml:space="preserve"> 选r1最大的 猜测会同时满足 </t>
    </r>
  </si>
  <si>
    <t>9,3</t>
  </si>
  <si>
    <t>3,2</t>
  </si>
  <si>
    <t>0.67</t>
  </si>
  <si>
    <t>0.75</t>
  </si>
  <si>
    <r>
      <rPr>
        <sz val="11"/>
        <color theme="1"/>
        <rFont val="Calibri"/>
        <family val="4"/>
        <charset val="134"/>
        <scheme val="minor"/>
      </rPr>
      <t>term25  r1</t>
    </r>
    <r>
      <rPr>
        <sz val="11"/>
        <color theme="1"/>
        <rFont val="Microsoft YaHei"/>
        <family val="2"/>
        <charset val="134"/>
      </rPr>
      <t>中间位置10个 去掉l最大的 去掉nb最低的 如果高位nb1过高也要去掉</t>
    </r>
  </si>
  <si>
    <t>如果r1决定22的性能 那么大胆猜测   位差2，1决定32的性能</t>
  </si>
  <si>
    <t>front</t>
  </si>
  <si>
    <r>
      <rPr>
        <sz val="11"/>
        <color theme="1"/>
        <rFont val="Calibri"/>
        <family val="4"/>
        <charset val="134"/>
        <scheme val="minor"/>
      </rPr>
      <t xml:space="preserve">term 15  </t>
    </r>
    <r>
      <rPr>
        <sz val="11"/>
        <color theme="1"/>
        <rFont val="Microsoft YaHei"/>
        <family val="2"/>
        <charset val="134"/>
      </rPr>
      <t>前三不出条件 判断选前3  nb1最小，不选小于30的 其中选l最大的。</t>
    </r>
  </si>
  <si>
    <t>使用gather 83 term25 可以做出高频 32的大量条件</t>
  </si>
  <si>
    <t>orderSa</t>
  </si>
  <si>
    <r>
      <rPr>
        <sz val="11"/>
        <color theme="1"/>
        <rFont val="Calibri"/>
        <family val="4"/>
        <charset val="134"/>
        <scheme val="minor"/>
      </rPr>
      <t>最新</t>
    </r>
    <r>
      <rPr>
        <sz val="11"/>
        <color theme="1"/>
        <rFont val="Microsoft YaHei"/>
        <family val="2"/>
        <charset val="134"/>
      </rPr>
      <t>发现：</t>
    </r>
    <r>
      <rPr>
        <sz val="11"/>
        <color theme="1"/>
        <rFont val="Calibri"/>
        <family val="4"/>
        <charset val="134"/>
        <scheme val="minor"/>
      </rPr>
      <t>r2</t>
    </r>
    <r>
      <rPr>
        <sz val="11"/>
        <color theme="1"/>
        <rFont val="Microsoft YaHei"/>
        <family val="2"/>
        <charset val="134"/>
      </rPr>
      <t>处于周围高点，r1处于周围极高位或极低位</t>
    </r>
  </si>
  <si>
    <r>
      <rPr>
        <sz val="11"/>
        <color theme="1"/>
        <rFont val="Calibri"/>
        <family val="4"/>
        <charset val="134"/>
        <scheme val="minor"/>
      </rPr>
      <t>Order1036SASoreByPartten3dMTSliceTest</t>
    </r>
    <r>
      <rPr>
        <sz val="11"/>
        <color theme="1"/>
        <rFont val="Microsoft YaHei"/>
        <family val="2"/>
        <charset val="134"/>
      </rPr>
      <t xml:space="preserve">   gatherFlg=true</t>
    </r>
  </si>
  <si>
    <r>
      <rPr>
        <sz val="11"/>
        <color theme="1"/>
        <rFont val="Calibri"/>
        <family val="4"/>
        <charset val="134"/>
        <scheme val="minor"/>
      </rPr>
      <t>gatherString</t>
    </r>
    <r>
      <rPr>
        <sz val="11"/>
        <color theme="1"/>
        <rFont val="Microsoft YaHei"/>
        <family val="2"/>
        <charset val="134"/>
      </rPr>
      <t xml:space="preserve"> = 285</t>
    </r>
  </si>
  <si>
    <t>dynatestTerm=1</t>
  </si>
  <si>
    <r>
      <rPr>
        <sz val="11"/>
        <color theme="1"/>
        <rFont val="Calibri"/>
        <family val="4"/>
        <charset val="134"/>
        <scheme val="minor"/>
      </rPr>
      <t>在</t>
    </r>
    <r>
      <rPr>
        <sz val="11"/>
        <color theme="1"/>
        <rFont val="Microsoft YaHei"/>
        <family val="2"/>
        <charset val="134"/>
      </rPr>
      <t>swap中选取l靠高位的l相对最低，l相近时优选r1大的</t>
    </r>
  </si>
  <si>
    <r>
      <rPr>
        <sz val="11"/>
        <color theme="1"/>
        <rFont val="Calibri"/>
        <family val="4"/>
        <charset val="134"/>
        <scheme val="minor"/>
      </rPr>
      <t>在1</t>
    </r>
    <r>
      <rPr>
        <sz val="11"/>
        <color theme="1"/>
        <rFont val="Microsoft YaHei"/>
        <family val="2"/>
        <charset val="134"/>
      </rPr>
      <t>区中选取l靠低位的l相对最低</t>
    </r>
  </si>
  <si>
    <t>front  选取r2最大的 作为逆32</t>
  </si>
  <si>
    <t>num: 6181</t>
  </si>
  <si>
    <t>numCon=28, 13, 27, 33, 29, 11, 5, 20, 3, 23, 8, 10, 21, 6, 30, 35, 31, 14, 9, 34, 4, 2, 19, 17, 7=5-5@12,13,14=1-2@31,32,33=1-2</t>
  </si>
  <si>
    <t>s9</t>
  </si>
  <si>
    <t>2*  123=1-2</t>
  </si>
  <si>
    <t>ender: 5141</t>
  </si>
  <si>
    <t>enderCon=0,5,6=0-1</t>
  </si>
  <si>
    <t>20034</t>
  </si>
  <si>
    <t>fixPosWay5: 3643</t>
  </si>
  <si>
    <t>fixPosWay5=1=0,1,2|4=0,1,2|9=1,2</t>
  </si>
  <si>
    <t>杀错11</t>
  </si>
  <si>
    <t>836</t>
  </si>
  <si>
    <t>1等：0注 2等：0注 3等：0注 4等：0注 5等：2注  6等：0注 7等：5注 8等：21注 9等：150注  共中178注2165元</t>
  </si>
  <si>
    <t>gatherGroup: 3514</t>
  </si>
  <si>
    <t>gatherGroup=15 25 18 27 28 16 13 20 33 5 11 29 3 8 23 21 12 6 10 31 30 35 9 14 7 2 17 22 26 19 34 4 24 1 32|27,5|1,1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</si>
  <si>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球：2注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球：12</t>
    </r>
  </si>
  <si>
    <t>gatherGroup1: 3159</t>
  </si>
  <si>
    <t>gatherGroup1=15 25 18 27 28 16 13 20 33 5 11 29 3 8 23 21 12 6 10 31 30 35 9 14 7 2 17 22 26 19 34 4 24 1 32|18,4|1,1</t>
  </si>
  <si>
    <t>杀错13</t>
  </si>
  <si>
    <t>429</t>
  </si>
  <si>
    <t>1等：0注 2等：0注 3等：0注 4等：0注 5等：0注  6等：0注 7等：0注 8等：2注 9等：22注  共中24注140元</t>
  </si>
  <si>
    <t>gatherGroup2: 2834</t>
  </si>
  <si>
    <t>gatherGroup2=15 25 18 27 28 16 13 20 33 5 11 29 3 8 23 21 12 6 10 31 30 35 9 14 7 2 17 22 26 19 34 4 24 1 32|9,3|1,1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</si>
  <si>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球：5注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球：73</t>
    </r>
  </si>
  <si>
    <t>gatherGroup3: 2599</t>
  </si>
  <si>
    <t>gatherGroup3=15 25 18 27 28 16 13 20 33 5 11 29 3 8 23 21 12 6 10 31 30 35 9 14 7 2 17 22 26 19 34 4 24 1 32|3,2|1,1</t>
  </si>
  <si>
    <t>杀错20</t>
  </si>
  <si>
    <t>956</t>
  </si>
  <si>
    <t>1等：0注 2等：0注 3等：0注 4等：0注 5等：2注  6等：0注 7等：4注 8等：40注 9等：181注  共中227注2505元</t>
  </si>
  <si>
    <t>gatherGroup4: 1672</t>
  </si>
  <si>
    <t>gatherGroup4=14  2 28  6 33 20 4  3 25 15 23 27  9 29 17 35 10 18 22 26  5 12 32  8 30 19 11 34  7  1 31 16 21  13 24|6,3|0,0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</si>
  <si>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球：6注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球：95注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球：397</t>
    </r>
  </si>
  <si>
    <t>gatherGroup5: 1044</t>
  </si>
  <si>
    <t>gatherGroup5=22 25 16 19  1 20  5 26  3 27 35 31 17 12 21 32  8 23 10  6 28 14  2 11  9 15 29 30 34 24 33  7 13 18  4|6,3|0,0</t>
  </si>
  <si>
    <t>杀错27</t>
  </si>
  <si>
    <t>877</t>
  </si>
  <si>
    <t>1等：0注 2等：0注 3等：0注 4等：0注 5等：5注  6等：0注 7等：6注 8等：24注 9等：169注  共中204注3305元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</si>
  <si>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球：11注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球：80注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球：342</t>
    </r>
  </si>
  <si>
    <t>num: 19481</t>
  </si>
  <si>
    <t>1* 123=1-2</t>
  </si>
  <si>
    <t>杀错31</t>
  </si>
  <si>
    <t>384</t>
  </si>
  <si>
    <t>1等：0注 2等：0注 3等：0注 4等：0注 5等：0注  6等：0注 7等：1注 8等：11注 9等：52注  共中64注525元</t>
  </si>
  <si>
    <t>ender: 14416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</si>
  <si>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球：28注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球：121</t>
    </r>
  </si>
  <si>
    <t>fixPosWay5: 9912</t>
  </si>
  <si>
    <t>错63条件</t>
  </si>
  <si>
    <t>1059</t>
  </si>
  <si>
    <t>1等：0注 2等：0注 3等：0注 4等：0注 5等：2注  6等：0注 7等：5注 8等：34注 9等：250注  共中291注2860元</t>
  </si>
  <si>
    <t>gatherGroup: 9239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</si>
  <si>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球：7注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球：120注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球：490</t>
    </r>
  </si>
  <si>
    <t>gatherGroup1: 7796</t>
  </si>
  <si>
    <r>
      <rPr>
        <sz val="11"/>
        <color theme="1"/>
        <rFont val="Calibri"/>
        <family val="4"/>
        <charset val="134"/>
        <scheme val="minor"/>
      </rPr>
      <t>ender</t>
    </r>
    <r>
      <rPr>
        <sz val="11"/>
        <color theme="1"/>
        <rFont val="Microsoft YaHei"/>
        <family val="2"/>
        <charset val="134"/>
      </rPr>
      <t>错</t>
    </r>
  </si>
  <si>
    <t>1等：0注 2等：0注 3等：0注 4等：0注 5等：6注  6等：0注 7等：9注 8等：45注 9等：192注  共中252注4335元</t>
  </si>
  <si>
    <t>gatherGroup2: 6909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</si>
  <si>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球：15注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球：111注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球：379</t>
    </r>
  </si>
  <si>
    <t>gatherGroup3: 6206</t>
  </si>
  <si>
    <r>
      <rPr>
        <sz val="11"/>
        <color theme="1"/>
        <rFont val="Calibri"/>
        <family val="4"/>
        <charset val="134"/>
        <scheme val="minor"/>
      </rPr>
      <t>PosWay</t>
    </r>
    <r>
      <rPr>
        <sz val="11"/>
        <color theme="1"/>
        <rFont val="Microsoft YaHei"/>
        <family val="2"/>
        <charset val="134"/>
      </rPr>
      <t>错</t>
    </r>
  </si>
  <si>
    <t>1336</t>
  </si>
  <si>
    <t>1等：0注 2等：0注 3等：0注 4等：0注 5等：11注  6等：0注 7等：11注 8等：47注 9等：275注  共中344注6480元</t>
  </si>
  <si>
    <t>gatherGroup4: 4370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</si>
  <si>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球：22注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球：158注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球：502</t>
    </r>
  </si>
  <si>
    <t>gatherGroup5: 2537</t>
  </si>
  <si>
    <t>3码1-2错</t>
  </si>
  <si>
    <t>769</t>
  </si>
  <si>
    <t>1等：0注 2等：0注 3等：0注 4等：0注 5等：3注  6等：0注 7等：2注 8等：21注 9等：147注  共中173注2150元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</si>
  <si>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球：5注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球：73注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球：259</t>
    </r>
  </si>
  <si>
    <r>
      <rPr>
        <sz val="11"/>
        <color theme="1"/>
        <rFont val="Calibri"/>
        <family val="4"/>
        <charset val="134"/>
        <scheme val="minor"/>
      </rPr>
      <t>s4+</t>
    </r>
    <r>
      <rPr>
        <sz val="11"/>
        <color theme="1"/>
        <rFont val="Microsoft YaHei"/>
        <family val="2"/>
        <charset val="134"/>
      </rPr>
      <t>根据最多的红球动态杀</t>
    </r>
    <r>
      <rPr>
        <sz val="11"/>
        <color theme="1"/>
        <rFont val="Calibri"/>
        <family val="4"/>
        <charset val="134"/>
        <scheme val="minor"/>
      </rPr>
      <t>1</t>
    </r>
    <r>
      <rPr>
        <sz val="11"/>
        <color theme="1"/>
        <rFont val="Microsoft YaHei"/>
        <family val="2"/>
        <charset val="134"/>
      </rPr>
      <t xml:space="preserve">  + 8=0-1</t>
    </r>
  </si>
  <si>
    <t>num: 6790</t>
  </si>
  <si>
    <t>1064</t>
  </si>
  <si>
    <t>1等：0注 2等：0注 3等：0注 4等：0注 5等：4注  6等：0注 7等：12注 8等：54注 9等：222注  共中292注4320元</t>
  </si>
  <si>
    <t>ender: 5860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</si>
  <si>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球：16注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球：150注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球：396</t>
    </r>
  </si>
  <si>
    <t>fixPosWay5: 4661</t>
  </si>
  <si>
    <t>1008</t>
  </si>
  <si>
    <t>1等：0注 2等：0注 3等：0注 4等：0注 5等：8注  6等：0注 7等：12注 8等：48注 9等：220注  共中288注5420元</t>
  </si>
  <si>
    <t>gatherGroup: 4090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</si>
  <si>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球：20注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球：140注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球：401</t>
    </r>
  </si>
  <si>
    <t>gatherGroup1: 3759</t>
  </si>
  <si>
    <t>1136</t>
  </si>
  <si>
    <t>1等：0注 2等：0注 3等：0注 4等：0注 5等：8注  6等：0注 7等：17注 8等：60注 9等：271注  共中356注6355元</t>
  </si>
  <si>
    <t>gatherGroup2: 3248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</si>
  <si>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球：25注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球：178注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球：462</t>
    </r>
  </si>
  <si>
    <t>gatherGroup3: 2611</t>
  </si>
  <si>
    <t>713</t>
  </si>
  <si>
    <t>1等：0注 2等：0注 3等：0注 4等：0注 5等：3注  6等：0注 7等：0注 8等：12注 9等：100注  共中115注1580元</t>
  </si>
  <si>
    <t>gatherGroup4: 1789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</si>
  <si>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球：0注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球：3注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球：39注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球：200</t>
    </r>
  </si>
  <si>
    <t>gatherGroup5: 1023</t>
  </si>
  <si>
    <t>1等：0注 2等：1注 3等：0注 4等：0注 5等：10注  6等：0注 7等：20注 8等：55注 9等：213注  共中299注106890元</t>
  </si>
  <si>
    <r>
      <rPr>
        <sz val="11"/>
        <color theme="1"/>
        <rFont val="Calibri"/>
        <family val="4"/>
        <charset val="134"/>
        <scheme val="minor"/>
      </rPr>
      <t>中5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球：1注 中4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球：30注 中3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球：148注 中2</t>
    </r>
    <r>
      <rPr>
        <sz val="11"/>
        <color theme="1"/>
        <rFont val="Calibri"/>
        <family val="4"/>
        <charset val="134"/>
        <scheme val="minor"/>
      </rPr>
      <t>红</t>
    </r>
    <r>
      <rPr>
        <sz val="11"/>
        <color theme="1"/>
        <rFont val="Calibri"/>
        <family val="4"/>
        <charset val="134"/>
        <scheme val="minor"/>
      </rPr>
      <t>球：388</t>
    </r>
  </si>
  <si>
    <r>
      <rPr>
        <sz val="11"/>
        <color theme="1"/>
        <rFont val="Calibri"/>
        <family val="4"/>
        <charset val="134"/>
        <scheme val="minor"/>
      </rPr>
      <t xml:space="preserve">20020 </t>
    </r>
    <r>
      <rPr>
        <sz val="11"/>
        <color theme="1"/>
        <rFont val="Microsoft YaHei"/>
        <family val="2"/>
        <charset val="134"/>
      </rPr>
      <t>杀红错1  ender错  fixpos错</t>
    </r>
  </si>
  <si>
    <t>尾数</t>
  </si>
  <si>
    <t>nb=1 r2最小</t>
  </si>
  <si>
    <t>最新  1区中选择nb正在变化的位置（1的变化周围优先选择，如1，2变化，2，3变化优先选择1，2变化）  r1尽量大,不为最大  r2尽量小不为最小</t>
  </si>
  <si>
    <t>当值的差距都不大时，优选f4小的（nbDiff = 9）</t>
  </si>
  <si>
    <t>最新  设定 int nbDiff = 3; 直接从1区低位开始选择 f4大值中（一般不选择f4最大的 除非它有nb极低值），nb低值的，r1尽量大（过30），  相同f4,优先考虑nb低值，但有时也要参考nb,r1双低</t>
  </si>
  <si>
    <t>出现f4最大为30以上时，考虑f4选择最低值 中r1最大的　</t>
  </si>
  <si>
    <r>
      <rPr>
        <sz val="11"/>
        <color theme="1"/>
        <rFont val="Microsoft YaHei"/>
        <family val="2"/>
        <charset val="134"/>
      </rPr>
      <t xml:space="preserve">P出现极少时  f4最大值成为邻边位置，优先选择它的邻边f4值接近于它且r1接近30 </t>
    </r>
    <r>
      <rPr>
        <sz val="11"/>
        <color theme="1"/>
        <rFont val="游ゴシック"/>
        <charset val="128"/>
      </rPr>
      <t>及</t>
    </r>
    <r>
      <rPr>
        <sz val="11"/>
        <color theme="1"/>
        <rFont val="Microsoft YaHei"/>
        <family val="2"/>
        <charset val="134"/>
      </rPr>
      <t>l大的</t>
    </r>
  </si>
  <si>
    <t>gather33</t>
  </si>
  <si>
    <t>选择2区低位  r1不是最小的也不是最大的 并且近似r1中 r2不是最小的</t>
  </si>
  <si>
    <t>最新  选择2区低位  nb第一个相同值的长链最好是3行以上 选择l最大的 r1不是最大 r2不是最小。</t>
  </si>
  <si>
    <t>杀4红：在front m3-r1文件中  优选遗漏不集中的，l值低的 f值低的，还可以假如尾数的出现综合考虑</t>
  </si>
  <si>
    <t>term 5  split 4  kill 4表现优异</t>
  </si>
  <si>
    <t>杀3 找2个最接近的遗漏  对于遗漏小的高频  杀最近7期出现次数高的  对于遗漏大的低频杀最近7期尾数出现次数多的</t>
  </si>
  <si>
    <t>上述同尾时保留高频区域，如大小区。</t>
  </si>
  <si>
    <t>20006-10139 15期高概率4出1</t>
  </si>
  <si>
    <t>杀11红：杀错1个一样有高回报率</t>
  </si>
  <si>
    <r>
      <rPr>
        <sz val="11"/>
        <color theme="1"/>
        <rFont val="Calibri"/>
        <family val="4"/>
        <charset val="134"/>
        <scheme val="minor"/>
      </rPr>
      <t xml:space="preserve">offet=3 </t>
    </r>
    <r>
      <rPr>
        <sz val="11"/>
        <color theme="1"/>
        <rFont val="Microsoft YaHei"/>
        <family val="2"/>
        <charset val="134"/>
      </rPr>
      <t xml:space="preserve"> 对于性能不佳的 可以考虑</t>
    </r>
    <r>
      <rPr>
        <sz val="11"/>
        <color theme="1"/>
        <rFont val="Microsoft YaHei"/>
        <family val="2"/>
        <charset val="134"/>
      </rPr>
      <t>杀掉 2个3行重复多的低遗漏</t>
    </r>
    <r>
      <rPr>
        <sz val="11"/>
        <color theme="1"/>
        <rFont val="Microsoft YaHei"/>
        <family val="2"/>
        <charset val="134"/>
      </rPr>
      <t xml:space="preserve">  重复不足2个由0开始的低遗漏来补充</t>
    </r>
  </si>
  <si>
    <t>offset=5 高性能 去掉f最低的 取3行，如果过多低遗漏，考虑去重复低遗漏  如果超过8个则顺序取8个做杀码</t>
  </si>
  <si>
    <r>
      <rPr>
        <sz val="11"/>
        <color theme="1"/>
        <rFont val="Calibri"/>
        <family val="4"/>
        <charset val="134"/>
        <scheme val="minor"/>
      </rPr>
      <t>gather22</t>
    </r>
    <r>
      <rPr>
        <sz val="11"/>
        <color theme="1"/>
        <rFont val="Microsoft YaHei"/>
        <family val="2"/>
        <charset val="134"/>
      </rPr>
      <t xml:space="preserve">     SAGather  非全局 1区</t>
    </r>
    <r>
      <rPr>
        <sz val="11"/>
        <color theme="1"/>
        <rFont val="Calibri"/>
        <family val="4"/>
        <charset val="134"/>
        <scheme val="minor"/>
      </rPr>
      <t xml:space="preserve"> 低位</t>
    </r>
    <r>
      <rPr>
        <sz val="11"/>
        <color theme="1"/>
        <rFont val="Microsoft JhengHei"/>
        <family val="2"/>
        <charset val="136"/>
      </rPr>
      <t>优先</t>
    </r>
    <r>
      <rPr>
        <sz val="11"/>
        <color theme="1"/>
        <rFont val="Microsoft YaHei"/>
        <family val="2"/>
        <charset val="134"/>
      </rPr>
      <t>选择 r1大的 nb大的比周围值突出（r1最大易出错）</t>
    </r>
  </si>
  <si>
    <r>
      <rPr>
        <sz val="11"/>
        <color theme="1"/>
        <rFont val="Calibri"/>
        <family val="4"/>
        <charset val="134"/>
        <scheme val="minor"/>
      </rPr>
      <t xml:space="preserve">GatherNXN </t>
    </r>
    <r>
      <rPr>
        <sz val="11"/>
        <color theme="1"/>
        <rFont val="Microsoft YaHei"/>
        <family val="2"/>
        <charset val="134"/>
      </rPr>
      <t>时 从1区高位开始 选择nb和r1, r1三低的 但l高的作为27码</t>
    </r>
  </si>
  <si>
    <r>
      <rPr>
        <sz val="11"/>
        <color theme="1"/>
        <rFont val="Calibri"/>
        <family val="4"/>
        <charset val="134"/>
        <scheme val="minor"/>
      </rPr>
      <t xml:space="preserve">new:f4 </t>
    </r>
    <r>
      <rPr>
        <sz val="11"/>
        <color theme="1"/>
        <rFont val="Microsoft YaHei"/>
        <family val="2"/>
        <charset val="134"/>
      </rPr>
      <t>低 r1,r2低</t>
    </r>
  </si>
  <si>
    <r>
      <rPr>
        <sz val="11"/>
        <color theme="1"/>
        <rFont val="Microsoft YaHei"/>
        <family val="2"/>
        <charset val="134"/>
      </rPr>
      <t>gather 63 term15 在</t>
    </r>
    <r>
      <rPr>
        <sz val="11"/>
        <color theme="1"/>
        <rFont val="游ゴシック"/>
        <charset val="128"/>
      </rPr>
      <t>3</t>
    </r>
    <r>
      <rPr>
        <sz val="11"/>
        <color theme="1"/>
        <rFont val="Microsoft YaHei"/>
        <family val="2"/>
        <charset val="134"/>
      </rPr>
      <t>区</t>
    </r>
    <r>
      <rPr>
        <sz val="11"/>
        <color theme="1"/>
        <rFont val="游ゴシック"/>
        <charset val="128"/>
      </rPr>
      <t xml:space="preserve"> 从低位</t>
    </r>
    <r>
      <rPr>
        <sz val="11"/>
        <color theme="1"/>
        <rFont val="Microsoft YaHei"/>
        <family val="2"/>
        <charset val="134"/>
      </rPr>
      <t>选取nb处于山峰的值 且r2小 或中高位r2处于谷底值 作为逆63   0.66</t>
    </r>
  </si>
  <si>
    <t>m最小集聚：</t>
  </si>
  <si>
    <r>
      <rPr>
        <sz val="11"/>
        <color theme="1"/>
        <rFont val="Microsoft YaHei"/>
        <family val="2"/>
        <charset val="134"/>
      </rPr>
      <t>3区</t>
    </r>
    <r>
      <rPr>
        <sz val="11"/>
        <color theme="1"/>
        <rFont val="Calibri"/>
        <family val="4"/>
        <charset val="134"/>
        <scheme val="minor"/>
      </rPr>
      <t>nb1</t>
    </r>
    <r>
      <rPr>
        <sz val="11"/>
        <color theme="1"/>
        <rFont val="Microsoft YaHei"/>
        <family val="2"/>
        <charset val="134"/>
      </rPr>
      <t>处于高值 （nb2不能太大） r2要相对大一些   l要大</t>
    </r>
  </si>
  <si>
    <t>低位的 r2山峰值  nb1或nb2形成局部极值 反之 高位 r2山峰值  nb1或nb2形成局部山峰值 nb1优先</t>
  </si>
  <si>
    <t xml:space="preserve">最新  1区 低位开始  r1处于谷底值（山峰值），r2处于相对高值 或接近全局极低值   一旦nb处于上下都有极大落差的谷底或山峰时 可能出现最小集聚 </t>
  </si>
  <si>
    <t>在上述的情况下 l的地区性极高低值 也是成为最小聚集的条件  nb2的极值是重要的check点</t>
  </si>
  <si>
    <t>尝试最快搜索</t>
  </si>
  <si>
    <t>1区nb2的最大值极低值作为check点 周围nb接近显著周围极值 或l为极值  nb优先！ 一般情况下都能找到f4低值的最小集聚</t>
  </si>
  <si>
    <t>nb2的值都很低时  选择nb2最低值做参考点  另外r1和r2的最低值都可以作为参考点</t>
  </si>
  <si>
    <t>n4最小集聚：</t>
  </si>
  <si>
    <t>上述m聚集为起点 nb山峰值 r1山峰值，l大值</t>
  </si>
  <si>
    <t>最新  f4低值 r1山峰值</t>
  </si>
  <si>
    <t>ssq</t>
  </si>
  <si>
    <t>nb2的局部接近极值时，本身的r1和r2的极值都可以作为参考点</t>
  </si>
  <si>
    <t>20-5</t>
  </si>
  <si>
    <r>
      <rPr>
        <sz val="11"/>
        <color theme="1"/>
        <rFont val="Calibri"/>
        <family val="4"/>
        <charset val="134"/>
        <scheme val="minor"/>
      </rPr>
      <t>2</t>
    </r>
    <r>
      <rPr>
        <sz val="11"/>
        <color theme="1"/>
        <rFont val="Microsoft YaHei"/>
        <family val="2"/>
        <charset val="134"/>
      </rPr>
      <t>区低位开始 l大值的数据中 f4较小  r1尽量大 r2不能过大</t>
    </r>
  </si>
  <si>
    <t>寻找f4小值 nb2的值不能太低 太低提升f4值 相同的f4 l大的性能更好  l接近时r2小的4码内聚更高</t>
  </si>
  <si>
    <t>l相同的情况下 nb1越小5码越内聚</t>
  </si>
  <si>
    <t>l和nb1成正比决定内聚？</t>
  </si>
  <si>
    <t xml:space="preserve">最新 2区低位的f4小值r1大 剩下的几个参数拥有较小值 </t>
  </si>
  <si>
    <t>在f4低位值时基本可以表现出l大性能好的特点</t>
  </si>
  <si>
    <t>2区低位的nb低值 f4低值</t>
  </si>
  <si>
    <t>最终</t>
  </si>
  <si>
    <t xml:space="preserve"> 从1区高位开始 f4 低  r1,r2相似时 但l高 的作为选项 （r1,r2低 最后看nb显著低的）</t>
  </si>
  <si>
    <t>同f4  除l外所有值都相似，nb值小的性能更好</t>
  </si>
  <si>
    <r>
      <rPr>
        <sz val="11"/>
        <color theme="1"/>
        <rFont val="Calibri"/>
        <family val="4"/>
        <charset val="134"/>
        <scheme val="minor"/>
      </rPr>
      <t>聚集公式：</t>
    </r>
    <r>
      <rPr>
        <sz val="11"/>
        <color theme="1"/>
        <rFont val="Microsoft YaHei"/>
        <family val="2"/>
        <charset val="134"/>
      </rPr>
      <t>f4相近时  忽略nb2  nb值差/3+r1差-r2差 =两序列聚集差</t>
    </r>
  </si>
  <si>
    <t>围码策略：12码作为最小集聚5条件 错1个也不损失</t>
  </si>
  <si>
    <t>e13的普通 和e13 wrong offest5有一定的互斥性</t>
  </si>
  <si>
    <r>
      <rPr>
        <sz val="11"/>
        <color theme="1"/>
        <rFont val="Calibri"/>
        <family val="4"/>
        <charset val="134"/>
        <scheme val="minor"/>
      </rPr>
      <t xml:space="preserve">GatherNXN </t>
    </r>
    <r>
      <rPr>
        <sz val="11"/>
        <color theme="1"/>
        <rFont val="Microsoft YaHei"/>
        <family val="2"/>
        <charset val="134"/>
      </rPr>
      <t>23码应用  全局选取f4的最低值  太小如15以下不考虑</t>
    </r>
    <r>
      <rPr>
        <sz val="11"/>
        <color theme="1"/>
        <rFont val="Microsoft YaHei"/>
        <family val="2"/>
        <charset val="134"/>
      </rPr>
      <t xml:space="preserve"> r1,r2在周围尽量都要小 重点是nb位置为小于周围的山谷值</t>
    </r>
  </si>
  <si>
    <r>
      <rPr>
        <sz val="11"/>
        <color theme="1"/>
        <rFont val="Calibri"/>
        <family val="4"/>
        <charset val="134"/>
        <scheme val="minor"/>
      </rPr>
      <t>?neighboor2</t>
    </r>
    <r>
      <rPr>
        <sz val="11"/>
        <color theme="1"/>
        <rFont val="Microsoft YaHei"/>
        <family val="2"/>
        <charset val="134"/>
      </rPr>
      <t>区域性最大都是 杀15成功？</t>
    </r>
  </si>
  <si>
    <t>GNN杀15红还是从f4高位来选择r1,r2比显著周围低的。</t>
  </si>
  <si>
    <t>18 25 29 19  6 33 35  9 34 16 14 30 24 23  4 15 21 27  8 10 13 28  5  2 20 17 22 12  7 26 32  3 31  1 11</t>
  </si>
  <si>
    <t>18 27 16 19  6  2 21 32  9 25 12 33 29 17  7  8 23 24 34 14 22 13 28 31  3 11 35 26  1  4 30 15 10  5 20</t>
  </si>
  <si>
    <t>最新</t>
  </si>
  <si>
    <t>l值大的 nb的突出值 r1值低　</t>
  </si>
  <si>
    <t>Check2X</t>
  </si>
  <si>
    <t>先判型，四区f4低值缺损大空区的状态 如f4值只有13，69，从低位开始选取最佳序列，选取方法是nb1接近全局低值，l处于全局较高值，nb值不能过高</t>
  </si>
  <si>
    <t xml:space="preserve">四区高位 同f4，nb1越大不能过大（nb和nb2同时过低的性能不佳），l越大，r1越大表现越好  </t>
  </si>
  <si>
    <r>
      <rPr>
        <sz val="11"/>
        <color theme="1"/>
        <rFont val="Calibri"/>
        <family val="4"/>
        <charset val="134"/>
        <scheme val="minor"/>
      </rPr>
      <t>非全参考系</t>
    </r>
    <r>
      <rPr>
        <sz val="11"/>
        <color theme="1"/>
        <rFont val="Microsoft YaHei"/>
        <family val="2"/>
        <charset val="134"/>
      </rPr>
      <t xml:space="preserve"> 对于位于单纯位置低位的值 选取l大值 r2低值？，靠中间部分选取l小值 要去掉l过于失真值 </t>
    </r>
  </si>
  <si>
    <t>r2处于山峰值</t>
  </si>
  <si>
    <t>聚集  30以上</t>
  </si>
  <si>
    <t>Nb和nb1双大  四区从高位开始l小值作为check点 和nb2, r1，nb1都小的，但r不能过小靠近极值</t>
  </si>
  <si>
    <t>在全是近聚集的情况下的典型特征就是  1区a) l小，nb2小以外的。</t>
  </si>
  <si>
    <t>group30</t>
  </si>
  <si>
    <r>
      <rPr>
        <sz val="11"/>
        <color theme="1"/>
        <rFont val="Calibri"/>
        <family val="4"/>
        <charset val="134"/>
        <scheme val="minor"/>
      </rPr>
      <t>1</t>
    </r>
    <r>
      <rPr>
        <sz val="11"/>
        <color theme="1"/>
        <rFont val="Microsoft YaHei"/>
        <family val="2"/>
        <charset val="134"/>
      </rPr>
      <t>区低位全是大值2800以上f400以上 则倾向近集聚 4区选择， 1区低位全是大值2000左右 f400以上 则倾向远集聚，</t>
    </r>
    <r>
      <rPr>
        <sz val="11"/>
        <color theme="1"/>
        <rFont val="Microsoft YaHei"/>
        <family val="2"/>
        <charset val="134"/>
      </rPr>
      <t>在4区选择用上面的方法</t>
    </r>
  </si>
  <si>
    <t>1区低位全是大值1800左右 f 200左右分散 则倾向分散集聚，</t>
  </si>
  <si>
    <t>蓝球</t>
  </si>
  <si>
    <t>t3e3 全局1区 直接从高位选取m最低的 同时要满足nb低 nb2低 作为2连出 .再向上做同样选择 和近似2连出或3出2做GNN交集直接选择r2低 nb高的</t>
  </si>
  <si>
    <r>
      <rPr>
        <sz val="11"/>
        <color theme="1"/>
        <rFont val="Calibri"/>
        <family val="4"/>
        <charset val="134"/>
        <scheme val="minor"/>
      </rPr>
      <t>front 4</t>
    </r>
    <r>
      <rPr>
        <sz val="11"/>
        <color theme="1"/>
        <rFont val="Microsoft YaHei"/>
        <family val="2"/>
        <charset val="134"/>
      </rPr>
      <t>码聚集</t>
    </r>
  </si>
  <si>
    <t>nb1,相近时优先选择nb2小的，nb2相近时选择r1大的。r1如果也相似则选择r2小的。前面值都近似时先要去掉l小，去掉r2小的，如果l,近似，</t>
  </si>
  <si>
    <r>
      <rPr>
        <sz val="11"/>
        <color theme="1"/>
        <rFont val="Calibri"/>
        <family val="4"/>
        <charset val="134"/>
        <scheme val="minor"/>
      </rPr>
      <t>则</t>
    </r>
    <r>
      <rPr>
        <sz val="11"/>
        <color theme="1"/>
        <rFont val="Calibri"/>
        <family val="4"/>
        <charset val="134"/>
        <scheme val="minor"/>
      </rPr>
      <t>不能</t>
    </r>
    <r>
      <rPr>
        <sz val="11"/>
        <color theme="1"/>
        <rFont val="Calibri"/>
        <family val="4"/>
        <charset val="134"/>
        <scheme val="minor"/>
      </rPr>
      <t>选择</t>
    </r>
    <r>
      <rPr>
        <sz val="11"/>
        <color theme="1"/>
        <rFont val="Calibri"/>
        <family val="4"/>
        <charset val="134"/>
        <scheme val="minor"/>
      </rPr>
      <t>r2</t>
    </r>
    <r>
      <rPr>
        <sz val="11"/>
        <color theme="1"/>
        <rFont val="Calibri"/>
        <family val="4"/>
        <charset val="134"/>
        <scheme val="minor"/>
      </rPr>
      <t>过</t>
    </r>
    <r>
      <rPr>
        <sz val="11"/>
        <color theme="1"/>
        <rFont val="Calibri"/>
        <family val="4"/>
        <charset val="134"/>
        <scheme val="minor"/>
      </rPr>
      <t>小（m,u</t>
    </r>
    <r>
      <rPr>
        <sz val="11"/>
        <color theme="1"/>
        <rFont val="Calibri"/>
        <family val="4"/>
        <charset val="134"/>
        <scheme val="minor"/>
      </rPr>
      <t>处</t>
    </r>
    <r>
      <rPr>
        <sz val="11"/>
        <color theme="1"/>
        <rFont val="Calibri"/>
        <family val="4"/>
        <charset val="134"/>
        <scheme val="minor"/>
      </rPr>
      <t>于周</t>
    </r>
    <r>
      <rPr>
        <sz val="11"/>
        <color theme="1"/>
        <rFont val="Calibri"/>
        <family val="4"/>
        <charset val="134"/>
        <scheme val="minor"/>
      </rPr>
      <t>边</t>
    </r>
    <r>
      <rPr>
        <sz val="11"/>
        <color theme="1"/>
        <rFont val="Calibri"/>
        <family val="4"/>
        <charset val="134"/>
        <scheme val="minor"/>
      </rPr>
      <t>的山峰或山谷）</t>
    </r>
  </si>
  <si>
    <t>刨去l小的山谷值之外，r2低值是有全局4码聚集的特征</t>
  </si>
  <si>
    <t>GatherN4</t>
  </si>
  <si>
    <t>选择r1，最大的，r1相同时选r2最大的。</t>
  </si>
  <si>
    <t>最新nb处于山峰，r1大的</t>
  </si>
  <si>
    <t>序列1，12出5，6出4，序列2，13出5，9出4</t>
  </si>
  <si>
    <t>11出4定出的序列在另一个序列里出现的宽度则为围红，因为恰好出现在边缘的可能性较小</t>
  </si>
  <si>
    <t>最新根据diff设定的不同，参考指标也不同diff=4时 nb高，r1, 且l处于高值。</t>
  </si>
  <si>
    <t>最新diff=3选择 nb2较大 u大的</t>
  </si>
  <si>
    <t>最新 优先m值大的，其次l大的。</t>
  </si>
  <si>
    <t>最新l处于过度值，m处于接近最大值</t>
  </si>
  <si>
    <t>最新l选择接近最大值和周边nb大的的，r2小的优选，r2也相同是选择r1大的</t>
  </si>
  <si>
    <r>
      <rPr>
        <sz val="11"/>
        <color theme="1"/>
        <rFont val="Calibri"/>
        <family val="4"/>
        <charset val="134"/>
        <scheme val="minor"/>
      </rPr>
      <t>gather 11</t>
    </r>
    <r>
      <rPr>
        <sz val="11"/>
        <color theme="1"/>
        <rFont val="Microsoft YaHei"/>
        <family val="2"/>
        <charset val="134"/>
      </rPr>
      <t xml:space="preserve">出4 </t>
    </r>
  </si>
  <si>
    <t>选择m显著大，u同时大的。 相近m,u的情况下nb越小，5聚集越小。 只有u和nb不同时，nb优先</t>
  </si>
  <si>
    <t>当2个序列一个不满足一个满足时 r2最大的常存在4聚集</t>
  </si>
  <si>
    <t>// becase want 8-12 get 4 red m =10~12</t>
  </si>
  <si>
    <t>u,m局部大</t>
  </si>
  <si>
    <t>NeiBorMax.upDiff = redCnt - 15;</t>
  </si>
  <si>
    <t>NeiBorMax.mDiff1 = 10;</t>
  </si>
  <si>
    <t>NeiBorMax.mDiff2 = 12;</t>
  </si>
  <si>
    <t>front 5</t>
  </si>
  <si>
    <t>四区l小的和r2小的不作为候选项，nb1山谷值的为接近最小</t>
  </si>
  <si>
    <t>gather 32,5</t>
  </si>
  <si>
    <t>1区nb大 u大</t>
  </si>
  <si>
    <t>nb1相同时，nb2大的性能更好</t>
  </si>
  <si>
    <t>4区 u小的m小的，nb1应该大一些。</t>
  </si>
  <si>
    <t>sa</t>
  </si>
  <si>
    <t>1区 选择nb低值，r5小值的作为5码不聚合</t>
  </si>
  <si>
    <t>只有在sliceSize=10时好用  =30不好用</t>
  </si>
  <si>
    <r>
      <rPr>
        <sz val="11"/>
        <color theme="1"/>
        <rFont val="Microsoft YaHei"/>
        <family val="2"/>
        <charset val="134"/>
      </rPr>
      <t>1区 r</t>
    </r>
    <r>
      <rPr>
        <sz val="11"/>
        <color theme="1"/>
        <rFont val="Calibri"/>
        <family val="4"/>
        <charset val="134"/>
        <scheme val="minor"/>
      </rPr>
      <t>6小</t>
    </r>
    <r>
      <rPr>
        <sz val="11"/>
        <color theme="1"/>
        <rFont val="Microsoft YaHei"/>
        <family val="2"/>
        <charset val="134"/>
      </rPr>
      <t xml:space="preserve"> nb1大 nb2值异常 聚合~！</t>
    </r>
  </si>
  <si>
    <t>在sliceSize=12时   =10时不好用</t>
  </si>
  <si>
    <r>
      <rPr>
        <sz val="11"/>
        <color theme="1"/>
        <rFont val="Calibri"/>
        <family val="4"/>
        <charset val="134"/>
        <scheme val="minor"/>
      </rPr>
      <t>最新</t>
    </r>
    <r>
      <rPr>
        <sz val="11"/>
        <color theme="1"/>
        <rFont val="Microsoft YaHei"/>
        <family val="2"/>
        <charset val="134"/>
      </rPr>
      <t xml:space="preserve"> </t>
    </r>
    <r>
      <rPr>
        <sz val="11"/>
        <color theme="1"/>
        <rFont val="Calibri"/>
        <family val="4"/>
        <charset val="134"/>
        <scheme val="minor"/>
      </rPr>
      <t>1区</t>
    </r>
    <r>
      <rPr>
        <sz val="11"/>
        <color theme="1"/>
        <rFont val="Microsoft YaHei"/>
        <family val="2"/>
        <charset val="134"/>
      </rPr>
      <t xml:space="preserve"> </t>
    </r>
    <r>
      <rPr>
        <sz val="11"/>
        <color theme="1"/>
        <rFont val="Microsoft YaHei"/>
        <family val="2"/>
        <charset val="134"/>
      </rPr>
      <t xml:space="preserve"> nb小 m大值 聚合</t>
    </r>
  </si>
  <si>
    <t>在sliceSize=12时   =10时 or =14不好用</t>
  </si>
  <si>
    <r>
      <rPr>
        <sz val="11"/>
        <color theme="1"/>
        <rFont val="Calibri"/>
        <family val="4"/>
        <charset val="134"/>
        <scheme val="minor"/>
      </rPr>
      <t>sliceSize=12</t>
    </r>
    <r>
      <rPr>
        <sz val="11"/>
        <color theme="1"/>
        <rFont val="Microsoft YaHei"/>
        <family val="2"/>
        <charset val="134"/>
      </rPr>
      <t xml:space="preserve">   n1=10 n2=5 全 1区 最后3行肯定有28不聚合</t>
    </r>
  </si>
  <si>
    <t>Order1036SASoreByPartten3dMTAgainstSeq</t>
  </si>
  <si>
    <r>
      <rPr>
        <sz val="11"/>
        <color theme="1"/>
        <rFont val="Calibri"/>
        <family val="4"/>
        <charset val="134"/>
        <scheme val="minor"/>
      </rPr>
      <t xml:space="preserve">cutSize = 15~18;  gatherCal = 4  </t>
    </r>
    <r>
      <rPr>
        <sz val="11"/>
        <color theme="1"/>
        <rFont val="Microsoft YaHei"/>
        <family val="2"/>
        <charset val="134"/>
      </rPr>
      <t>对于反向30提炼出聚合有作用！</t>
    </r>
  </si>
  <si>
    <t>11,2</t>
  </si>
  <si>
    <t>RankRedV005NNetConectStaTest</t>
  </si>
  <si>
    <t>平均S大 0.7</t>
  </si>
  <si>
    <r>
      <rPr>
        <sz val="11"/>
        <color theme="1"/>
        <rFont val="Calibri"/>
        <family val="4"/>
        <charset val="134"/>
        <scheme val="minor"/>
      </rPr>
      <t>t30  133,-7,  126-9,125-10 ,124-14，</t>
    </r>
    <r>
      <rPr>
        <sz val="11"/>
        <color theme="1"/>
        <rFont val="Microsoft YaHei"/>
        <family val="2"/>
        <charset val="134"/>
      </rPr>
      <t>123-12</t>
    </r>
    <r>
      <rPr>
        <sz val="11"/>
        <color theme="1"/>
        <rFont val="Calibri"/>
        <family val="4"/>
        <charset val="134"/>
        <scheme val="minor"/>
      </rPr>
      <t xml:space="preserve">  ,</t>
    </r>
    <r>
      <rPr>
        <sz val="11"/>
        <color theme="1"/>
        <rFont val="Microsoft YaHei"/>
        <family val="2"/>
        <charset val="134"/>
      </rPr>
      <t>120-10  ，</t>
    </r>
    <r>
      <rPr>
        <sz val="11"/>
        <color theme="1"/>
        <rFont val="Calibri"/>
        <family val="4"/>
        <charset val="134"/>
        <scheme val="minor"/>
      </rPr>
      <t>r1</t>
    </r>
    <r>
      <rPr>
        <sz val="11"/>
        <color theme="1"/>
        <rFont val="Microsoft YaHei"/>
        <family val="2"/>
        <charset val="134"/>
      </rPr>
      <t>排列头部</t>
    </r>
  </si>
  <si>
    <t>20133*t30   1/5</t>
  </si>
  <si>
    <r>
      <rPr>
        <sz val="11"/>
        <color theme="1"/>
        <rFont val="Calibri"/>
        <family val="4"/>
        <charset val="134"/>
        <scheme val="minor"/>
      </rPr>
      <t>front l</t>
    </r>
    <r>
      <rPr>
        <sz val="11"/>
        <color theme="1"/>
        <rFont val="Microsoft YaHei"/>
        <family val="2"/>
        <charset val="134"/>
      </rPr>
      <t>处于波峰或波谷</t>
    </r>
  </si>
  <si>
    <r>
      <rPr>
        <sz val="11"/>
        <color theme="1"/>
        <rFont val="Calibri"/>
        <family val="4"/>
        <charset val="134"/>
        <scheme val="minor"/>
      </rPr>
      <t xml:space="preserve">m1-r0_w1_o0-t30-n1_23-n2_5g2ep200c8h2 </t>
    </r>
    <r>
      <rPr>
        <sz val="11"/>
        <color theme="1"/>
        <rFont val="Microsoft YaHei"/>
        <family val="2"/>
        <charset val="134"/>
      </rPr>
      <t>杀红效果极好</t>
    </r>
  </si>
  <si>
    <r>
      <rPr>
        <sz val="11"/>
        <color theme="1"/>
        <rFont val="Calibri"/>
        <family val="4"/>
        <charset val="134"/>
        <scheme val="minor"/>
      </rPr>
      <t xml:space="preserve">front </t>
    </r>
    <r>
      <rPr>
        <sz val="11"/>
        <color theme="1"/>
        <rFont val="Microsoft YaHei"/>
        <family val="2"/>
        <charset val="134"/>
      </rPr>
      <t>8 超对比部分上部 160 多 出长链</t>
    </r>
  </si>
  <si>
    <t>超对比 高位右侧最低值</t>
  </si>
  <si>
    <t>loteAi_g22_every.properties</t>
  </si>
  <si>
    <t>02/09</t>
  </si>
  <si>
    <r>
      <rPr>
        <sz val="11"/>
        <color theme="1"/>
        <rFont val="Calibri"/>
        <family val="4"/>
        <charset val="134"/>
        <scheme val="minor"/>
      </rPr>
      <t>上部</t>
    </r>
    <r>
      <rPr>
        <sz val="11"/>
        <color theme="1"/>
        <rFont val="Microsoft YaHei"/>
        <family val="2"/>
        <charset val="134"/>
      </rPr>
      <t>nb1</t>
    </r>
    <r>
      <rPr>
        <sz val="11"/>
        <color theme="1"/>
        <rFont val="Microsoft YaHei"/>
        <family val="2"/>
        <charset val="134"/>
      </rPr>
      <t>出现次数最多的序列前后都可以优先选择</t>
    </r>
    <r>
      <rPr>
        <sz val="11"/>
        <color theme="1"/>
        <rFont val="Calibri"/>
        <family val="4"/>
        <charset val="134"/>
        <scheme val="minor"/>
      </rPr>
      <t>,</t>
    </r>
    <r>
      <rPr>
        <sz val="11"/>
        <color theme="1"/>
        <rFont val="Microsoft YaHei"/>
        <family val="2"/>
        <charset val="134"/>
      </rPr>
      <t>这个值比周围不能太大，70多，80多常见</t>
    </r>
  </si>
  <si>
    <r>
      <rPr>
        <sz val="11"/>
        <color theme="1"/>
        <rFont val="Microsoft YaHei"/>
        <family val="2"/>
        <charset val="134"/>
      </rPr>
      <t>上部nb1大的高概率15出1</t>
    </r>
    <r>
      <rPr>
        <sz val="11"/>
        <color theme="1"/>
        <rFont val="游ゴシック"/>
        <charset val="128"/>
      </rPr>
      <t xml:space="preserve"> </t>
    </r>
    <r>
      <rPr>
        <sz val="11"/>
        <color theme="1"/>
        <rFont val="Microsoft YaHei"/>
        <family val="2"/>
        <charset val="134"/>
      </rPr>
      <t>极小的nb1值也有可能 小心上部重复的便宜值    16出1的双面理论概率是45%</t>
    </r>
  </si>
  <si>
    <r>
      <rPr>
        <sz val="11"/>
        <color theme="1"/>
        <rFont val="Calibri"/>
        <family val="4"/>
        <charset val="134"/>
        <scheme val="minor"/>
      </rPr>
      <t>两个</t>
    </r>
    <r>
      <rPr>
        <sz val="11"/>
        <color theme="1"/>
        <rFont val="Microsoft YaHei"/>
        <family val="2"/>
        <charset val="134"/>
      </rPr>
      <t>15出1的互相映证，寻找15出1   多次运行，寻找上部18出5</t>
    </r>
  </si>
  <si>
    <r>
      <rPr>
        <sz val="11"/>
        <color theme="1"/>
        <rFont val="Calibri"/>
        <family val="4"/>
        <charset val="134"/>
        <scheme val="minor"/>
      </rPr>
      <t>gather type5</t>
    </r>
    <r>
      <rPr>
        <sz val="11"/>
        <color theme="1"/>
        <rFont val="Microsoft YaHei"/>
        <family val="2"/>
        <charset val="134"/>
      </rPr>
      <t>的配置  寻找最下部双序列的前2行 nb2小的 第一序列后部15出3 如果nb2一样 则选择nb各属性较小的 注意序列对比最后一个参数应该大一些才可靠</t>
    </r>
  </si>
  <si>
    <t>fold  gae 21015_front_m1-r0_w0_o0-t8-e13g5ep100c15h2.txt</t>
  </si>
  <si>
    <r>
      <rPr>
        <sz val="11"/>
        <color theme="1"/>
        <rFont val="Calibri"/>
        <family val="4"/>
        <charset val="134"/>
        <scheme val="minor"/>
      </rPr>
      <t>gather type6 nb</t>
    </r>
    <r>
      <rPr>
        <sz val="11"/>
        <color theme="1"/>
        <rFont val="Microsoft YaHei"/>
        <family val="2"/>
        <charset val="134"/>
      </rPr>
      <t>上500较多说明一般没有20以下的 而没有500则有20以下的  nb小则可能是最小集聚！Nb2大</t>
    </r>
  </si>
  <si>
    <t>小聚合都是分组序列中的f4小值。</t>
  </si>
  <si>
    <t>方法1 s大值，nb1大值，f4小值</t>
  </si>
  <si>
    <t>f4极值 l极值</t>
  </si>
  <si>
    <t>下部 f6小的f4小的</t>
  </si>
  <si>
    <t>最佳</t>
  </si>
  <si>
    <t>最后一列  下部  f6小的  且 f5明显小的</t>
  </si>
  <si>
    <t>当难以选择的时候，r6~r1选择整体小值多的，u小，m大的</t>
  </si>
  <si>
    <t>更佳</t>
  </si>
  <si>
    <r>
      <rPr>
        <sz val="11"/>
        <color theme="1"/>
        <rFont val="Microsoft YaHei"/>
        <family val="2"/>
        <charset val="134"/>
      </rPr>
      <t>r1排列中上3行，选择相近值的2行，选择nb2小</t>
    </r>
    <r>
      <rPr>
        <sz val="11"/>
        <color theme="1"/>
        <rFont val="游ゴシック"/>
        <charset val="128"/>
      </rPr>
      <t xml:space="preserve"> nb1</t>
    </r>
    <r>
      <rPr>
        <sz val="11"/>
        <color theme="1"/>
        <rFont val="Microsoft YaHei"/>
        <family val="2"/>
        <charset val="134"/>
      </rPr>
      <t xml:space="preserve">大  </t>
    </r>
    <r>
      <rPr>
        <sz val="11"/>
        <color theme="1"/>
        <rFont val="游ゴシック"/>
        <charset val="128"/>
      </rPr>
      <t xml:space="preserve">r1,u,l  </t>
    </r>
    <r>
      <rPr>
        <sz val="11"/>
        <color theme="1"/>
        <rFont val="Microsoft YaHei"/>
        <family val="2"/>
        <charset val="134"/>
      </rPr>
      <t>其中r1小，l大，u小作为优选条件</t>
    </r>
  </si>
  <si>
    <t>杀2码 56</t>
  </si>
  <si>
    <r>
      <rPr>
        <sz val="11"/>
        <color theme="1"/>
        <rFont val="Calibri"/>
        <family val="4"/>
        <charset val="134"/>
        <scheme val="minor"/>
      </rPr>
      <t>2</t>
    </r>
    <r>
      <rPr>
        <sz val="11"/>
        <color theme="1"/>
        <rFont val="Microsoft YaHei"/>
        <family val="2"/>
        <charset val="134"/>
      </rPr>
      <t>码=1-2 64</t>
    </r>
  </si>
  <si>
    <t>s杀1码 84</t>
  </si>
  <si>
    <r>
      <rPr>
        <sz val="11"/>
        <color theme="1"/>
        <rFont val="Calibri"/>
        <family val="4"/>
        <charset val="134"/>
        <scheme val="minor"/>
      </rPr>
      <t>3</t>
    </r>
    <r>
      <rPr>
        <sz val="11"/>
        <color theme="1"/>
        <rFont val="Microsoft YaHei"/>
        <family val="2"/>
        <charset val="134"/>
      </rPr>
      <t xml:space="preserve">码 1-2 </t>
    </r>
    <r>
      <rPr>
        <sz val="11"/>
        <color theme="1"/>
        <rFont val="Microsoft YaHei"/>
        <family val="2"/>
        <charset val="134"/>
      </rPr>
      <t>84</t>
    </r>
  </si>
  <si>
    <t>countNbTime</t>
  </si>
  <si>
    <t>diff = 3    nb1=2 nb2= 1  r1=1 r2=2    neibor 0-&gt;+2 = 3,4,5</t>
  </si>
  <si>
    <t>loteType=1</t>
  </si>
  <si>
    <t>dataType=2</t>
  </si>
  <si>
    <t>快速訓練，大部分紅球的訓練結果在第30代性能就沒有提升了，所以可以在30停止</t>
  </si>
  <si>
    <t>ssq front</t>
  </si>
  <si>
    <t>全参考系，r1值整体较小 则r1值的极低值，整体较大，则极大值，另外r1极值都可能出现</t>
  </si>
  <si>
    <r>
      <rPr>
        <sz val="11"/>
        <color theme="1"/>
        <rFont val="Calibri"/>
        <family val="4"/>
        <charset val="134"/>
        <scheme val="minor"/>
      </rPr>
      <t>f4</t>
    </r>
    <r>
      <rPr>
        <sz val="11"/>
        <color theme="1"/>
        <rFont val="Microsoft JhengHei"/>
        <family val="2"/>
        <charset val="136"/>
      </rPr>
      <t>值</t>
    </r>
    <r>
      <rPr>
        <sz val="11"/>
        <color theme="1"/>
        <rFont val="Microsoft YaHei"/>
        <family val="2"/>
        <charset val="134"/>
      </rPr>
      <t>过于集中，异构度不够，全参考系取大值f4，f4同值时优先r1</t>
    </r>
    <r>
      <rPr>
        <sz val="11"/>
        <color theme="1"/>
        <rFont val="Calibri"/>
        <family val="4"/>
        <charset val="134"/>
        <scheme val="minor"/>
      </rPr>
      <t>大</t>
    </r>
  </si>
  <si>
    <t>front_m1-r0_w1_o30-t5-e4</t>
  </si>
  <si>
    <r>
      <rPr>
        <sz val="11"/>
        <color theme="1"/>
        <rFont val="Calibri"/>
        <family val="4"/>
        <charset val="134"/>
        <scheme val="minor"/>
      </rPr>
      <t>全系，1区</t>
    </r>
    <r>
      <rPr>
        <sz val="11"/>
        <color theme="1"/>
        <rFont val="Microsoft YaHei"/>
        <family val="2"/>
        <charset val="134"/>
      </rPr>
      <t xml:space="preserve">处于中间位置 </t>
    </r>
    <r>
      <rPr>
        <sz val="11"/>
        <color theme="1"/>
        <rFont val="Calibri"/>
        <family val="4"/>
        <charset val="134"/>
        <scheme val="minor"/>
      </rPr>
      <t>u小的一堆中</t>
    </r>
    <r>
      <rPr>
        <sz val="11"/>
        <color theme="1"/>
        <rFont val="Microsoft YaHei"/>
        <family val="2"/>
        <charset val="134"/>
      </rPr>
      <t>选择r2大的</t>
    </r>
  </si>
  <si>
    <r>
      <rPr>
        <sz val="11"/>
        <color theme="1"/>
        <rFont val="Calibri"/>
        <family val="4"/>
        <charset val="134"/>
        <scheme val="minor"/>
      </rPr>
      <t>nb</t>
    </r>
    <r>
      <rPr>
        <sz val="11"/>
        <color theme="1"/>
        <rFont val="Microsoft YaHei"/>
        <family val="2"/>
        <charset val="134"/>
      </rPr>
      <t>大l大是否也可以参考</t>
    </r>
  </si>
  <si>
    <t>4区 u小的m小的，r2不能太小，nb2小的跨度性能高。R1大则t的性能高</t>
  </si>
  <si>
    <t xml:space="preserve">gather  非15,5 </t>
  </si>
  <si>
    <t>4区 nb2大 r2小  可以得到15出5</t>
  </si>
  <si>
    <r>
      <rPr>
        <sz val="11"/>
        <color theme="1"/>
        <rFont val="Calibri"/>
        <family val="4"/>
        <charset val="134"/>
        <scheme val="minor"/>
      </rPr>
      <t>跨度1</t>
    </r>
    <r>
      <rPr>
        <sz val="11"/>
        <color theme="1"/>
        <rFont val="Microsoft YaHei"/>
        <family val="2"/>
        <charset val="134"/>
      </rPr>
      <t>区高位最后6行  r1最小  nb2不能太大 聚5时r2相对小一些则性能好</t>
    </r>
  </si>
  <si>
    <t>5聚合</t>
  </si>
  <si>
    <t>t5 e9</t>
  </si>
  <si>
    <t>t7e9性能更好</t>
  </si>
  <si>
    <r>
      <rPr>
        <sz val="11"/>
        <color theme="1"/>
        <rFont val="Calibri"/>
        <family val="4"/>
        <charset val="134"/>
        <scheme val="minor"/>
      </rPr>
      <t>3区低位</t>
    </r>
    <r>
      <rPr>
        <sz val="11"/>
        <color theme="1"/>
        <rFont val="Microsoft YaHei"/>
        <family val="2"/>
        <charset val="134"/>
      </rPr>
      <t xml:space="preserve">6行 </t>
    </r>
    <r>
      <rPr>
        <sz val="11"/>
        <color theme="1"/>
        <rFont val="Calibri"/>
        <family val="4"/>
        <charset val="134"/>
        <scheme val="minor"/>
      </rPr>
      <t>nb1小 nb2小　r1</t>
    </r>
    <r>
      <rPr>
        <sz val="11"/>
        <color theme="1"/>
        <rFont val="Microsoft YaHei"/>
        <family val="2"/>
        <charset val="134"/>
      </rPr>
      <t>大</t>
    </r>
    <r>
      <rPr>
        <sz val="11"/>
        <color theme="1"/>
        <rFont val="Calibri"/>
        <family val="4"/>
        <charset val="134"/>
        <scheme val="minor"/>
      </rPr>
      <t xml:space="preserve"> m要大</t>
    </r>
  </si>
  <si>
    <t>t7 e7</t>
  </si>
  <si>
    <t>t9 e7</t>
  </si>
  <si>
    <t xml:space="preserve">3区  r1的第二行a和r1的倒数第二行b的差值除以2的值c，a+c +-5作为r1的范围  </t>
  </si>
  <si>
    <r>
      <rPr>
        <sz val="11"/>
        <color theme="1"/>
        <rFont val="Calibri"/>
        <family val="4"/>
        <charset val="134"/>
        <scheme val="minor"/>
      </rPr>
      <t>nb1小 nb2小</t>
    </r>
    <r>
      <rPr>
        <sz val="11"/>
        <color theme="1"/>
        <rFont val="Microsoft YaHei"/>
        <family val="2"/>
        <charset val="134"/>
      </rPr>
      <t xml:space="preserve"> 当r1,r2都接近时优选nb小的</t>
    </r>
    <r>
      <rPr>
        <sz val="11"/>
        <color theme="1"/>
        <rFont val="Calibri"/>
        <family val="4"/>
        <charset val="134"/>
        <scheme val="minor"/>
      </rPr>
      <t>　r1大  f4</t>
    </r>
    <r>
      <rPr>
        <sz val="11"/>
        <color theme="1"/>
        <rFont val="Microsoft YaHei"/>
        <family val="2"/>
        <charset val="134"/>
      </rPr>
      <t>出现明显低位时需重点关注</t>
    </r>
  </si>
  <si>
    <t>f4很大，nb很小，  f4很小，nb很大</t>
  </si>
  <si>
    <t>*****</t>
  </si>
  <si>
    <t>m最大的一般都是大跨度</t>
  </si>
  <si>
    <t>f4相同的情况下，小跨要选择m有序的。</t>
  </si>
  <si>
    <t>RealAnti</t>
  </si>
  <si>
    <t>nbAimMinus2Sum  越小越好，47小，52大</t>
  </si>
  <si>
    <t>nbAimMinus1Sum比 nbAimMinus2大</t>
  </si>
  <si>
    <r>
      <rPr>
        <sz val="11"/>
        <color theme="1"/>
        <rFont val="Calibri"/>
        <family val="4"/>
        <charset val="134"/>
        <scheme val="minor"/>
      </rPr>
      <t>std</t>
    </r>
    <r>
      <rPr>
        <sz val="11"/>
        <color theme="1"/>
        <rFont val="游ゴシック"/>
        <charset val="128"/>
      </rPr>
      <t xml:space="preserve"> 3.</t>
    </r>
    <r>
      <rPr>
        <sz val="11"/>
        <color theme="1"/>
        <rFont val="等线"/>
        <family val="4"/>
        <charset val="134"/>
      </rPr>
      <t>0</t>
    </r>
    <r>
      <rPr>
        <sz val="11"/>
        <color theme="1"/>
        <rFont val="游ゴシック"/>
        <charset val="128"/>
      </rPr>
      <t>-3.4</t>
    </r>
    <r>
      <rPr>
        <sz val="11"/>
        <color theme="1"/>
        <rFont val="等线"/>
        <family val="4"/>
        <charset val="134"/>
      </rPr>
      <t>左右， r1不能大于r2超过2以上，最好nb1&gt;nb2</t>
    </r>
  </si>
  <si>
    <t>nb1值相近的  取nb/nb1值小的</t>
  </si>
  <si>
    <t>median nb 216 nb1 49 nb2 47 nb1 std 3.3166247903554</t>
  </si>
  <si>
    <t xml:space="preserve">nbAimSum : 216.60 (6.56) nbAimMinus1Sum : 49.00 (3.32) nbAimMinus2Sum : 47.20 (3.74) nbReal1Sum : 47.20 (3.74)  Real2Sum : 49.00 (3.32)   nbScoreSum : 0.00  </t>
  </si>
  <si>
    <t>median nb 220 nb1 47 nb2 46 nb1 std 3.4641016151377544</t>
  </si>
  <si>
    <t xml:space="preserve">nbAimSum : 217.80 (9.11) nbAimMinus1Sum : 46.60 (3.46) nbAimMinus2Sum : 47.60 (2.83) nbReal1Sum : 47.60 (2.83)  Real2Sum : 46.60 (3.46)   nbScoreSum : 0.00  </t>
  </si>
  <si>
    <t>median nb 211 nb1 48 nb2 49 nb1 std 4.795831523312719</t>
  </si>
  <si>
    <t xml:space="preserve">nbAimSum : 212.60 (14.07) nbAimMinus1Sum : 49.00 (4.80) nbAimMinus2Sum : 51.00 (4.24) nbReal1Sum : 51.00 (4.24)  Real2Sum : 49.00 (4.80)   nbScoreSum : 0.00  </t>
  </si>
  <si>
    <t>median nb 214 nb1 47 nb2 48 nb1 std 3.3166247903554</t>
  </si>
  <si>
    <t xml:space="preserve">nbAimSum : 215.00 (7.42) nbAimMinus1Sum : 47.20 (3.32) nbAimMinus2Sum : 48.60 (2.24) nbReal1Sum : 48.60 (2.24)  Real2Sum : 47.20 (3.32)   nbScoreSum : 0.00  </t>
  </si>
  <si>
    <t>nb1sum,nb2sum,  r1sum,r2sum的差別都不大</t>
  </si>
  <si>
    <t>median nb 216 nb1 50 nb2 54 nb1 std 3.0 nb2 std 5.830951894845301 r1 std 5.830951894845301 r2 std 3.0</t>
  </si>
  <si>
    <t xml:space="preserve">nbAimSum : 215.20 (7.28) nbAimMinus1Sum : 50.20 (3.00) nbAimMinus2Sum : 51.00 (5.83) nbReal1Sum : 51.00 (5.83)  Real2Sum : 50.20 (3.00)   nbScoreSum : 0.00  </t>
  </si>
  <si>
    <t>median nb 211 nb1 46 nb2 51 nb1 std 2.23606797749979 nb2 std 3.3166247903554 r1 std 3.3166247903554 r2 std 2.23606797749979</t>
  </si>
  <si>
    <t xml:space="preserve">nbAimSum : 218.00 (12.88) nbAimMinus1Sum : 46.40 (2.24) nbAimMinus2Sum : 51.00 (3.32) nbReal1Sum : 51.00 (3.32)  Real2Sum : 46.40 (2.24)   nbScoreSum : 0.00  </t>
  </si>
  <si>
    <t>median nb 217 nb1 47 nb2 48 nb1 std 3.1622776601683795 nb2 std 3.0 r1 std 3.0 r2 std 3.1622776601683795</t>
  </si>
  <si>
    <t xml:space="preserve">nbAimSum : 215.80 (6.63) nbAimMinus1Sum : 49.20 (3.16) nbAimMinus2Sum : 49.20 (3.00) nbReal1Sum : 49.20 (3.00)  Real2Sum : 49.20 (3.16)   nbScoreSum : 0.00  </t>
  </si>
  <si>
    <t>median nb 216 nb1 47 nb2 52 nb1 std 4.358898943540674 nb2 std 2.6457513110645907 r1 std 2.6457513110645907 r2 std 4.358898943540674</t>
  </si>
  <si>
    <t xml:space="preserve">nbAimSum : 220.20 (8.77) nbAimMinus1Sum : 47.80 (4.36) nbAimMinus2Sum : 52.00 (2.65) nbReal1Sum : 52.00 (2.65)  Real2Sum : 47.80 (4.36)   nbScoreSum : 0.00  </t>
  </si>
  <si>
    <t>median nb 231 nb1 48 nb2 52 nb1 std 2.6457513110645907 nb2 std 2.23606797749979 r1 std 2.23606797749979 r2 std 2.6457513110645907</t>
  </si>
  <si>
    <t xml:space="preserve">nbAimSum : 227.00 (8.54) nbAimMinus1Sum : 48.40 (2.65) nbAimMinus2Sum : 52.60 (2.24) nbReal1Sum : 52.60 (2.24)  Real2Sum : 48.40 (2.65)   nbScoreSum : 0.00  </t>
  </si>
  <si>
    <t>median nb 217 nb1 46 nb2 49 nb1 std 2.0 nb2 std 4.242640687119285 r1 std 4.242640687119285 r2 std 2.0</t>
  </si>
  <si>
    <t xml:space="preserve">nbAimSum : 219.60 (7.21) nbAimMinus1Sum : 45.80 (2.00) nbAimMinus2Sum : 49.60 (4.24) nbReal1Sum : 49.60 (4.24)  Real2Sum : 45.80 (2.00)   nbScoreSum : 0.00  </t>
  </si>
  <si>
    <t>median nb 213 nb1 44 nb2 49 nb1 std 2.23606797749979 nb2 std 2.449489742783178 r1 std 2.449489742783178 r2 std 2.23606797749979</t>
  </si>
  <si>
    <t>nbAimSum : 212.00 (7.42) nbAimMinus1Sum : 44.20 (2.24) nbAimMinus2Sum : 49.40 (2.45) nbReal1Sum : 49.40 (2.45)  Real2Sum : 44.20 (2.24)   nbScoreSum : 0.00</t>
  </si>
  <si>
    <t>median nb 218 nb1 47 nb2 48 nb1 std 4.0 nb2 std 4.242640687119285 r1 std 4.242640687119285 r2 std 4.0</t>
  </si>
  <si>
    <t xml:space="preserve">nbAimSum : 215.80 (8.12) nbAimMinus1Sum : 46.80 (4.00) nbAimMinus2Sum : 50.40 (4.24) nbReal1Sum : 50.40 (4.24)  Real2Sum : 46.80 (4.00)   nbScoreSum : 0.00 </t>
  </si>
  <si>
    <t>median nb 218 nb1 49 nb2 53 nb1 std 3.3166247903554 nb2 std 4.47213595499958 r1 std 4.47213595499958 r2 std 3.3166247903554</t>
  </si>
  <si>
    <t xml:space="preserve">nbAimSum : 218.20 (7.62) nbAimMinus1Sum : 48.00 (3.32) nbAimMinus2Sum : 51.80 (4.47) nbReal1Sum : 51.80 (4.47)  Real2Sum : 48.00 (3.32)   nbScoreSum : 0.00  </t>
  </si>
  <si>
    <t>median nb 218 nb1 44 nb2 46 nb1 std 2.449489742783178 nb2 std 2.23606797749979 r1 std 2.23606797749979 r2 std 2.449489742783178</t>
  </si>
  <si>
    <t xml:space="preserve">nbAimSum : 220.00 (7.00) nbAimMinus1Sum : 44.80 (2.45) nbAimMinus2Sum : 45.60 (2.24) nbReal1Sum : 45.60 (2.24)  Real2Sum : 44.80 (2.45)   nbScoreSum : 0.00  </t>
  </si>
  <si>
    <t>median nb 218 nb1 53 nb2 48 nb1 std 6.557438524302 nb2 std 4.0 r1 std 4.0 r2 std 6.557438524302</t>
  </si>
  <si>
    <t xml:space="preserve">nbAimSum : 217.40 (7.94) nbAimMinus1Sum : 52.80 (6.56) nbAimMinus2Sum : 46.80 (4.00) nbReal1Sum : 46.80 (4.00)  Real2Sum : 52.80 (6.56)   nbScoreSum : 0.00  </t>
  </si>
  <si>
    <t>不好的例子</t>
  </si>
  <si>
    <t>median nb 219 nb1 48 nb2 48 nb1 std 4.47213595499958</t>
  </si>
  <si>
    <t xml:space="preserve">nbAimSum : 218.60 (9.75) nbAimMinus1Sum : 47.00 (4.47) nbAimMinus2Sum : 49.00 (3.32) nbReal1Sum : 49.00 (3.32)  Real2Sum : 47.00 (4.47)   nbScoreSum : 0.00  </t>
  </si>
  <si>
    <t>median nb 213 nb1 49 nb2 51 nb1 std 3.872983346207417</t>
  </si>
  <si>
    <t xml:space="preserve">nbAimSum : 216.00 (13.19) nbAimMinus1Sum : 47.80 (3.87) nbAimMinus2Sum : 51.20 (2.65) nbReal1Sum : 51.20 (2.65)  Real2Sum : 47.80 (3.87)   nbScoreSum : 0.00  </t>
  </si>
  <si>
    <t>nb1超高 出現了好多高跨度的</t>
  </si>
  <si>
    <t>median nb 311 nb1 82 nb2 115 nb1 std 16.3707055437449 nb2 std 22.891046284519195 r1 std 22.891046284519195 r2 std 16.3707055437449</t>
  </si>
  <si>
    <t xml:space="preserve">nbAimSum : 305.80 (39.60) nbAimMinus1Sum : 80.40 (16.37) nbAimMinus2Sum : 105.60 (22.89) nbReal1Sum : 105.60 (22.89)  Real2Sum : 80.40 (16.37)   nbScoreSum : 0.00  </t>
  </si>
  <si>
    <t>median nb 215 nb1 46 nb2 49 nb1 std 3.3166247903554 nb2 std 4.242640687119285 r1 std 4.242640687119285 r2 std 3.3166247903554</t>
  </si>
  <si>
    <t xml:space="preserve">nbAimSum : 221.40 (12.12) nbAimMinus1Sum : 47.20 (3.32) nbAimMinus2Sum : 50.20 (4.24) nbReal1Sum : 50.20 (4.24)  Real2Sum : 47.20 (3.32)   nbScoreSum : 0.00  </t>
  </si>
  <si>
    <t>median nb 217 nb1 45 nb2 49 nb1 std 3.3166247903554 nb2 std 4.47213595499958 r1 std 4.47213595499958 r2 std 3.3166247903554</t>
  </si>
  <si>
    <t xml:space="preserve">nbAimSum : 218.60 (7.07) nbAimMinus1Sum : 47.00 (3.32) nbAimMinus2Sum : 49.80 (4.47) nbReal1Sum : 49.80 (4.47)  Real2Sum : 47.00 (3.32)   nbScoreSum : 0.00  </t>
  </si>
  <si>
    <t>01.</t>
  </si>
  <si>
    <t>2, 3, 5, 28, 32, 2, 7</t>
  </si>
  <si>
    <t>02.</t>
  </si>
  <si>
    <t>2, 3, 5, 10, 12, 1, 5</t>
  </si>
  <si>
    <t>03.</t>
  </si>
  <si>
    <t>2, 3, 10, 12, 28, 6, 4</t>
  </si>
  <si>
    <t>04.</t>
  </si>
  <si>
    <t>2, 3, 12, 17, 34, 12, 3</t>
  </si>
  <si>
    <t>05.</t>
  </si>
  <si>
    <t>2, 3, 15, 28, 32, 11, 9</t>
  </si>
  <si>
    <t>06.</t>
  </si>
  <si>
    <t>2, 5, 27, 28, 34, 10, 8</t>
  </si>
  <si>
    <t>07.</t>
  </si>
  <si>
    <t>2, 17, 27, 28, 31, 2, 7</t>
  </si>
  <si>
    <t>08.</t>
  </si>
  <si>
    <t>3, 5, 12, 17, 28, 1, 5</t>
  </si>
  <si>
    <t>09.</t>
  </si>
  <si>
    <t>3, 5, 12, 15, 34, 6, 4</t>
  </si>
  <si>
    <t>10.</t>
  </si>
  <si>
    <t>3, 5, 27, 28, 34, 12, 3</t>
  </si>
  <si>
    <t>11.</t>
  </si>
  <si>
    <t>3, 10, 15, 17, 31, 11, 9</t>
  </si>
  <si>
    <t>12.</t>
  </si>
  <si>
    <t>3, 12, 17, 27, 32, 10, 8</t>
  </si>
  <si>
    <t>13.</t>
  </si>
  <si>
    <t>5, 12, 28, 32, 34, 2, 7</t>
  </si>
  <si>
    <t>14.</t>
  </si>
  <si>
    <t>10, 12, 28, 32, 34, 1, 5</t>
  </si>
  <si>
    <t>15.</t>
  </si>
  <si>
    <t>15, 17, 28, 32, 34, 6, 4</t>
  </si>
  <si>
    <t>16.</t>
  </si>
  <si>
    <t>7, 9, 12, 22, 27, 3, 7</t>
  </si>
  <si>
    <t>17.</t>
  </si>
  <si>
    <t>7, 9, 12, 14, 22, 1, 9</t>
  </si>
  <si>
    <t>18.</t>
  </si>
  <si>
    <t>7, 9, 12, 22, 35, 2, 12</t>
  </si>
  <si>
    <t>19.</t>
  </si>
  <si>
    <t>9, 10, 14, 22, 35, 6, 10</t>
  </si>
  <si>
    <t>20.</t>
  </si>
  <si>
    <t>9, 12, 19, 25, 32, 4, 8</t>
  </si>
  <si>
    <t>21.</t>
  </si>
  <si>
    <t>9, 12, 19, 21, 25, 5, 11</t>
  </si>
  <si>
    <t>22.</t>
  </si>
  <si>
    <t>10, 11, 14, 17, 19, 3, 7</t>
  </si>
  <si>
    <t>23.</t>
  </si>
  <si>
    <t>10, 12, 21, 22, 25, 1, 9</t>
  </si>
  <si>
    <t>24.</t>
  </si>
  <si>
    <t>11, 14, 17, 19, 35, 2, 12</t>
  </si>
  <si>
    <t>25.</t>
  </si>
  <si>
    <t>12, 19, 21, 27, 32, 6, 10</t>
  </si>
  <si>
    <t>26.</t>
  </si>
  <si>
    <t>12, 21, 22, 25, 27, 4, 8</t>
  </si>
  <si>
    <t>27.</t>
  </si>
  <si>
    <t>14, 16, 19, 32, 35, 5, 11</t>
  </si>
  <si>
    <t>28.</t>
  </si>
  <si>
    <t>14, 17, 22, 31, 34, 3, 7</t>
  </si>
  <si>
    <t>29.</t>
  </si>
  <si>
    <t>14, 19, 27, 32, 35, 1, 9</t>
  </si>
  <si>
    <t>30.</t>
  </si>
  <si>
    <t>16, 19, 27, 31, 32, 2, 12</t>
  </si>
  <si>
    <t>31.</t>
  </si>
  <si>
    <t>6, 7, 8, 17, 32, 6, 10</t>
  </si>
  <si>
    <t>32.</t>
  </si>
  <si>
    <t>6, 7, 15, 24, 35, 4, 8</t>
  </si>
  <si>
    <t>33.</t>
  </si>
  <si>
    <t>6, 7, 16, 21, 33, 5, 11</t>
  </si>
  <si>
    <t>34.</t>
  </si>
  <si>
    <t>6, 10, 11, 16, 20, 3, 7</t>
  </si>
  <si>
    <t>35.</t>
  </si>
  <si>
    <t>6, 10, 11, 16, 21, 1, 9</t>
  </si>
  <si>
    <t>36.</t>
  </si>
  <si>
    <t>6, 10, 15, 24, 25, 2, 12</t>
  </si>
  <si>
    <t>37.</t>
  </si>
  <si>
    <t>6, 12, 15, 21, 25, 6, 10</t>
  </si>
  <si>
    <t>38.</t>
  </si>
  <si>
    <t>6, 15, 16, 20, 21, 4, 8</t>
  </si>
  <si>
    <t>39.</t>
  </si>
  <si>
    <t>6, 15, 24, 33, 35, 5, 11</t>
  </si>
  <si>
    <t>40.</t>
  </si>
  <si>
    <t>7, 10, 15, 16, 24, 3, 7</t>
  </si>
  <si>
    <t>41.</t>
  </si>
  <si>
    <t>7, 12, 15, 27, 32, 1, 9</t>
  </si>
  <si>
    <t>42.</t>
  </si>
  <si>
    <t>7, 14, 15, 20, 35, 2, 12</t>
  </si>
  <si>
    <t>43.</t>
  </si>
  <si>
    <t>7, 14, 15, 20, 30, 6, 10</t>
  </si>
  <si>
    <t>44.</t>
  </si>
  <si>
    <t>7, 14, 17, 21, 23, 4, 8</t>
  </si>
  <si>
    <t>45.</t>
  </si>
  <si>
    <t>7, 15, 16, 20, 35, 5, 11</t>
  </si>
  <si>
    <t>46.</t>
  </si>
  <si>
    <t>7, 15, 16, 25, 35, 3, 7</t>
  </si>
  <si>
    <t>47.</t>
  </si>
  <si>
    <t>7, 15, 16, 21, 22, 1, 9</t>
  </si>
  <si>
    <t>48.</t>
  </si>
  <si>
    <t>7, 15, 23, 31, 35, 2, 12</t>
  </si>
  <si>
    <t>49.</t>
  </si>
  <si>
    <t>7, 16, 17, 25, 35, 6, 10</t>
  </si>
  <si>
    <t>50.</t>
  </si>
  <si>
    <t>7, 16, 21, 24, 25, 4, 8</t>
  </si>
  <si>
    <t>双20交叉  与随机200个18的重合部分 4000-4200性能较好</t>
  </si>
  <si>
    <t>交叉规模</t>
  </si>
  <si>
    <t>22　14　 3　15　(21)　 9　26　32　 2　 6　18　31　35　19　13　27　 5　34　(33)　11　29　(16)　(25)　 4　(17)　 8　24　20　30　 1　10　12　23　 7　28　   21 4124</t>
  </si>
  <si>
    <t>23　24　 7　11　 6　34　12　(16)　29　 2　35　 5　27　10　20　15　22　(17)　(33)　 9　(21)　 4　(25)　 3　28　 1　32　18　19　30　31　14　26　 8　13　   16 4793</t>
  </si>
  <si>
    <t>18　35　21　 5　33　13　10　27　11　19　16　 6　 3　34　(20)　 2　(26)　(25)　22　 4　31　 9　24　 7　29　(15)　12　23　 1　 8　(30)　32　28　14　17　   17 4010</t>
  </si>
  <si>
    <t xml:space="preserve"> 3　34　18　32　13　17　 8　12　29　24　35　28　 2　16　11　22　19　31　10　33　27　 9　 4　(20)　(26)　(15)　 6　 5　 7　21　 1　23　(30)　(25)　14　   11 4023</t>
  </si>
  <si>
    <t>185 10　 8　12　23　29　11　27　 1　31　26　24　28　(21)　13　(30)　19　14　( 2)　33　16　(32)　20　 6　22　 5　(35)　 4　34　 7　18　17　 3　15　 9　25　   14 4037</t>
  </si>
  <si>
    <t>186 14　12　26　20　 6　13　 3　24　 7　19　 1　25　16　29　15　34　33　( 2)　 5　(30)　 9　(21)　22　17　18　(32)　10　11　28　31　(35)　 4　23　27　 8　   14 4170</t>
  </si>
  <si>
    <t>4,30</t>
  </si>
  <si>
    <t>3-31</t>
  </si>
  <si>
    <t>12-31</t>
  </si>
  <si>
    <t>20~24</t>
  </si>
  <si>
    <t>25~28  29</t>
  </si>
  <si>
    <t>FormulaNew</t>
  </si>
  <si>
    <t>JBP技术概要</t>
  </si>
  <si>
    <t>特征</t>
  </si>
  <si>
    <t>input</t>
  </si>
  <si>
    <t>output</t>
  </si>
  <si>
    <t>次数</t>
  </si>
  <si>
    <t>遗漏</t>
  </si>
  <si>
    <t>minR</t>
  </si>
  <si>
    <t>output:</t>
  </si>
  <si>
    <t>outputArray</t>
  </si>
  <si>
    <t>RankRedV005NNetConectSta</t>
  </si>
  <si>
    <t>row</t>
  </si>
  <si>
    <t>Good</t>
  </si>
  <si>
    <t>time</t>
  </si>
  <si>
    <t>status</t>
  </si>
  <si>
    <t>hiddden</t>
  </si>
  <si>
    <t>very Good</t>
  </si>
  <si>
    <t>div3</t>
  </si>
  <si>
    <t>sum</t>
  </si>
  <si>
    <t xml:space="preserve">sum min27 max 163.       </t>
  </si>
  <si>
    <t xml:space="preserve">  max-min=136</t>
  </si>
  <si>
    <t>0.31~4</t>
  </si>
  <si>
    <t>0.33~0</t>
  </si>
  <si>
    <t>0.35~20</t>
  </si>
  <si>
    <t>0.347~9</t>
  </si>
  <si>
    <t>0.30~10</t>
  </si>
  <si>
    <t>0.315~14</t>
  </si>
  <si>
    <t>0.3108~24</t>
  </si>
  <si>
    <t>0.329~3</t>
  </si>
  <si>
    <t>标准差尝试？</t>
  </si>
  <si>
    <t>offset: 0.2866883146205075</t>
  </si>
  <si>
    <t>ori:114    fore:113</t>
  </si>
  <si>
    <t>stDeviation: 0.07686847916864151</t>
  </si>
  <si>
    <t>standardDeviation: 0.044226294740003655</t>
  </si>
  <si>
    <t>offset: 0.19284882100361728</t>
  </si>
  <si>
    <t>ori:114    fore:115</t>
  </si>
  <si>
    <t>stDeviation: 0.04448480891262297</t>
  </si>
  <si>
    <t>offset: 0.18586500235418982</t>
  </si>
  <si>
    <t>ori:114    fore:109</t>
  </si>
  <si>
    <t>stDeviation: 0.044059234162599346</t>
  </si>
  <si>
    <t>offset: 0.18476150838333613</t>
  </si>
  <si>
    <t>minR = 0.003</t>
  </si>
  <si>
    <t>stDeviation: 0.044210411851263745</t>
  </si>
  <si>
    <t>offset: 0.18804613576862225</t>
  </si>
  <si>
    <t>ori:72    fore:61.8</t>
  </si>
  <si>
    <t>stDeviation: 0.04397324154802036</t>
  </si>
  <si>
    <t>offset: 0.1695849997267423</t>
  </si>
  <si>
    <t>ori:72    fore:78</t>
  </si>
  <si>
    <t>stDeviation: 0.04411589931316524</t>
  </si>
  <si>
    <t>offset: 0.18979280328497197</t>
  </si>
  <si>
    <t>ori:72    fore:74</t>
  </si>
  <si>
    <t>stDeviation: 0.0444790099064628</t>
  </si>
  <si>
    <t>offset: 0.1488970449615862</t>
  </si>
  <si>
    <t>ori:72    fore:44</t>
  </si>
  <si>
    <t>offsite过小导致偏差过大</t>
  </si>
  <si>
    <t>stDeviation: 0.04400585276470266</t>
  </si>
  <si>
    <t>offset: 0.16802591692299013</t>
  </si>
  <si>
    <t>ori:72    fore:86</t>
  </si>
  <si>
    <t>stDeviation: 0.04414006242251979</t>
  </si>
  <si>
    <t>offset: 0.18543482450111154</t>
  </si>
  <si>
    <t>stDeviation: 0.043780383960778324</t>
  </si>
  <si>
    <t>offset: 0.14854251510320488</t>
  </si>
  <si>
    <t>ori:84   fore:-40</t>
  </si>
  <si>
    <t>ori:84   fore:-11</t>
  </si>
  <si>
    <t>stDeviation: 0.044233790866530294</t>
  </si>
  <si>
    <t>offset: 0.18495315826874378</t>
  </si>
  <si>
    <t>ori:114    fore:111</t>
  </si>
  <si>
    <t xml:space="preserve">runSpecific </t>
  </si>
  <si>
    <t>for trainning</t>
  </si>
  <si>
    <t>FileDB.saveNet</t>
  </si>
  <si>
    <t>save net</t>
  </si>
  <si>
    <t>std</t>
  </si>
  <si>
    <t>offset</t>
  </si>
  <si>
    <t>ori</t>
  </si>
  <si>
    <t>real</t>
  </si>
  <si>
    <t>已实现</t>
  </si>
  <si>
    <t>Num</t>
  </si>
  <si>
    <t>课题：</t>
  </si>
  <si>
    <t>以No.13为例，30期训练，50隐藏，是可预测的，这里要探究下隐藏层和MinR的最小可控范围，避免</t>
  </si>
  <si>
    <t>多余的节点影响</t>
  </si>
  <si>
    <t>240307094324</t>
  </si>
  <si>
    <t>注意这里训练时间没有显著增加，性能没有影响</t>
  </si>
  <si>
    <t>240307094558</t>
  </si>
  <si>
    <t>240307095123</t>
  </si>
  <si>
    <t>not good</t>
  </si>
  <si>
    <t>240307095322</t>
  </si>
  <si>
    <t>24030709550</t>
  </si>
  <si>
    <t>结论：30节点和50节点一样，预测为负数，没有学会规律，20隐藏节点性能不佳</t>
  </si>
  <si>
    <t>perfect</t>
  </si>
  <si>
    <t>240307101225</t>
  </si>
  <si>
    <t>尝试增加期数，提高泛化能力</t>
  </si>
  <si>
    <t>bad</t>
  </si>
  <si>
    <t>30期最佳参数</t>
  </si>
  <si>
    <t>std,offset正常计算，所有制扩大100倍方便观察。</t>
  </si>
  <si>
    <r>
      <rPr>
        <b/>
        <sz val="11"/>
        <color theme="1"/>
        <rFont val="Calibri"/>
        <family val="2"/>
        <scheme val="minor"/>
      </rPr>
      <t>循序渐进的</t>
    </r>
    <r>
      <rPr>
        <sz val="11"/>
        <color theme="1"/>
        <rFont val="Calibri"/>
        <family val="2"/>
        <scheme val="minor"/>
      </rPr>
      <t>增加期数</t>
    </r>
  </si>
  <si>
    <t>24030710529</t>
  </si>
  <si>
    <t>240307110325</t>
  </si>
  <si>
    <t>good</t>
  </si>
  <si>
    <t>case7 同样的设置，时间短，预测能力强？</t>
  </si>
  <si>
    <t>去掉上期的和值，跨度，尝试性能？</t>
  </si>
  <si>
    <t>very good</t>
  </si>
  <si>
    <t>增加尾数的历史，尝试性能？</t>
  </si>
  <si>
    <t>多线程多个Jbp，每个要计算时间，看整体性能进行挑选（时间短的性能佳？）</t>
  </si>
  <si>
    <t>失败的尝试</t>
  </si>
  <si>
    <t>结论：尽管减少了属性但大大影响预测性能和速度</t>
  </si>
  <si>
    <t>注意这里时间提升了</t>
  </si>
  <si>
    <t>结论：性能降低了，时间也减少了。</t>
  </si>
  <si>
    <t>向下减少节点数，性能失败。</t>
  </si>
  <si>
    <t>normal</t>
  </si>
  <si>
    <t>40期最佳参数</t>
  </si>
  <si>
    <t>曾经连续使用多期预测，连续正确～～！！！</t>
  </si>
  <si>
    <t>课题： 考虑将30期，40期的预测结果组合预测</t>
  </si>
  <si>
    <t>50期最佳参数</t>
  </si>
  <si>
    <t>选择运行结果，按time排序，offset接近0.6，在0.6以上的是最佳的考虑对象。</t>
  </si>
  <si>
    <t>增加跨度的预测，查看结果是否符合预期</t>
  </si>
  <si>
    <t>81~134s</t>
  </si>
  <si>
    <t>69~144s</t>
  </si>
  <si>
    <t>单独测试跨度作为输出结果的性能。</t>
  </si>
  <si>
    <t>104s</t>
  </si>
  <si>
    <t>24～30s</t>
  </si>
  <si>
    <t>115s</t>
  </si>
  <si>
    <t>结论：跨度可能会需要放大期数才能提高预测性能</t>
  </si>
  <si>
    <t>40期30个节点，offset小</t>
  </si>
  <si>
    <t>40-180s</t>
  </si>
  <si>
    <t>33-151s</t>
  </si>
  <si>
    <t>尝试提高节点数35-75，并没有减少训练时间。</t>
  </si>
  <si>
    <t>50期30个节点，对小跨度更友好，offset小</t>
  </si>
  <si>
    <t>57-143s</t>
  </si>
  <si>
    <t>一个训练好的模型只能持续6期？</t>
  </si>
  <si>
    <t>50期10个节点，提高了训练速度</t>
  </si>
  <si>
    <t>1.5-54s</t>
  </si>
  <si>
    <t>课题：  蓝色使用MInR，0.002，hidden5,</t>
  </si>
  <si>
    <t>14～44</t>
  </si>
  <si>
    <t>看起来std低的性能更好</t>
  </si>
  <si>
    <t>60~120s</t>
  </si>
  <si>
    <t>和值：</t>
  </si>
  <si>
    <t>56-》78</t>
  </si>
  <si>
    <t>56-》91</t>
  </si>
  <si>
    <t>56-》92</t>
  </si>
  <si>
    <t>114-》100</t>
  </si>
  <si>
    <t>84-》18</t>
  </si>
  <si>
    <t>84-》42</t>
  </si>
  <si>
    <t>84-》-13</t>
  </si>
  <si>
    <t>72-》-59</t>
  </si>
  <si>
    <t>72-》-95</t>
  </si>
  <si>
    <t>106-》-100</t>
  </si>
  <si>
    <t>108-》-100</t>
  </si>
  <si>
    <t>57-》-54</t>
  </si>
  <si>
    <t>57-》-59</t>
  </si>
  <si>
    <t>97-》-57</t>
  </si>
  <si>
    <t>97-》-90</t>
  </si>
  <si>
    <t>97-》-78</t>
  </si>
  <si>
    <t>97-》-36</t>
  </si>
  <si>
    <t>58-》109</t>
  </si>
  <si>
    <t>58-》104</t>
  </si>
  <si>
    <t>103-》65</t>
  </si>
  <si>
    <t>075～085</t>
  </si>
  <si>
    <t>070，072，076，078偏差</t>
  </si>
  <si>
    <t>课题：提高节点数，接着降低minR会不会有性能提高？</t>
  </si>
  <si>
    <t>课题：尝试不内聚，能够训练出30以上的用以做胆</t>
  </si>
  <si>
    <t>课题：一组5个数据，尝试比较训练出的各组怎样能优选出一个优秀的组。</t>
  </si>
  <si>
    <t>多个组一起比较相似度，选取含有相似度最低的和得分最低的组做为优秀组？</t>
  </si>
  <si>
    <t>24015,24027,24011</t>
  </si>
  <si>
    <t>无法内聚的：</t>
  </si>
  <si>
    <t>Nb1小的，nb却有最大值的。</t>
  </si>
  <si>
    <t>如何找30以上的，优先考虑f4大的，m大，l大的。</t>
  </si>
  <si>
    <t>如何找30以上的，在f4相同数目多（较大）的中寻找u小的，基本就是聚合最大的。</t>
  </si>
  <si>
    <t>nb1和值最大的，考虑nb有最大跨度的。同时考虑nb1有最小跨度的。Nb大的往往，是最聚合的。</t>
  </si>
  <si>
    <t>gatherType=4</t>
  </si>
  <si>
    <t>frontOkType=0</t>
  </si>
  <si>
    <t>用下面的参数进行非内聚的训练</t>
  </si>
  <si>
    <t>r1,r2同时最大的基本上能推定是不内聚的。</t>
  </si>
  <si>
    <t>高聚合的  l或者u一定是极限值，并且一般会出现在f4低的，也就是这两个值都不是极限值的时候可以先不考虑</t>
  </si>
  <si>
    <t>nb全局的最大，r1,r2组内最大，可以考虑是30以上</t>
  </si>
  <si>
    <t>关注real1排序中，相近区域的f4有不同值可能是聚合的征兆。</t>
  </si>
  <si>
    <t>swap低区，r6 低的聚合。</t>
  </si>
  <si>
    <t>nb1Sum_order的高位中，w是低的，且f4Sum_order是低的，用有较好的聚合</t>
  </si>
  <si>
    <t>f4Sum_order大的，w大的，高离散</t>
  </si>
  <si>
    <t>nb1Sum_order和f4Sum_order都是小的，聚合效率高</t>
  </si>
  <si>
    <t>从组到全局数据分析，f4和nb应该是同步高的，而nb1应该是相对低的。</t>
  </si>
  <si>
    <t>或f4高的中，选择一个u低的。</t>
  </si>
  <si>
    <t>&lt;=14. 72次</t>
  </si>
  <si>
    <t>&lt;=11. 26次</t>
  </si>
  <si>
    <t>27次</t>
  </si>
  <si>
    <r>
      <t>23095 11</t>
    </r>
    <r>
      <rPr>
        <i/>
        <sz val="11"/>
        <color theme="1"/>
        <rFont val="Calibri"/>
        <family val="2"/>
        <scheme val="minor"/>
      </rPr>
      <t>次</t>
    </r>
  </si>
  <si>
    <t>优中再分组统计？</t>
  </si>
  <si>
    <t>随机是500次26.2次</t>
  </si>
  <si>
    <t>随机是500次8.5次</t>
  </si>
  <si>
    <t>bets</t>
  </si>
  <si>
    <t>profit</t>
  </si>
  <si>
    <t>M31N21</t>
  </si>
  <si>
    <t>M26N10</t>
  </si>
  <si>
    <t>return</t>
  </si>
  <si>
    <t>M18N10T</t>
  </si>
  <si>
    <t>M13N10T</t>
  </si>
  <si>
    <t>M13N 8T</t>
  </si>
  <si>
    <t>M33N21T</t>
  </si>
  <si>
    <t>M35N21T</t>
  </si>
  <si>
    <t>M35N14T</t>
  </si>
  <si>
    <t>M35N26T</t>
  </si>
  <si>
    <t>M15N10T</t>
  </si>
  <si>
    <t>M28N14T</t>
  </si>
  <si>
    <t>M18N10
~18</t>
  </si>
  <si>
    <t>在w4中寻找best组中，整体sml最小的，刨除极值</t>
  </si>
  <si>
    <t>nb1Sum_order,f4Sum_order全高的也有很好的聚合</t>
  </si>
  <si>
    <t>设定组双条件，一个满足&lt;15,一个满足小于20，（再设定允许只错1组？容错？）。</t>
  </si>
  <si>
    <t>nb1Sum_order低位且w为4的或3的</t>
  </si>
  <si>
    <t>发现nb1Sum_order低位（10个中没有5个w4，立即判断本期是高离散的）</t>
  </si>
  <si>
    <t>总结r1,r2等，看看是否存在新的可参考指标</t>
  </si>
  <si>
    <t>直接寻找29以上的方法，整体sml最小，nb在9000左右，nb1在1430左右，f4不能太低应该在400左右</t>
  </si>
  <si>
    <t>best selected中sml_order高的组一般都有很好的表现。</t>
  </si>
  <si>
    <t>sml_order高位，f4大于600，m&gt;18000,l=7300~9500 的都会有高离散表现（取485-499）, 这里的f4在700以上意味着本期整体有着超高的聚合</t>
  </si>
  <si>
    <t>全体高离散情况下 组 sml_order从高位，f4Sum_order&gt;100, gScoreSum_order&lt;100. 可得出2个高离散, 注意不要从w小的组找</t>
  </si>
  <si>
    <t>组 sml_order低，l 第一位，第二位小的做聚合胆</t>
  </si>
  <si>
    <t>4月10日开发组条件任务。</t>
  </si>
  <si>
    <t>此时寻找sml_order低位f4&lt;100,u&lt;1500,6000&lt;l&lt;9300,18000&lt;m&lt;19000 高离散</t>
  </si>
  <si>
    <t>高聚合：选择best w4中，sml_order低位（0～15）中，nb1Sum_order和f4Sum_order和值最低的。</t>
  </si>
  <si>
    <t>best w4中，gScoreSum_order中位数，nb1Sum_order低？</t>
  </si>
  <si>
    <t>改良版：</t>
  </si>
  <si>
    <t>f4Sum_order85以上，nb1Sum_order在0～15，84～99有两个高离散。</t>
  </si>
  <si>
    <t>M14</t>
  </si>
  <si>
    <t>11组聚合</t>
  </si>
  <si>
    <t>M10,M14</t>
  </si>
  <si>
    <t>2+</t>
  </si>
  <si>
    <t>total</t>
  </si>
  <si>
    <t>M11</t>
  </si>
  <si>
    <t>M17</t>
  </si>
  <si>
    <t>M20</t>
  </si>
  <si>
    <t xml:space="preserve"> sml_order 28~33.  相似度甜点区间？共6组设置4～5组正确，29，30这两个位置可以设置的大胆一些</t>
  </si>
  <si>
    <t>后20的f4位于520-620定调为一般类型。</t>
  </si>
  <si>
    <t>840-913</t>
  </si>
  <si>
    <t xml:space="preserve">Low14:57.0  Per 500 </t>
  </si>
  <si>
    <t xml:space="preserve">Low11:11.0  Per 500 </t>
  </si>
  <si>
    <t>Low18:168.0  Per 500</t>
  </si>
  <si>
    <t>721-829</t>
  </si>
  <si>
    <t xml:space="preserve">Low14:44.0  Per 500 </t>
  </si>
  <si>
    <t xml:space="preserve">Low11:8.0  Per 500 </t>
  </si>
  <si>
    <t xml:space="preserve">Low18:152.0  Per 500 </t>
  </si>
  <si>
    <t>首先从整体Similarity的高位的f4来确定本期的基调，如果后20大部分大于800那么本期是高聚合的可能性很大。</t>
  </si>
  <si>
    <t>Low14: 38.0</t>
  </si>
  <si>
    <t>Low18:111.0</t>
  </si>
  <si>
    <t>Low28:139.0</t>
  </si>
  <si>
    <t>Low31: 78.0</t>
  </si>
  <si>
    <t>Low11: 11.0</t>
  </si>
  <si>
    <t>23096_240407171431</t>
  </si>
  <si>
    <t>23096_240407211927</t>
  </si>
  <si>
    <t>Low11:  7.0</t>
  </si>
  <si>
    <t>Low14: 29.0</t>
  </si>
  <si>
    <t>Low18:104.0</t>
  </si>
  <si>
    <t>Low28:144.0</t>
  </si>
  <si>
    <t>Low31: 69.0</t>
  </si>
  <si>
    <t>288-292</t>
  </si>
  <si>
    <t>大离散f4区间</t>
  </si>
  <si>
    <t>最大f4</t>
  </si>
  <si>
    <t>区间长度</t>
  </si>
  <si>
    <t>328-329</t>
  </si>
  <si>
    <t>倒数第二f4区间高聚合猜想？</t>
  </si>
  <si>
    <t>低于一半f4区间的高离散猜想？</t>
  </si>
  <si>
    <t>Low11:  8.0</t>
  </si>
  <si>
    <t>Low14: 44.0</t>
  </si>
  <si>
    <t>Low18:152.0</t>
  </si>
  <si>
    <t>Low28: 62.0</t>
  </si>
  <si>
    <t>Low31: 28.0</t>
  </si>
  <si>
    <t>23095_240407111656</t>
  </si>
  <si>
    <t>不存在高离散区间</t>
  </si>
  <si>
    <t>Low14: 57.0</t>
  </si>
  <si>
    <t>Low18:168.0</t>
  </si>
  <si>
    <t>Low28: 67.0</t>
  </si>
  <si>
    <t>Low31: 18.0</t>
  </si>
  <si>
    <t>23095_240407110229</t>
  </si>
  <si>
    <t>23096已经两次证明了存在，他们的f4头部都有很好的表现。</t>
  </si>
  <si>
    <t>23096_240408091556</t>
  </si>
  <si>
    <t>Low11:  4.0</t>
  </si>
  <si>
    <t>Low14: 27.0</t>
  </si>
  <si>
    <t>Low18: 97.0</t>
  </si>
  <si>
    <t>Low28:146.0</t>
  </si>
  <si>
    <t>Low31: 81.0</t>
  </si>
  <si>
    <t>f4倒第二区间nb1小，nb2小的，或者l同样大r6小的</t>
  </si>
  <si>
    <t>23096_240408144554</t>
  </si>
  <si>
    <t>Low11:  5.0</t>
  </si>
  <si>
    <t>Low14: 26.0</t>
  </si>
  <si>
    <t>Low18:107.0</t>
  </si>
  <si>
    <t>Low28:135.0</t>
  </si>
  <si>
    <t>Low31: 84.0</t>
  </si>
  <si>
    <t>考虑组f4和值高区最后2个做聚合组条件，5个中有两个满足&lt;18,&lt;15 ,nb1Sum_order&gt;=90</t>
  </si>
  <si>
    <t>nb&gt;10000 nb1+nb2&gt;5300,r6不能同级小，u&gt;1500</t>
  </si>
  <si>
    <t>23097_24040908505</t>
  </si>
  <si>
    <t>Low11:  0.0</t>
  </si>
  <si>
    <t>Low14:  4.0</t>
  </si>
  <si>
    <t>Low18: 34.0</t>
  </si>
  <si>
    <t>Low28:210.0</t>
  </si>
  <si>
    <t>Low31: 67.0</t>
  </si>
  <si>
    <t>自动找出除f4最大之外的最大区间，该区间就是高离散。</t>
  </si>
  <si>
    <t>23097_240408163820</t>
  </si>
  <si>
    <t>Low14:  1.0</t>
  </si>
  <si>
    <t>Low18: 27.0</t>
  </si>
  <si>
    <t>Low28:208.0</t>
  </si>
  <si>
    <t>Low31: 58.0</t>
  </si>
  <si>
    <t>23098_240409111155</t>
  </si>
  <si>
    <t>23099_240410090458</t>
  </si>
  <si>
    <t>Low11:  3.0</t>
  </si>
  <si>
    <t>Low14:  9.0</t>
  </si>
  <si>
    <t>Low18: 44.0</t>
  </si>
  <si>
    <t>Low28:214.0</t>
  </si>
  <si>
    <t>Low31: 77.0</t>
  </si>
  <si>
    <t>可使用组条件</t>
  </si>
  <si>
    <t>559，359</t>
  </si>
  <si>
    <t>25，23</t>
  </si>
  <si>
    <t>Low14: 22.0</t>
  </si>
  <si>
    <t>Low18: 91.0</t>
  </si>
  <si>
    <t>Low28:165.0</t>
  </si>
  <si>
    <t>Low31: 92.0</t>
  </si>
  <si>
    <t>可使用组条件（区间长度小的可使用组条件）区间有大量的nb&gt;10000的可判定为聚集区间</t>
  </si>
  <si>
    <t>f4 369,171没有nb&gt;10000如何判定为聚集区间？</t>
  </si>
  <si>
    <t>f4作为目前已知的能区分聚集非聚集，并且可以通过规模大小来大值确定区间的指数</t>
  </si>
  <si>
    <t>frontTimesMap</t>
  </si>
  <si>
    <t>neighborReal2Map</t>
  </si>
  <si>
    <t>序列所有距离是2的组合的次数，如10, 4, 9, 25, 29, 5。。。中10和25，4和9</t>
  </si>
  <si>
    <t>neighborReal1Map</t>
  </si>
  <si>
    <t>序列所有距离是1的组合的次数</t>
  </si>
  <si>
    <t>nb2 = r1</t>
  </si>
  <si>
    <t>nb1 = r2</t>
  </si>
  <si>
    <t>neighborMap</t>
  </si>
  <si>
    <t>neighborBelowMap</t>
  </si>
  <si>
    <t>mapStrNbUpCom</t>
  </si>
  <si>
    <t>mapStrNbMCom</t>
  </si>
  <si>
    <t>元素出现在所有序列前四的次数</t>
  </si>
  <si>
    <t>frontStringTimesMap</t>
  </si>
  <si>
    <t>当前序列拥有总序列前四的和值。</t>
  </si>
  <si>
    <t>序列中3到5所有的距离的组合。</t>
  </si>
  <si>
    <t>序列中2到1所有的距离的组合。</t>
  </si>
  <si>
    <t>序列中27到34所有的距离的组合。</t>
  </si>
  <si>
    <t>序列中14到21所有的距离的组合。</t>
  </si>
  <si>
    <t>计算序列中的组合在所有组合中出现的总次数次数。</t>
  </si>
  <si>
    <t>——</t>
  </si>
  <si>
    <t>u</t>
  </si>
  <si>
    <t>l</t>
  </si>
  <si>
    <t>m</t>
  </si>
  <si>
    <t>nb</t>
  </si>
  <si>
    <t>mapStrNbRLCom</t>
  </si>
  <si>
    <t>rl</t>
  </si>
  <si>
    <t>序列中1到11所有的距离的组合。</t>
  </si>
  <si>
    <t>新：</t>
  </si>
  <si>
    <t>28～32</t>
  </si>
  <si>
    <t>9～13</t>
  </si>
  <si>
    <t>做一个rl和值的综合排序。</t>
  </si>
  <si>
    <t>sort by l,rl低位在low11，
low14也能表现出良好的性能</t>
  </si>
  <si>
    <t>除了考虑r6小之外还要考虑中位m小。</t>
  </si>
  <si>
    <t>step0的前面和后面的r6都有很好的表现。其中上侧稳定性更好，选取 l大，rl小，m小（按顺序优先级），23097失败</t>
  </si>
  <si>
    <t>18~26</t>
  </si>
  <si>
    <t>组中主看m大，组中f4和值太小的组不看</t>
  </si>
  <si>
    <t>r1</t>
  </si>
  <si>
    <t>r2</t>
  </si>
  <si>
    <t>此指数失效</t>
  </si>
  <si>
    <t>r1处以同一级别</t>
  </si>
  <si>
    <t>m小的更加聚合</t>
  </si>
  <si>
    <t>比如r1都是1000级别的，那么该指数可用，如果r1</t>
  </si>
  <si>
    <t>相同f4的情况下，l越大越聚合</t>
  </si>
  <si>
    <t>nb1越大越离散</t>
  </si>
  <si>
    <t>fn</t>
  </si>
  <si>
    <t>0-5</t>
  </si>
  <si>
    <t>R1高第一区</t>
  </si>
  <si>
    <t>选择l大的，f4不是最高的（基本符合f4在第二高左右的位置），有很好的聚合表现，f4大的有离散表现</t>
  </si>
  <si>
    <t>最优f4区间</t>
  </si>
  <si>
    <t>不存在</t>
  </si>
  <si>
    <t>最大fn</t>
  </si>
  <si>
    <t>fn选择l大的，f4不是最高的（基本符合f4在第二高左右的位置），有很好的聚合表现，f4大的有离散表现</t>
  </si>
  <si>
    <t>f4高位第二区间选择l大的，直接有很好的聚合表现</t>
  </si>
  <si>
    <t>Y</t>
  </si>
  <si>
    <t>Y(a1)</t>
  </si>
  <si>
    <t>a1</t>
  </si>
  <si>
    <t>简单第二区间组优秀条件即可解决问题。</t>
  </si>
  <si>
    <t>23100_240415111752</t>
  </si>
  <si>
    <t>Low11:  1.0</t>
  </si>
  <si>
    <t>Low14:  6.0</t>
  </si>
  <si>
    <t>Low31:143.0</t>
  </si>
  <si>
    <t>N</t>
  </si>
  <si>
    <t>fn低位r1中rl小的有一般的聚合表现。</t>
  </si>
  <si>
    <r>
      <t xml:space="preserve">556 : 54 | </t>
    </r>
    <r>
      <rPr>
        <b/>
        <sz val="11"/>
        <color rgb="FFFF0000"/>
        <rFont val="Calibri (Body)"/>
      </rPr>
      <t>656 : 42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rgb="FF0070C0"/>
        <rFont val="Calibri (Body)"/>
      </rPr>
      <t>292 : 39</t>
    </r>
    <r>
      <rPr>
        <sz val="11"/>
        <color theme="1"/>
        <rFont val="Calibri"/>
        <family val="2"/>
        <scheme val="minor"/>
      </rPr>
      <t xml:space="preserve"> | 516 : 20 | </t>
    </r>
    <r>
      <rPr>
        <b/>
        <sz val="11"/>
        <color rgb="FFFF0000"/>
        <rFont val="Calibri (Body)"/>
      </rPr>
      <t>500 : 18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rgb="FFFF0000"/>
        <rFont val="Calibri (Body)"/>
      </rPr>
      <t>595 : 18</t>
    </r>
    <r>
      <rPr>
        <sz val="11"/>
        <color theme="1"/>
        <rFont val="Calibri"/>
        <family val="2"/>
        <scheme val="minor"/>
      </rPr>
      <t xml:space="preserve"> | 673 : 15 | </t>
    </r>
    <r>
      <rPr>
        <b/>
        <sz val="11"/>
        <color rgb="FF0070C0"/>
        <rFont val="Calibri (Body)"/>
      </rPr>
      <t>393 : 13</t>
    </r>
    <r>
      <rPr>
        <b/>
        <sz val="11"/>
        <color rgb="FFFF0000"/>
        <rFont val="Calibri (Body)"/>
      </rPr>
      <t xml:space="preserve"> </t>
    </r>
    <r>
      <rPr>
        <sz val="11"/>
        <color theme="1"/>
        <rFont val="Calibri"/>
        <family val="2"/>
        <scheme val="minor"/>
      </rPr>
      <t xml:space="preserve">| </t>
    </r>
    <r>
      <rPr>
        <b/>
        <sz val="11"/>
        <color rgb="FFFF0000"/>
        <rFont val="Calibri (Body)"/>
      </rPr>
      <t>631 : 13</t>
    </r>
    <r>
      <rPr>
        <sz val="11"/>
        <color theme="1"/>
        <rFont val="Calibri"/>
        <family val="2"/>
        <scheme val="minor"/>
      </rPr>
      <t xml:space="preserve"> | 378 : 11 | 536 : 10| 473 : 9 | 396 : 8 | 597 : 8 | </t>
    </r>
    <r>
      <rPr>
        <b/>
        <sz val="11"/>
        <color rgb="FFFF0000"/>
        <rFont val="Calibri (Body)"/>
      </rPr>
      <t>560 : 7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rgb="FFFF0000"/>
        <rFont val="Calibri (Body)"/>
      </rPr>
      <t>571 : 7</t>
    </r>
  </si>
  <si>
    <r>
      <t xml:space="preserve">500 : 64 | </t>
    </r>
    <r>
      <rPr>
        <b/>
        <sz val="11"/>
        <color rgb="FF0070C0"/>
        <rFont val="Calibri (Body)"/>
      </rPr>
      <t>328 : 51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rgb="FFFF0000"/>
        <rFont val="Calibri (Body)"/>
      </rPr>
      <t>637 : 40</t>
    </r>
    <r>
      <rPr>
        <sz val="11"/>
        <color theme="1"/>
        <rFont val="Calibri"/>
        <family val="2"/>
        <scheme val="minor"/>
      </rPr>
      <t xml:space="preserve"> | 547 : 28 | 447 : 16 | 439 : 15 | 646 : 15 | </t>
    </r>
    <r>
      <rPr>
        <b/>
        <sz val="11"/>
        <color rgb="FFFF0000"/>
        <rFont val="Calibri (Body)"/>
      </rPr>
      <t xml:space="preserve">619 : 10| </t>
    </r>
    <r>
      <rPr>
        <sz val="11"/>
        <color theme="1"/>
        <rFont val="Calibri (Body)"/>
      </rPr>
      <t xml:space="preserve">380 : 9 | 419 : 9 | 438 : 9 | 499 : 9 | 613 : 9 | </t>
    </r>
    <r>
      <rPr>
        <b/>
        <sz val="11"/>
        <color rgb="FFFF0000"/>
        <rFont val="Calibri (Body)"/>
      </rPr>
      <t>506 : 8</t>
    </r>
    <r>
      <rPr>
        <sz val="11"/>
        <color theme="1"/>
        <rFont val="Calibri (Body)"/>
      </rPr>
      <t xml:space="preserve"> | 559 : 8 | 415 : 7 | 479 : 7 | 566 : 7</t>
    </r>
  </si>
  <si>
    <t>Nb1排序高区l大</t>
  </si>
  <si>
    <r>
      <rPr>
        <b/>
        <sz val="11"/>
        <color rgb="FF0070C0"/>
        <rFont val="Calibri (Body)"/>
      </rPr>
      <t>559 : 25</t>
    </r>
    <r>
      <rPr>
        <sz val="11"/>
        <color theme="1"/>
        <rFont val="Calibri"/>
        <family val="2"/>
        <scheme val="minor"/>
      </rPr>
      <t xml:space="preserve"> | 359 : 23 | 390 : 18 | </t>
    </r>
    <r>
      <rPr>
        <b/>
        <sz val="11"/>
        <color rgb="FFFF0000"/>
        <rFont val="Calibri (Body)"/>
      </rPr>
      <t>392 : 15</t>
    </r>
    <r>
      <rPr>
        <sz val="11"/>
        <color theme="1"/>
        <rFont val="Calibri"/>
        <family val="2"/>
        <scheme val="minor"/>
      </rPr>
      <t xml:space="preserve"> | 528 : 13 | 319 : 12 | </t>
    </r>
    <r>
      <rPr>
        <b/>
        <sz val="11"/>
        <color rgb="FF0070C0"/>
        <rFont val="Calibri (Body)"/>
      </rPr>
      <t>637 : 12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rgb="FF0070C0"/>
        <rFont val="Calibri (Body)"/>
      </rPr>
      <t xml:space="preserve">643 : 12 </t>
    </r>
    <r>
      <rPr>
        <sz val="11"/>
        <color theme="1"/>
        <rFont val="Calibri"/>
        <family val="2"/>
        <scheme val="minor"/>
      </rPr>
      <t xml:space="preserve">| </t>
    </r>
    <r>
      <rPr>
        <b/>
        <sz val="11"/>
        <color rgb="FFFF0000"/>
        <rFont val="Calibri (Body)"/>
      </rPr>
      <t>369 : 11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rgb="FFFF0000"/>
        <rFont val="Calibri (Body)"/>
      </rPr>
      <t>371 : 10</t>
    </r>
    <r>
      <rPr>
        <sz val="11"/>
        <color theme="1"/>
        <rFont val="Calibri"/>
        <family val="2"/>
        <scheme val="minor"/>
      </rPr>
      <t xml:space="preserve"> | 521 : 10 | </t>
    </r>
    <r>
      <rPr>
        <b/>
        <sz val="11"/>
        <color rgb="FF0070C0"/>
        <rFont val="Calibri (Body)"/>
      </rPr>
      <t>619 : 10</t>
    </r>
    <r>
      <rPr>
        <sz val="11"/>
        <color theme="1"/>
        <rFont val="Calibri"/>
        <family val="2"/>
        <scheme val="minor"/>
      </rPr>
      <t xml:space="preserve"> | 627 : 10 | 118 : 9 | 364 : 9 | 426 : 9 | 529 : 9 | 564 : 9 | </t>
    </r>
    <r>
      <rPr>
        <b/>
        <sz val="11"/>
        <color rgb="FFFF0000"/>
        <rFont val="Calibri (Body)"/>
      </rPr>
      <t xml:space="preserve">311 : 8 </t>
    </r>
    <r>
      <rPr>
        <sz val="11"/>
        <color theme="1"/>
        <rFont val="Calibri"/>
        <family val="2"/>
        <scheme val="minor"/>
      </rPr>
      <t>| 482 : 8 | 683 : 8 | 289 : 7</t>
    </r>
  </si>
  <si>
    <t>可使用组条件（区间长度小的可使用组条件）区间有大量的f4&gt;90的可判定为聚集区间</t>
  </si>
  <si>
    <r>
      <rPr>
        <b/>
        <sz val="11"/>
        <color rgb="FFFF0000"/>
        <rFont val="Calibri (Body)"/>
      </rPr>
      <t xml:space="preserve">422 : 41 </t>
    </r>
    <r>
      <rPr>
        <sz val="11"/>
        <color theme="1"/>
        <rFont val="Calibri"/>
        <family val="2"/>
        <scheme val="minor"/>
      </rPr>
      <t xml:space="preserve">| 528 : 26 | </t>
    </r>
    <r>
      <rPr>
        <b/>
        <sz val="11"/>
        <color rgb="FF0070C0"/>
        <rFont val="Calibri (Body)"/>
      </rPr>
      <t xml:space="preserve">469 : 19 </t>
    </r>
    <r>
      <rPr>
        <sz val="11"/>
        <color theme="1"/>
        <rFont val="Calibri"/>
        <family val="2"/>
        <scheme val="minor"/>
      </rPr>
      <t xml:space="preserve">| 396 : 17 | 553 : 16 | 458 : 15 | </t>
    </r>
    <r>
      <rPr>
        <b/>
        <sz val="11"/>
        <color rgb="FFFF0000"/>
        <rFont val="Calibri (Body)"/>
      </rPr>
      <t>516 : 15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rgb="FF00B0F0"/>
        <rFont val="Calibri (Body)"/>
      </rPr>
      <t>365 : 14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rgb="FF00B0F0"/>
        <rFont val="Calibri (Body)"/>
      </rPr>
      <t>485 : 13</t>
    </r>
    <r>
      <rPr>
        <sz val="11"/>
        <color theme="1"/>
        <rFont val="Calibri"/>
        <family val="2"/>
        <scheme val="minor"/>
      </rPr>
      <t xml:space="preserve"> | 339 : 11 | 382 : 10 | 359 : 9 | 366 : 9 | </t>
    </r>
    <r>
      <rPr>
        <b/>
        <sz val="11"/>
        <color rgb="FF00B0F0"/>
        <rFont val="Calibri (Body)"/>
      </rPr>
      <t>89 : 8</t>
    </r>
    <r>
      <rPr>
        <sz val="11"/>
        <color theme="1"/>
        <rFont val="Calibri"/>
        <family val="2"/>
        <scheme val="minor"/>
      </rPr>
      <t xml:space="preserve"> | 297 : 8 | 333 : 8 | </t>
    </r>
    <r>
      <rPr>
        <sz val="11"/>
        <color rgb="FF00B0F0"/>
        <rFont val="Calibri (Body)"/>
      </rPr>
      <t>474 : 8</t>
    </r>
    <r>
      <rPr>
        <sz val="11"/>
        <color theme="1"/>
        <rFont val="Calibri"/>
        <family val="2"/>
        <scheme val="minor"/>
      </rPr>
      <t xml:space="preserve"> | 287 : 7 | 357 : 7</t>
    </r>
  </si>
  <si>
    <t>Low14:  5.0</t>
  </si>
  <si>
    <t>Low28:264.0</t>
  </si>
  <si>
    <t>23100_240415172519</t>
  </si>
  <si>
    <t>新组条件：f4sum&gt;80 nbsum或gScoreSum至少有一个大于80，作出5组</t>
  </si>
  <si>
    <t>2~4</t>
  </si>
  <si>
    <t>f4 = new int[]{ 0, 2, 0, 0 };</t>
  </si>
  <si>
    <t xml:space="preserve"> fnR1 = new int[]{ 0, 3, 0, 0 };</t>
  </si>
  <si>
    <t xml:space="preserve"> fnR2 = new int[]{ 0, 4, 0, 0 };</t>
  </si>
  <si>
    <t xml:space="preserve"> below = new int[]{ 6,8 };</t>
  </si>
  <si>
    <t>upDiff</t>
  </si>
  <si>
    <t>7,9</t>
  </si>
  <si>
    <t>4,6</t>
  </si>
  <si>
    <t>3,4</t>
  </si>
  <si>
    <t>2,4</t>
  </si>
  <si>
    <t>u小值</t>
  </si>
  <si>
    <t>rl:小，在1600左右</t>
  </si>
  <si>
    <t>尾组优秀表现</t>
  </si>
  <si>
    <t>step-1</t>
  </si>
  <si>
    <t>或不存在1600时前两个</t>
  </si>
  <si>
    <t>blue</t>
  </si>
  <si>
    <t>20规模</t>
  </si>
  <si>
    <t>2的规模，rl和l全都小？最聚合？</t>
  </si>
  <si>
    <t>去R1低区，寻找nb高，r6高的为高聚合？</t>
  </si>
  <si>
    <t>可使用组条件, 考虑组条件选取w大的且f4&gt;230的</t>
  </si>
  <si>
    <t>24022_240418172438</t>
  </si>
  <si>
    <t>532 : 29 | 399 : 26 | 505 : 21 | 408 : 17 | 447 : 17 | 481 : 17 | 350 : 15 | 295 : 13 | 372 : 11 | 507 : 11 | 508 : 11 | 395 : 10 | 464 : 10 | 420 : 9 | 423 : 9 | 485 : 9 | 480 : 8 | 492 : 8 | 386 : 7 | 435 : 7</t>
  </si>
  <si>
    <t>24023_240419094253</t>
  </si>
  <si>
    <t>Low11:  9.0</t>
  </si>
  <si>
    <t>Low14: 36.0</t>
  </si>
  <si>
    <t>Low18:130.0</t>
  </si>
  <si>
    <t>Low28:128.0</t>
  </si>
  <si>
    <t>Low31: 72.0</t>
  </si>
  <si>
    <t>Low11:  2.0</t>
  </si>
  <si>
    <t>Low18: 22.0</t>
  </si>
  <si>
    <t>Low28:279.0</t>
  </si>
  <si>
    <t>Low31:128.0</t>
  </si>
  <si>
    <t>599 : 37 | 417 : 28 | 536 : 23 | 378 : 15 | 551 : 15 | 291 : 13 | 576 : 13 | 235 : 12 | 361 : 12 | 510 : 12 | 274 : 11 | 349 : 10 | 416 : 10 | 521 : 10 | 396 : 8</t>
  </si>
  <si>
    <t>1,2</t>
  </si>
  <si>
    <t>第二区间?
l大</t>
  </si>
  <si>
    <t>去掉中位数，组内l差一个大于500，一个大于700，w&gt;5，r6至少有一个900以上的，大于200这样的组可以考虑有两个以上高离散。</t>
  </si>
  <si>
    <t>Low11: 10.0</t>
  </si>
  <si>
    <t>Low14: 48.0</t>
  </si>
  <si>
    <t>Low18:128.0</t>
  </si>
  <si>
    <t>Low28:160.0</t>
  </si>
  <si>
    <t>Low31: 76.0</t>
  </si>
  <si>
    <t>24022_240419111629</t>
  </si>
  <si>
    <t>24022_240419112417</t>
  </si>
  <si>
    <t>Low18:132.0</t>
  </si>
  <si>
    <t>Low28:151.0</t>
  </si>
  <si>
    <t>或r6有3个以上超过900的并且 l大于2000的不能多于一个</t>
  </si>
  <si>
    <t>561 : 38 | 496 : 26 | 353 : 23 | 440 : 23 | 364 : 22 | 520 : 18 | 460 : 15 | 453 : 13 | 482 : 13 | 419 : 10 | 462 : 10 | 254 : 9 | 456 : 9 | 475 : 9 | 433 : 8</t>
  </si>
  <si>
    <t>或u的最大最小值差为250～400之间，l大于2000不能超过1个</t>
  </si>
  <si>
    <t>24021_24041816573</t>
  </si>
  <si>
    <t>Low11: 63.0</t>
  </si>
  <si>
    <t>Low14:145.0</t>
  </si>
  <si>
    <t>Low18:255.0</t>
  </si>
  <si>
    <t>Low28: 37.0</t>
  </si>
  <si>
    <t>Low31: 14.0</t>
  </si>
  <si>
    <t>661 : 56 | 499 : 35 | 475 : 20 | 450 : 17 | 229 : 16 | 467 : 16 | 562 : 14 | 342 : 12 | 613 : 12 | 598 : 11 | 350 : 10 | 378 : 10 | 226 : 8 | 389 : 8 | 433 : 8 | 496 : 8 | 570 : 8 | 208 : 7</t>
  </si>
  <si>
    <t>24021_24041917326</t>
  </si>
  <si>
    <t>ow11: 66.0</t>
  </si>
  <si>
    <t>Low18:256.0</t>
  </si>
  <si>
    <t>Low28: 44.0</t>
  </si>
  <si>
    <t>633 : 52 | 454 : 30 | 256 : 20 | 420 : 17 | 252 : 16 | 460 : 15 | 571 : 15 | 325 : 14 | 547 : 14 | 345 : 13 | 331 : 11 | 480 : 10 | 410 : 9 | 598 : 9 | 546 : 8</t>
  </si>
  <si>
    <t>Low11: 61.0</t>
  </si>
  <si>
    <t>Low14:128.0</t>
  </si>
  <si>
    <t>Low18:236.0</t>
  </si>
  <si>
    <t>Low28: 51.0</t>
  </si>
  <si>
    <t>Low31: 19.0</t>
  </si>
  <si>
    <t>24021_240419193951</t>
  </si>
  <si>
    <t>491 : 41 | 640 : 38 | 571 : 27 | 487 : 26 | 229 : 17 | 351 : 14 | 585 : 13 | 615 : 12 | 440 : 11 | 513 : 11 | 224 : 10 | 466 : 9 | 511 : 9 | 206 : 8 | 271 : 8 | 280 : 8 | 424 : 8</t>
  </si>
  <si>
    <t>24020_240418153451</t>
  </si>
  <si>
    <t>701 : 65 | 592 : 45 | 680 : 27 | 675 : 18 | 269 : 17 | 665 : 16 | 219 : 15 | 288 : 14 | 722 : 14 | 263 : 7 | 342 : 7 | 616 : 7</t>
  </si>
  <si>
    <t>Low14: 12.0</t>
  </si>
  <si>
    <t>Low18: 82.0</t>
  </si>
  <si>
    <t>Low28:103.0</t>
  </si>
  <si>
    <t>Low31: 34.0</t>
  </si>
  <si>
    <t>*1</t>
  </si>
  <si>
    <t>注意最多的701旁边的680有很好的聚合表现。</t>
  </si>
  <si>
    <t>J:高内聚</t>
  </si>
  <si>
    <t>L:高离散</t>
  </si>
  <si>
    <t>Z:中等聚合</t>
  </si>
  <si>
    <t>J</t>
  </si>
  <si>
    <t>Z</t>
  </si>
  <si>
    <t>24019_240418151540</t>
  </si>
  <si>
    <t>Low14: 11.0</t>
  </si>
  <si>
    <t>Low18: 38.0</t>
  </si>
  <si>
    <t>Low28: 96.0</t>
  </si>
  <si>
    <t>Low31: 20.0</t>
  </si>
  <si>
    <t>723 : 67 | 562 : 23 | 618 : 22 | 374 : 15 | 642 : 15 | 699 : 15 | 719 : 14 | 271 : 12 | 274 : 11 | 488 : 11 | 249 : 10 | 176 : 9 | 635 : 9 | 675 : 8 | 222 : 7 | 229 : 7</t>
  </si>
  <si>
    <t>Low14: 17.0</t>
  </si>
  <si>
    <t>Low18: 99.0</t>
  </si>
  <si>
    <t>Low28:119.0</t>
  </si>
  <si>
    <t>Low31: 30.0</t>
  </si>
  <si>
    <t>24020_240422085431</t>
  </si>
  <si>
    <t>Low18: 84.0</t>
  </si>
  <si>
    <t>Low28: 91.0</t>
  </si>
  <si>
    <t>Low31: 22.0</t>
  </si>
  <si>
    <t>24020_240422095043</t>
  </si>
  <si>
    <t>691 : 68 | 595 : 46 | 333 : 25 | 675 : 20 | 327 : 15 | 617 : 13 | 697 : 12 | 621 : 11 | 662 : 11 | 297 : 10 | 221 : 9 | 365 : 9 | 379 : 8 | 332 : 7</t>
  </si>
  <si>
    <t>678 : 69 | 610 : 42 | 686 : 27 | 328 : 20 | 687 : 19 | 321 : 18 | 225 : 10 | 300 : 10 | 412 : 9 | 514 : 9 | 692 : 9 | 632 : 8 | 354 : 7 | 607 : 7</t>
  </si>
  <si>
    <t>24020_240422101048</t>
  </si>
  <si>
    <t>Low14: 19.0</t>
  </si>
  <si>
    <t>Low18: 89.0</t>
  </si>
  <si>
    <t>Low28:101.0</t>
  </si>
  <si>
    <t>Low31: 27.0</t>
  </si>
  <si>
    <t>u - &gt;=900: 54 &lt;=200: 53</t>
  </si>
  <si>
    <t>&gt;=900: 100 &lt;=200: 53</t>
  </si>
  <si>
    <t>&gt;=900: 72 &lt;=200: 59</t>
  </si>
  <si>
    <t>24020_240422111155</t>
  </si>
  <si>
    <t>Low11:  6.0</t>
  </si>
  <si>
    <t>Low18: 86.0</t>
  </si>
  <si>
    <t>Low28:111.0</t>
  </si>
  <si>
    <t>Low31: 38.0</t>
  </si>
  <si>
    <t>626 : 63 | 600 : 50 | 293 : 24 | 305 : 18 | 616 : 17 | 634 : 11 | 321 : 10 | 572 : 9 | 243 : 8 | 647 : 8 | 490 : 7</t>
  </si>
  <si>
    <t>&gt;=900: 90 &lt;=200: 75</t>
  </si>
  <si>
    <t>24020_240422111846</t>
  </si>
  <si>
    <t>&gt;=10000: 39 &lt;=8000: 151</t>
  </si>
  <si>
    <t>Select中尽量选择f4order小的</t>
  </si>
  <si>
    <t>m - &gt;=10000: 3 &lt;=8000: 204</t>
  </si>
  <si>
    <t>m - &gt;=10000: 13 &lt;=8000: 191</t>
  </si>
  <si>
    <t>m - &gt;=10000: 30 &lt;=8000: 180</t>
  </si>
  <si>
    <t>m - &gt;=10000: 5 &lt;=8000: 159</t>
  </si>
  <si>
    <t xml:space="preserve">w - &gt;=10:42  &lt;=5:17 </t>
  </si>
  <si>
    <t xml:space="preserve">w - &gt;=10 :43  &lt;=5 :20  </t>
  </si>
  <si>
    <t xml:space="preserve">w - &gt;=10 :48  &lt;=5 :12 </t>
  </si>
  <si>
    <t xml:space="preserve">w - &gt;=10 :39  &lt;=5 :15 </t>
  </si>
  <si>
    <t>24020_240422144841</t>
  </si>
  <si>
    <t>Low14: 18.0</t>
  </si>
  <si>
    <t>Low28:105.0</t>
  </si>
  <si>
    <t>Low31: 26.0</t>
  </si>
  <si>
    <t>m - &gt;=10000: 1 &lt;=8000: 178</t>
  </si>
  <si>
    <t>u - &gt;=900: 49 &lt;=200: 60</t>
  </si>
  <si>
    <t xml:space="preserve">w - &gt;=10 :49  &lt;=5 :15 </t>
  </si>
  <si>
    <t xml:space="preserve">619 : 66 | 556 : 46 | 321 : 23 | 601 : 16 | 252 : 15 | 323 : 15 | 607 : 12 | 297 : 11 | 305 : 9 | 235 : 7 | 363 : 7 | 390 : 7 </t>
  </si>
  <si>
    <t>553 : 48 | 540 : 44 | 386 : 23 | 373 : 20 | 563 : 15 | 575 : 14 | 372 : 12 | 431 : 12 | 236 : 9 | 299 : 9 | 549 : 9 | 411 : 8 | 510 : 8</t>
  </si>
  <si>
    <t>Low14: 16.0</t>
  </si>
  <si>
    <t>Low18: 92.0</t>
  </si>
  <si>
    <t>Low28:113.0</t>
  </si>
  <si>
    <t>Low31: 32.0</t>
  </si>
  <si>
    <t xml:space="preserve">w - &gt;=10 :42  &lt;=5 :18 </t>
  </si>
  <si>
    <t>Low11: 14.0</t>
  </si>
  <si>
    <t>Low14: 61.0</t>
  </si>
  <si>
    <t>Low18:197.0</t>
  </si>
  <si>
    <t>Low28: 29.0</t>
  </si>
  <si>
    <t>Low31: 10.0</t>
  </si>
  <si>
    <t>m - &gt;=10000: 103 &lt;=8000: 116</t>
  </si>
  <si>
    <t>u - &gt;=900: 0 &lt;=200: 49</t>
  </si>
  <si>
    <t>u&gt;900尽量少</t>
  </si>
  <si>
    <t>w - &gt;=10 :54  &lt;=5 :7</t>
  </si>
  <si>
    <t>w&lt;=5的个数&lt;15,m&gt;185有聚合作用。</t>
  </si>
  <si>
    <t>589 : 39 | 421 : 25 | 637 : 24 | 559 : 22 | 456 : 19 | 414 : 17 | 498 : 14 | 275 : 13 | 228 : 12 | 374 : 12 | 405 : 12 | 523 : 9 | 269 : 8 | 217 : 7 | 219 : 7</t>
  </si>
  <si>
    <t>Low11: 20.0</t>
  </si>
  <si>
    <t>Low14: 58.0</t>
  </si>
  <si>
    <t>Low18:177.0</t>
  </si>
  <si>
    <t>Low28: 28.0</t>
  </si>
  <si>
    <t>m - &gt;=10000: 110 &lt;=8000: 102</t>
  </si>
  <si>
    <t>u - &gt;=900: 0 &lt;=200: 59</t>
  </si>
  <si>
    <t>496 : 34 | 462 : 30 | 560 : 30 | 636 : 26 | 418 : 22 | 550 : 21 | 318 : 15 | 516 : 15 | 463 : 12 | 551 : 10 | 455 : 9 | 481 : 9 | 201 : 8 | 204 : 7 | 314 : 7</t>
  </si>
  <si>
    <t xml:space="preserve">w - &gt;=10 :57  &lt;=5 :9 </t>
  </si>
  <si>
    <t>L</t>
  </si>
  <si>
    <t>m - &gt;=10000: 18 &lt;=8000: 149</t>
  </si>
  <si>
    <t>u - &gt;=900: 0 &lt;=200: 75</t>
  </si>
  <si>
    <t>413 : 28 | 555 : 25 | 370 : 22 | 520 : 20 | 451 : 16 | 495 : 15 | 486 : 13 | 332 : 12 | 247 : 10 | 198 : 9 | 334 : 9 | 428 : 9 | 500 : 9 | 328 : 8 | 350 : 8 | 377 : 8 | 230 : 7 | 236 : 7 | 337 : 7 | 369 : 7 | 378 : 7 | 568 : 7</t>
  </si>
  <si>
    <t xml:space="preserve">w - &gt;=10 :49  &lt;=5 :13 </t>
  </si>
  <si>
    <t>Low28: 61.0</t>
  </si>
  <si>
    <t>Low31: 23.0</t>
  </si>
  <si>
    <t>m - &gt;=10000: 42 &lt;=8000: 142</t>
  </si>
  <si>
    <t>u - &gt;=900: 0 &lt;=200: 60</t>
  </si>
  <si>
    <t>517 : 35 | 596 : 35 | 535 : 26 | 478 : 22 | 394 : 21 | 592 : 21 | 380 : 16 | 412 : 14 | 634 : 13 | 398 : 12 | 204 : 10 | 365 : 9 | 214 : 8 | 377 : 8 | 416 : 8 | 482 : 8</t>
  </si>
  <si>
    <t>w - &gt;=10 :45  &lt;=5 :19</t>
  </si>
  <si>
    <t>Low14: 24.0</t>
  </si>
  <si>
    <t>Low18:113.0</t>
  </si>
  <si>
    <t>Low28: 68.0</t>
  </si>
  <si>
    <t>w - &gt;=10 :48  &lt;=5 :12</t>
  </si>
  <si>
    <t>Low18:102.0</t>
  </si>
  <si>
    <t>Low28: 70.0</t>
  </si>
  <si>
    <t>w&lt;=5的个数&lt;15,m&gt;185或小于120有聚合作用。</t>
  </si>
  <si>
    <t>m - &gt;=10000: 34 &lt;=8000: 131</t>
  </si>
  <si>
    <t>u - &gt;=900: 0 &lt;=200: 70</t>
  </si>
  <si>
    <t>465 : 38 | 413 : 30 | 546 : 27 | 384 : 24 | 541 : 24 | 504 : 21 | 477 : 18 | 399 : 11 | 574 : 11 | 378 : 10 | 498 : 10 | 191 : 9</t>
  </si>
  <si>
    <t>23097_240408162254</t>
  </si>
  <si>
    <t>24019_24042309442</t>
  </si>
  <si>
    <t>Low18: 20.0</t>
  </si>
  <si>
    <t>Low28:124.0</t>
  </si>
  <si>
    <t>u - &gt;=900: 7 &lt;=200: 60</t>
  </si>
  <si>
    <t>m - &gt;=10000: 19 &lt;=8000: 174</t>
  </si>
  <si>
    <t>726 : 98 | 564 : 22 | 633 : 22 | 265 : 17 | 361 : 15 | 671 : 15 | 213 : 13 | 300 : 13 | 261 : 12 | 622 : 11 | 709 : 11 | 291 : 10 | 465 : 9 | 663 : 9</t>
  </si>
  <si>
    <t xml:space="preserve">w - &gt;=10 :43  &lt;=5 :15 </t>
  </si>
  <si>
    <t>最低相似度在0.32以上的有好的聚合表现</t>
  </si>
  <si>
    <t>340 : 30 | 420 : 29 | 540 : 28 | 419 : 19 | 302 : 18 | 536 : 15 | 313 : 10 | 317 : 10 | 383 : 10 | 440 : 10 | 447 : 10 | 500 : 10 | 301 : 8 | 351 : 8 | 486 : 8 | 250 : 7 | 254 : 7 | 397 : 7 | 482 : 7 | 489 : 7</t>
  </si>
  <si>
    <t>u - &gt;=900: 0 &lt;=200: 72</t>
  </si>
  <si>
    <t>m - &gt;=10000: 67 &lt;=8000: 142</t>
  </si>
  <si>
    <t xml:space="preserve">w - &gt;=10 :41  &lt;=5 :13  </t>
  </si>
  <si>
    <t>Low14:  3.0</t>
  </si>
  <si>
    <t>Low18: 12.0</t>
  </si>
  <si>
    <t>Low28:333.0</t>
  </si>
  <si>
    <t>Low31:211.0</t>
  </si>
  <si>
    <t>Low25: 94.0</t>
  </si>
  <si>
    <t>Low18: 10.0</t>
  </si>
  <si>
    <t>Low28:326.0</t>
  </si>
  <si>
    <t>Low31:212.0</t>
  </si>
  <si>
    <t>Low25:101.0</t>
  </si>
  <si>
    <t>408 : 40 | 511 : 26 | 447 : 19 | 322 : 18 | 370 : 17 | 295 : 14 | 420 : 14 | 457 : 13 | 503 : 13 | 528 : 13 | 317 : 12 | 297 : 11 | 530 : 10 | 281 : 9 | 289 : 9 | 347 : 8 | 446 : 8 | 432 : 7</t>
  </si>
  <si>
    <t>u - &gt;=900: 0 &lt;=200: 63</t>
  </si>
  <si>
    <t>m - &gt;=10000: 95 &lt;=8000: 119</t>
  </si>
  <si>
    <t>23100_24042315426</t>
  </si>
  <si>
    <t>Low28:349.0</t>
  </si>
  <si>
    <t>Low31:225.0</t>
  </si>
  <si>
    <t>Low25: 84.0</t>
  </si>
  <si>
    <t>365 : 33 | 509 : 28 | 423 : 26 | 343 : 20 | 359 : 14 | 387 : 14 | 274 : 12 | 482 : 12 | 498 : 12 | 513 : 12 | 362 : 11 | 415 : 11 | 310 : 10 | 319 : 9 | 434 : 9 | 325 : 8 | 272 : 7 | 356 : 7 | 373 : 7</t>
  </si>
  <si>
    <t>u - &gt;=900: 0 &lt;=200: 78</t>
  </si>
  <si>
    <t>m - &gt;=10000: 105 &lt;=8000: 141</t>
  </si>
  <si>
    <t>最大同f4个数低400以下，最大f4低550以下，m大于10000的个数多，此时多为不聚合</t>
  </si>
  <si>
    <t>w - &gt;=10 :44  &lt;=5 :14</t>
  </si>
  <si>
    <t>在l,rl排序中低位的高f4有很好的聚合效果</t>
  </si>
  <si>
    <t>u - &gt;=900: 37 &lt;=200: 60</t>
  </si>
  <si>
    <t>m - &gt;=10000: 2 &lt;=8000: 222</t>
  </si>
  <si>
    <t>w - &gt;=10 :32  &lt;=5 :13</t>
  </si>
  <si>
    <t>Low25:328.0</t>
  </si>
  <si>
    <t>24019_240423162236</t>
  </si>
  <si>
    <t>Low18: 25.0</t>
  </si>
  <si>
    <t xml:space="preserve">w - &gt;=10 :43  &lt;=5 :16 </t>
  </si>
  <si>
    <t>m - &gt;=10000: 0 &lt;=8000: 199</t>
  </si>
  <si>
    <t>u - &gt;=900: 42 &lt;=200: 67</t>
  </si>
  <si>
    <t>607 : 45 | 586 : 32 | 342 : 22 | 560 : 22 | 389 : 21 | 325 : 18 | 246 : 15 | 316 : 15 | 618 : 14 | 623 : 13 | 525 : 12 | 558 : 9 | 214 : 8 | 287 : 8 | 553 : 8 | 392 : 7</t>
  </si>
  <si>
    <t>24019_240424095722</t>
  </si>
  <si>
    <t>Low18: 45.0</t>
  </si>
  <si>
    <t>Low28: 99.0</t>
  </si>
  <si>
    <t>Low31: 25.0</t>
  </si>
  <si>
    <t>Low25:313.0</t>
  </si>
  <si>
    <t xml:space="preserve">w - &gt;=10 :35  &lt;=5 :15 </t>
  </si>
  <si>
    <t>u - &gt;=800: 81 &lt;=200: 60</t>
  </si>
  <si>
    <t>m - &gt;=10000: 14 &lt;=8000: 199</t>
  </si>
  <si>
    <t>674 : 54 | 605 : 30 | 643 : 30 | 297 : 20 | 332 : 20 | 322 : 18 | 586 : 14 | 689 : 14 | 401 : 13 | 251 : 12 | 691 : 11 | 194 : 9 | 616 : 9 | 433 : 7 | 521 : 7 | 641 : 7</t>
  </si>
  <si>
    <t>Low18: 32.0</t>
  </si>
  <si>
    <t>Low28: 97.0</t>
  </si>
  <si>
    <t>Low31: 16.0</t>
  </si>
  <si>
    <t>Low25:311.0</t>
  </si>
  <si>
    <t>742 : 72 | 615 : 38 | 665 : 21 | 259 : 18 | 397 : 13 | 737 : 13 | 741 : 11 | 644 : 10 | 200 : 9 | 253 : 9 | 655 : 9 | 705 : 9 | 257 : 8 | 455 : 8 | 651 : 8 | 701 : 8 | 210 : 7 | 243 : 7</t>
  </si>
  <si>
    <t>u - &gt;=800: 125 &lt;=200: 70</t>
  </si>
  <si>
    <t>m - &gt;=10000: 12 &lt;=8000: 205</t>
  </si>
  <si>
    <t>w - &gt;=10 :41  &lt;=5 :12</t>
  </si>
  <si>
    <t>24019_240424105513</t>
  </si>
  <si>
    <t>大规模2500中，all的r1的上区表现良好。</t>
  </si>
  <si>
    <t>24018_240424143855</t>
  </si>
  <si>
    <t>u - &gt;=800: 203 &lt;=200: 44</t>
  </si>
  <si>
    <t>m - &gt;=10000: 62 &lt;=8000: 81</t>
  </si>
  <si>
    <t>714 : 91 | 442 : 41 | 398 : 22 | 438 : 20 | 464 : 19 | 247 : 14 | 613 : 13 | 581 : 8 | 596 : 8 | 282 : 7 | 588 : 7</t>
  </si>
  <si>
    <t xml:space="preserve">w - &gt;=10 :43  &lt;=5 :12 </t>
  </si>
  <si>
    <t>Low14: 42.0</t>
  </si>
  <si>
    <t>Low18:123.0</t>
  </si>
  <si>
    <t>Low28:143.0</t>
  </si>
  <si>
    <t>Low31: 83.0</t>
  </si>
  <si>
    <t>Low25:318.0</t>
  </si>
  <si>
    <t>24018_240418144240</t>
  </si>
  <si>
    <t>Low14: 31.0</t>
  </si>
  <si>
    <t>Low18:129.0</t>
  </si>
  <si>
    <t>Low28:115.0</t>
  </si>
  <si>
    <t>Low31: 68.0</t>
  </si>
  <si>
    <t>Low25:345.0</t>
  </si>
  <si>
    <t>m - &gt;=10000: 106 &lt;=8000: 70</t>
  </si>
  <si>
    <t>u - &gt;=800: 277 &lt;=200: 39</t>
  </si>
  <si>
    <t>675 : 88 | 598 : 64 | 609 : 29 | 449 : 25 | 552 : 25 | 592 : 15 | 569 : 11 | 541 : 10 | 563 : 10 | 202 : 9 | 533 : 7 | 585 : 7</t>
  </si>
  <si>
    <t xml:space="preserve">w - &gt;=10 :51  &lt;=5 :12 </t>
  </si>
  <si>
    <t>f4第一区过长，高聚合就在第一区的大l中找</t>
  </si>
  <si>
    <t>Low10:131.0</t>
  </si>
  <si>
    <t>Low10:  5.0</t>
  </si>
  <si>
    <t>Low10:  2.0</t>
  </si>
  <si>
    <t>Low10:  1.0</t>
  </si>
  <si>
    <t>使用群头部可以让f4变得更大，相同f4更多</t>
  </si>
  <si>
    <t>使用群尾部可以让f4变得小，相同f4少一些</t>
  </si>
  <si>
    <t>popnum=0</t>
  </si>
  <si>
    <t>Low28: 94.0</t>
  </si>
  <si>
    <t>Low31: 48.0</t>
  </si>
  <si>
    <t>Low25:359.0</t>
  </si>
  <si>
    <t>m - &gt;=10000: 147 &lt;=8000: 138</t>
  </si>
  <si>
    <t>u - &gt;=800: 286 &lt;=200: 48</t>
  </si>
  <si>
    <t>977 : 106 | 986 : 65 | 338 : 43 | 841 : 30 | 605 : 24 | 915 : 12 | 288 : 9 | 740 : 9 | 326 : 8 | 336 : 7</t>
  </si>
  <si>
    <t>24018_240424165312</t>
  </si>
  <si>
    <t>24018_240424165954</t>
  </si>
  <si>
    <t>Low14: 21.0</t>
  </si>
  <si>
    <t>Low18:135.0</t>
  </si>
  <si>
    <t>Low28: 78.0</t>
  </si>
  <si>
    <t>Low31: 52.0</t>
  </si>
  <si>
    <t>Low25:383.0</t>
  </si>
  <si>
    <t>1039 : 129 | 1050 : 63 | 921 : 54 | 326 : 36 | 677 : 28 | 273 : 12 | 284 : 11 | 281 : 8 | 753 : 8 | 981 : 8 | 303 : 7</t>
  </si>
  <si>
    <t>u - &gt;=800: 326 &lt;=200: 47</t>
  </si>
  <si>
    <t>m - &gt;=10000: 199 &lt;=8000: 120</t>
  </si>
  <si>
    <t>w - &gt;=10 :60  &lt;=5 :6</t>
  </si>
  <si>
    <t>值最大的f4直接全部25以内，并且不管f4多少所有l是3000以上的全部都在25以内！</t>
  </si>
  <si>
    <t>在大数量f4区间的大数量r1安全通过（失败不超过2）</t>
  </si>
  <si>
    <t xml:space="preserve">r1 -max:938  878 : 42 | 642 : 30 </t>
  </si>
  <si>
    <t>l -max:3566 &gt;=3000:203  2217 : 3</t>
  </si>
  <si>
    <t>r1 -max:953  824 : 45 | 830 : 44</t>
  </si>
  <si>
    <t>l -max:3951 &gt;=3000:286  3004 : 4</t>
  </si>
  <si>
    <t>r1 -max:1329  1329 : 92 | 1216 : 40</t>
  </si>
  <si>
    <t>l -max:3669 &gt;=3000:277  2529 : 3</t>
  </si>
  <si>
    <t>r1 -max:1404  1404 : 95 | 1270 : 47</t>
  </si>
  <si>
    <t>l -max:4167 &gt;=3000:326  2777 : 3 | 3129 : 3 | 3288 : 3</t>
  </si>
  <si>
    <t>Low14:  8.0</t>
  </si>
  <si>
    <t>Low18: 65.0</t>
  </si>
  <si>
    <t>Low28:167.0</t>
  </si>
  <si>
    <t>Low31: 74.0</t>
  </si>
  <si>
    <t>Low25:286.0</t>
  </si>
  <si>
    <t>24017_240418140830</t>
  </si>
  <si>
    <t xml:space="preserve">800 : 70 | 763 : 56 | 280 : 20 | 671 : 14 | 296 : 13 | 499 : 13 | 284 : 11 | 368 : 11 | 561 : 10 | 256 : 9 | 299 : 9 | 564 : 9 | 654 : 9 | 279 : 8 | 265 : 7 | 635 : 7 | 662 : 7 </t>
  </si>
  <si>
    <t>u -max:1287   &gt;=800: 206 &lt;=200: 69</t>
  </si>
  <si>
    <t>r1 -max:1019  900 : 32 | 1019 : 31</t>
  </si>
  <si>
    <t>l -max:3438 &gt;=3000:206  1636 : 3</t>
  </si>
  <si>
    <t>数量最多的f4满足最大r1（不是数量）的几乎都是安全的，</t>
  </si>
  <si>
    <t>l-max数量越大，25聚合越多</t>
  </si>
  <si>
    <t>在l-max数量比较小的情况下，注意l3000的低位留3个左右的容错</t>
  </si>
  <si>
    <t>Low18: 74.0</t>
  </si>
  <si>
    <t>Low28:142.0</t>
  </si>
  <si>
    <t>Low25:314.0</t>
  </si>
  <si>
    <t>l -max:4153 &gt;=3000:282  1313 : 3 | 3659 : 3</t>
  </si>
  <si>
    <t>1057 : 105 | 1039 : 83 | 847 : 24 | 792 : 23 | 168 : 14 | 167 : 12 | 581 : 10 | 314 : 8 | 816 : 7 | 912 : 7</t>
  </si>
  <si>
    <t>u -max:1632   &gt;=800: 282 &lt;=200: 50</t>
  </si>
  <si>
    <t>m - &gt;=10000: 74 &lt;=8000: 169</t>
  </si>
  <si>
    <t>w - &gt;=10 :29  &lt;=5 :26</t>
  </si>
  <si>
    <t>r1 -max:1361  1361 : 62 | 1253 : 58</t>
  </si>
  <si>
    <t>在大数量f4区间的除了一条之外全部安全通过，如果加入大数量r1则全部安全通过（失败不超过2）</t>
  </si>
  <si>
    <t>l -max:4153 过大，考虑 吧3000提高到3800</t>
  </si>
  <si>
    <t xml:space="preserve">all的r1排序中低区r1&lt;700, 1300 &lt; nb2 &lt;2000, u&lt;1000高离散 </t>
  </si>
  <si>
    <t>24017_240425154616</t>
  </si>
  <si>
    <t>Low11: 16.0</t>
  </si>
  <si>
    <t>Low18:156.0</t>
  </si>
  <si>
    <t>Low28:134.0</t>
  </si>
  <si>
    <t>Low31: 53.0</t>
  </si>
  <si>
    <t>Low25:315.0</t>
  </si>
  <si>
    <t>l -max:3106 &gt;=3000:126</t>
  </si>
  <si>
    <t>r1 -max:815  737 : 31 | 700 : 22 | 748 : 22</t>
  </si>
  <si>
    <t>520 : 57 | 556 : 29 | 354 : 22 | 416 : 20 | 462 : 19 | 521 : 18 | 497 : 13 | 514 : 13 | 510 : 11 | 408 : 10 | 495 : 10 | 482 : 9 | 500 : 9 | 512 : 9 | 227 : 8 | 257 : 8 | 444 : 8 | 569 : 7</t>
  </si>
  <si>
    <t>u -max:1144   &gt;=800: 126 &lt;=200: 52</t>
  </si>
  <si>
    <t>m - &gt;=10000: 65 &lt;=8000: 84</t>
  </si>
  <si>
    <t xml:space="preserve">w - &gt;=10 :25  &lt;=5 :25 </t>
  </si>
  <si>
    <t>24016_240418135019</t>
  </si>
  <si>
    <t>同r1中大量的u大于850认定为该r1区间离散</t>
  </si>
  <si>
    <t>24016_240426141023</t>
  </si>
  <si>
    <t>Low14: 51.0</t>
  </si>
  <si>
    <t>Low18:176.0</t>
  </si>
  <si>
    <t>Low28:129.0</t>
  </si>
  <si>
    <t>Low31: 55.0</t>
  </si>
  <si>
    <t>Low25:325.0</t>
  </si>
  <si>
    <t>当Lmax变小时，认为1500&lt;l&lt;2100是聚合</t>
  </si>
  <si>
    <t>588 : 55 | 493 : 45 | 475 : 36 | 502 : 23 | 374 : 13 | 503 : 13 | 507 : 13 | 490 : 12 | 449 : 11 | 455 : 11 | 496 : 11 | 527 : 10 | 270 : 9 | 365 : 9 | 517 : 9 | 541 : 9 | 369 : 7 | 416 : 7 | 418 : 7</t>
  </si>
  <si>
    <t>u -max:1497   &gt;=800: 240 &lt;=200: 33</t>
  </si>
  <si>
    <t>m - &gt;=10000: 158 &lt;=8000: 105</t>
  </si>
  <si>
    <t>r1 -max:808  756 : 35 | 677 : 21 | 723 : 21</t>
  </si>
  <si>
    <t xml:space="preserve">l -max:3890 &gt;=3000:240 </t>
  </si>
  <si>
    <t>在大r1区间除了一条都过了l&gt;3000的聚合。离散区间成功。</t>
  </si>
  <si>
    <t>31~34</t>
  </si>
  <si>
    <t xml:space="preserve">w - &gt;=15 :7  =4 :6 </t>
  </si>
  <si>
    <t>24015_240418133953</t>
  </si>
  <si>
    <t>518 : 50 | 563 : 44 | 498 : 28 | 281 : 17 | 499 : 15 | 525 : 15 | 279 : 14 | 414 : 10 | 462 : 10 | 526 : 10 | 480 : 9 | 271 : 7 | 288 : 7 | 337 : 7 | 389 : 7</t>
  </si>
  <si>
    <t>u -max:1016   &gt;=800: 164 &lt;=200: 35</t>
  </si>
  <si>
    <t>m - &gt;=10000: 21 &lt;=8000: 107</t>
  </si>
  <si>
    <t>m - &gt;=10000: 1 &lt;=8000: 157</t>
  </si>
  <si>
    <t>r1 -max:820  415 : 38 | 774 : 31</t>
  </si>
  <si>
    <t xml:space="preserve">l -max:2857 &gt;=3000:164 </t>
  </si>
  <si>
    <t>l -max:2857降的很低，r1数量大的值也降的很低，此时可以考虑整体离散</t>
  </si>
  <si>
    <t>Low18: 59.0</t>
  </si>
  <si>
    <t>Low28:266.0</t>
  </si>
  <si>
    <t>Low31:227.0</t>
  </si>
  <si>
    <t>Low25:195.0</t>
  </si>
  <si>
    <t>+ "</t>
  </si>
  <si>
    <t>@"</t>
  </si>
  <si>
    <t>24015_240426155924</t>
  </si>
  <si>
    <t>Low14:  2.0</t>
  </si>
  <si>
    <t>Low18: 24.0</t>
  </si>
  <si>
    <t>Low28:335.0</t>
  </si>
  <si>
    <t>Low31:303.0</t>
  </si>
  <si>
    <t>Low25:134.0</t>
  </si>
  <si>
    <t>判断整体大势是否聚合，pop=top效果更好，实际聚合，非聚合则是pop=0效果更好</t>
  </si>
  <si>
    <t>24014_240418120933</t>
  </si>
  <si>
    <t>Low14:  0.0</t>
  </si>
  <si>
    <t>Low18:  5.0</t>
  </si>
  <si>
    <t>Low28:384.0</t>
  </si>
  <si>
    <t>Low31:270.0</t>
  </si>
  <si>
    <t>Low25: 59.0</t>
  </si>
  <si>
    <t>425 : 42 | 457 : 40 | 465 : 40 | 462 : 27 | 399 : 17 | 443 : 12 | 472 : 12 | 342 : 11 | 347 : 10 | 356 : 10 | 410 : 10 | 450 : 10 | 290 : 9 | 543 : 9 | 385 : 8 | 406 : 8 | 420 : 7 | 455 : 7</t>
  </si>
  <si>
    <t>这里f4max,和高数量f4的值都是低的，考虑离散。</t>
  </si>
  <si>
    <t>m - &gt;=10000: 81 &lt;=8000: 118</t>
  </si>
  <si>
    <t>u -max:1300   &gt;=800: 161 &lt;=200: 36</t>
  </si>
  <si>
    <t>r1 -max:721  539 : 32 | 544 : 18 | 629 : 18</t>
  </si>
  <si>
    <t>l -max:3452 &gt;=3000:161  1849 : 3</t>
  </si>
  <si>
    <t>?在不聚合中做一个rate的排序，怀疑rate低的容易聚合？</t>
  </si>
  <si>
    <t>24014_240426171531</t>
  </si>
  <si>
    <t>Low18:  1.0</t>
  </si>
  <si>
    <t>Low28:402.0</t>
  </si>
  <si>
    <t>Low31:305.0</t>
  </si>
  <si>
    <t>Low25: 48.0</t>
  </si>
  <si>
    <t>656 : 65 | 635 : 57 | 588 : 45 | 630 : 34 | 589 : 31 | 200 : 27 | 578 : 20 | 587 : 12 | 680 : 11 | 561 : 9 | 343 : 8 | 536 : 8 | 591 : 7</t>
  </si>
  <si>
    <t>u -max:1744   &gt;=800: 263 &lt;=200: 30</t>
  </si>
  <si>
    <t>m - &gt;=10000: 198 &lt;=8000: 141</t>
  </si>
  <si>
    <t>r1 -max:946  809 : 56 | 798 : 35 | 749 : 22</t>
  </si>
  <si>
    <t>l -max:4614 &gt;=3000:263  2023 : 3</t>
  </si>
  <si>
    <t xml:space="preserve">w - &gt;=15 :15  =4 :1  </t>
  </si>
  <si>
    <t>24013_24041811354</t>
  </si>
  <si>
    <t>695 : 61 | 669 : 46 | 429 : 33 | 412 : 21 | 299 : 17 | 575 : 16 | 609 : 11 | 267 : 9 | 277 : 8 | 637 : 8 | 312 : 7 | 391 : 7 | 424 : 7 | 492 : 7</t>
  </si>
  <si>
    <t>Low18: 49.0</t>
  </si>
  <si>
    <t>Low28:154.0</t>
  </si>
  <si>
    <t>Low31: 35.0</t>
  </si>
  <si>
    <t>Low25:204.0</t>
  </si>
  <si>
    <t>u -max:1410   &gt;=800: 204 &lt;=200: 55</t>
  </si>
  <si>
    <t>m - &gt;=10000: 239 &lt;=8000: 118</t>
  </si>
  <si>
    <t>r1 -max:905  884 : 58 | 830 : 31</t>
  </si>
  <si>
    <t>l -max:3838 &gt;=3000:204  2306 : 3</t>
  </si>
  <si>
    <t>w - &gt;=15 :10  =4 :4</t>
  </si>
  <si>
    <t>24013_240503204524</t>
  </si>
  <si>
    <t>Low14: 23.0</t>
  </si>
  <si>
    <t>Low18: 53.0</t>
  </si>
  <si>
    <t>Low25:224.0</t>
  </si>
  <si>
    <t>690 : 56 | 666 : 42 | 402 : 24 | 320 : 16 | 336 : 15 | 366 : 15 | 382 : 15 | 304 : 13 | 534 : 13 | 615 : 13 | 324 : 12 | 620 : 11 | 473 : 10 | 529 : 9 | 532 : 8 | 398 : 7 | 442 : 7 | 512 : 7</t>
  </si>
  <si>
    <t>u -max:1394   &gt;=800: 188 &lt;=200: 51</t>
  </si>
  <si>
    <t>m - &gt;=10000: 221 &lt;=8000: 119</t>
  </si>
  <si>
    <t>r1 -max:896  857 : 44 | 814 : 39</t>
  </si>
  <si>
    <t>l -max:3791 &gt;=3000:188  1807 : 3</t>
  </si>
  <si>
    <t xml:space="preserve">w - &gt;=15 :11  =4 :3 </t>
  </si>
  <si>
    <t>0, 5</t>
  </si>
  <si>
    <t>0, 7</t>
  </si>
  <si>
    <t>r3</t>
  </si>
  <si>
    <t>15, 25</t>
  </si>
  <si>
    <t>r4</t>
  </si>
  <si>
    <t>12, 22</t>
  </si>
  <si>
    <t>r5</t>
  </si>
  <si>
    <t>13, 23</t>
  </si>
  <si>
    <t>r2排序中，r3,r4,r5,全都是1500以下。为聚合。</t>
  </si>
  <si>
    <t>当r1都是同级别的数，r2值越小说明越离散，然后把小值抛掉。</t>
  </si>
  <si>
    <t>24012_240418105131</t>
  </si>
  <si>
    <t>681 : 91 | 481 : 36 | 284 : 25 | 626 : 17 | 545 : 16 | 271 : 15 | 264 : 13 | 442 : 11 | 535 : 10 | 435 : 9 | 388 : 8 | 397 : 7 | 413 : 7</t>
  </si>
  <si>
    <t>u -max:1116   &gt;=800: 145 &lt;=200: 52</t>
  </si>
  <si>
    <t>m - &gt;=10000: 144 &lt;=8000: 170</t>
  </si>
  <si>
    <t>r1 -max:906  844 : 55</t>
  </si>
  <si>
    <t>l -max:3449 &gt;=3000:145</t>
  </si>
  <si>
    <t xml:space="preserve">w - &gt;=15 :13  =4 :5 </t>
  </si>
  <si>
    <t>Low28:175.0</t>
  </si>
  <si>
    <t>Low31:110.0</t>
  </si>
  <si>
    <t>Low25:217.0</t>
  </si>
  <si>
    <t>24012_240504110125</t>
  </si>
  <si>
    <t>Low18: 39.0</t>
  </si>
  <si>
    <t>Low28:161.0</t>
  </si>
  <si>
    <t>Low25:253.0</t>
  </si>
  <si>
    <t>889 : 117 | 311 : 28 | 312 : 27 | 747 : 21 | 860 : 20 | 702 : 17 | 867 : 16 | 757 : 12 | 320 : 11</t>
  </si>
  <si>
    <t>u -max:1292   &gt;=800: 201 &lt;=200: 32</t>
  </si>
  <si>
    <t>m - &gt;=10000: 230 &lt;=8000: 94</t>
  </si>
  <si>
    <t>r1 -max:1203  1087 : 66</t>
  </si>
  <si>
    <t>l -max:4051 &gt;=3000:201  598 : 2</t>
  </si>
  <si>
    <t xml:space="preserve">w - &gt;=15 :9  =4 :5 </t>
  </si>
  <si>
    <t>24011_240418103321</t>
  </si>
  <si>
    <t>Low28: 74.0</t>
  </si>
  <si>
    <t>Low31: 11.0</t>
  </si>
  <si>
    <t>Low25:348.0</t>
  </si>
  <si>
    <t>639 : 97 | 363 : 33 | 341 : 24 | 535 : 18 | 372 : 15 | 355 : 11 | 409 : 9 | 435 : 9 | 361 : 8 | 488 : 8 | 289 : 7 | 378 : 7 | 384 : 7</t>
  </si>
  <si>
    <t>u -max:1137   &gt;=800: 153 &lt;=200: 43</t>
  </si>
  <si>
    <t>r1 -max:870  812 : 71 | 504 : 61</t>
  </si>
  <si>
    <t>l -max:3203 &gt;=3000:153  2347 : 3</t>
  </si>
  <si>
    <t>24011_24050412082</t>
  </si>
  <si>
    <t>24010_240418101029</t>
  </si>
  <si>
    <t>24011_240504182453</t>
  </si>
  <si>
    <t>Low18: 71.0</t>
  </si>
  <si>
    <t>Low25:340.0</t>
  </si>
  <si>
    <t>m - &gt;=10000: 351 &lt;=8000: 49</t>
  </si>
  <si>
    <t>24016_240504211039</t>
  </si>
  <si>
    <t>Low11: 15.0</t>
  </si>
  <si>
    <t>Low18:174.0</t>
  </si>
  <si>
    <t>Low28:118.0</t>
  </si>
  <si>
    <t>Low31: 59.0</t>
  </si>
  <si>
    <t>r1或r2排序，1000组合下部表现优异。</t>
  </si>
  <si>
    <t>24015_240505092036</t>
  </si>
  <si>
    <t>Low18: 11.0</t>
  </si>
  <si>
    <t>Low28:320.0</t>
  </si>
  <si>
    <t>Low31:130.0</t>
  </si>
  <si>
    <t>668 : 112 | 444 : 26 | 377 : 21 | 270 : 20 | 439 : 16 | 236 : 12 | 256 : 11 | 427 : 8 | 440 : 7</t>
  </si>
  <si>
    <t>u -max:1256   &gt;=800: 155 &lt;=200: 47</t>
  </si>
  <si>
    <t>m - &gt;=10000: 146 &lt;=8000: 202</t>
  </si>
  <si>
    <t>r1 -max:868  801 : 58 | 790 : 28</t>
  </si>
  <si>
    <t>大数量的r1多时考虑聚合</t>
  </si>
  <si>
    <t>大数量的r1少时，考虑不聚合</t>
  </si>
  <si>
    <t>l -max:3434 &gt;=3000:155  1702 : 3</t>
  </si>
  <si>
    <t>24010_240505103020</t>
  </si>
  <si>
    <t>875 : 147 | 541 : 48 | 105 : 16 | 603 : 12 | 275 : 11 | 863 : 9 | 488 : 8 | 705 : 7 | 490 : 7</t>
  </si>
  <si>
    <t>u -max:1491   &gt;=800: 214 &lt;=200: 35</t>
  </si>
  <si>
    <t>r1 -max:1137  1046 : 87</t>
  </si>
  <si>
    <t>l -max:3909 &gt;=3000:214  3723 : 4</t>
  </si>
  <si>
    <t>w - &gt;=15 :7  =4 :5</t>
  </si>
  <si>
    <t>24010_240505103650</t>
  </si>
  <si>
    <t>24009_240505105922</t>
  </si>
  <si>
    <t>Low14: 14.0</t>
  </si>
  <si>
    <t>Low18: 95.0</t>
  </si>
  <si>
    <t>Low25:317.0</t>
  </si>
  <si>
    <t>24009_24050511193</t>
  </si>
  <si>
    <t>Low18:125.0</t>
  </si>
  <si>
    <t>Low28: 86.0</t>
  </si>
  <si>
    <t>Low31: 44.0</t>
  </si>
  <si>
    <t>Low25:350.0</t>
  </si>
  <si>
    <t>r1 -max:868  791 : 36</t>
  </si>
  <si>
    <t>w - &gt;=15 :12  =4 :2</t>
  </si>
  <si>
    <t xml:space="preserve">w - &gt;=15 :12  =4 :3 </t>
  </si>
  <si>
    <t>u -max:1059   &gt;=800: 152 &lt;=200: 55</t>
  </si>
  <si>
    <t xml:space="preserve">m - &gt;=10000: 114 &lt;=8000: 227 </t>
  </si>
  <si>
    <t xml:space="preserve">w - &gt;=15 :16  =4 :1 </t>
  </si>
  <si>
    <t>24008_240418095255</t>
  </si>
  <si>
    <t>Low18:  2.0</t>
  </si>
  <si>
    <t>Low28:376.0</t>
  </si>
  <si>
    <t>Low31:258.0</t>
  </si>
  <si>
    <t>Low25: 74.0</t>
  </si>
  <si>
    <t>97 : 31 | 447 : 23 | 374 : 20 | 395 : 19 | 435 : 17 | 441 : 16 | 438 : 15 | 381 : 15 | 289 : 14 | 317 : 13 | 355 : 12 | 359 : 9 | 459 : 8 | 391 : 8 | 313 : 8 | 530 : 7 | 442 : 7 | 354 : 7</t>
  </si>
  <si>
    <t>u -max:1033   &gt;=800: 96 &lt;=200: 43</t>
  </si>
  <si>
    <t>m - &gt;=10000: 69 &lt;=8000: 172</t>
  </si>
  <si>
    <t>以U&lt;200来判断是否为聚合，小于45为不聚合</t>
  </si>
  <si>
    <t>r1 -max:702  538 : 28 | 580 : 24</t>
  </si>
  <si>
    <t>l -max:3173 &gt;=3000:96  2567 : 3</t>
  </si>
  <si>
    <t>24008_240506094424</t>
  </si>
  <si>
    <t>Low28:369.0</t>
  </si>
  <si>
    <t>u -max:1133   &gt;=800: 141 &lt;=200: 34</t>
  </si>
  <si>
    <t>m - &gt;=10000: 135 &lt;=8000: 174</t>
  </si>
  <si>
    <t>r1 -max:866  499 : 22 | 866 : 21</t>
  </si>
  <si>
    <t>l -max:3536 &gt;=3000:141  3060 : 3</t>
  </si>
  <si>
    <t>Low18:  8.0</t>
  </si>
  <si>
    <t>Low28:299.0</t>
  </si>
  <si>
    <t>Low31:105.0</t>
  </si>
  <si>
    <t>Low25:102.0</t>
  </si>
  <si>
    <t xml:space="preserve">m - &gt;=10000: 236 &lt;=8000: 115 </t>
  </si>
  <si>
    <t>r1 -max:1137  1046 : 87 | 680 : 29</t>
  </si>
  <si>
    <t>l -max:3909 &gt;=3300:120  3723 : 4</t>
  </si>
  <si>
    <t>l -max:3516 &gt;=3300:20  3075 : 4</t>
  </si>
  <si>
    <t>24008_240506102634</t>
  </si>
  <si>
    <t>Low28:374.0</t>
  </si>
  <si>
    <t>Low31:265.0</t>
  </si>
  <si>
    <t>Low25: 83.0</t>
  </si>
  <si>
    <t>u -max:1115   &gt;=800: 130 &lt;=200: 44</t>
  </si>
  <si>
    <t>m - &gt;=10000: 137 &lt;=8000: 165</t>
  </si>
  <si>
    <t>l -max:3462 &gt;=3300:24  3253 : 4</t>
  </si>
  <si>
    <t xml:space="preserve">w - &gt;=15 :8  =4 :4 </t>
  </si>
  <si>
    <t>24007_240418093439</t>
  </si>
  <si>
    <t>24009_24050610436</t>
  </si>
  <si>
    <t>Low14: 13.0</t>
  </si>
  <si>
    <t>Low18:117.0</t>
  </si>
  <si>
    <t>Low28: 90.0</t>
  </si>
  <si>
    <t>Low31: 39.0</t>
  </si>
  <si>
    <t>Low25:349.0</t>
  </si>
  <si>
    <t>u -max:1108   &gt;=800: 177 &lt;=200: 50</t>
  </si>
  <si>
    <t xml:space="preserve">m - &gt;=10000: 156 &lt;=8000: 189 </t>
  </si>
  <si>
    <t>l -max:3437 &gt;=3300:23  2946 : 3</t>
  </si>
  <si>
    <t>r1 -max:856  449 : 39 | 741 : 37</t>
  </si>
  <si>
    <t>24007_240506110215</t>
  </si>
  <si>
    <t>Low14:  7.0</t>
  </si>
  <si>
    <t>Low28:168.0</t>
  </si>
  <si>
    <t>Low25:231.0</t>
  </si>
  <si>
    <t>Low18: 42.0</t>
  </si>
  <si>
    <t>Low28:116.0</t>
  </si>
  <si>
    <t>Low25:291.0</t>
  </si>
  <si>
    <t>l -max:2693 &gt;=3300:0  1332 : 4</t>
  </si>
  <si>
    <t>615 : 46 | 293 : 24 | 441 : 16 | 418 : 16 | 576 : 15 | 537 : 14 | 333 : 14 | 302 : 13 | 570 : 12 | 351 : 11 | 314 : 11 | 581 : 9 | 541 : 9 | 530 : 9 | 434 : 9 | 633 : 8 | 271 : 8 | 639 : 7 | 557 : 7 | 354 : 7</t>
  </si>
  <si>
    <t>u -max:994   &gt;=800: 71 &lt;=200: 53</t>
  </si>
  <si>
    <t>m - &gt;=10000: 267 &lt;=8000: 109</t>
  </si>
  <si>
    <t>r1 -max:888  845 : 41 | 839 : 20</t>
  </si>
  <si>
    <t>w - &gt;=15 :8  =4 :5</t>
  </si>
  <si>
    <t>24007_24050611163</t>
  </si>
  <si>
    <t>Low28:184.0</t>
  </si>
  <si>
    <t>Low31: 49.0</t>
  </si>
  <si>
    <t>Low25:210.0</t>
  </si>
  <si>
    <t>l -max:2595 &gt;=3300:0  2172 : 4</t>
  </si>
  <si>
    <t>u -max:951   &gt;=800: 72 &lt;=200: 48</t>
  </si>
  <si>
    <t>m - &gt;=10000: 0 &lt;=8000: 209</t>
  </si>
  <si>
    <t>w - &gt;=15 :14  =4 :1</t>
  </si>
  <si>
    <t xml:space="preserve">l -max:2689 &gt;=3300:0  2416 : 3 </t>
  </si>
  <si>
    <t>r1 -max:731  556 : 39</t>
  </si>
  <si>
    <t>u -max:1051   &gt;=800: 140 &lt;=200: 41</t>
  </si>
  <si>
    <t>m - &gt;=10000: 16 &lt;=8000: 177</t>
  </si>
  <si>
    <t>w - &gt;=15 :7  =4 :2</t>
  </si>
  <si>
    <t>24006_240418092446</t>
  </si>
  <si>
    <t>Low18: 51.0</t>
  </si>
  <si>
    <t>Low28:203.0</t>
  </si>
  <si>
    <t>Low31: 73.0</t>
  </si>
  <si>
    <t>Low25:219.0</t>
  </si>
  <si>
    <t xml:space="preserve">l -max:2683 &gt;=3300:0  1820 : 4 </t>
  </si>
  <si>
    <t>r1 -max:1003  837 : 42 | 784 : 25</t>
  </si>
  <si>
    <t>m - &gt;=10000: 291 &lt;=8000: 70</t>
  </si>
  <si>
    <t>u -max:1082   &gt;=800: 114 &lt;=200: 69</t>
  </si>
  <si>
    <t>600 : 37 | 663 : 35 | 584 : 29 | 611 : 24 | 699 : 15 | 469 : 15 | 702 : 13 | 763 : 12 | 567 : 12 | 685 : 11 | 596 : 11 | 549 : 10 | 103 : 10 | 719 : 9 | 486 : 9 | 619 : 8 | 465 : 8 | 107 : 8 | 475 : 7 | 320 : 7</t>
  </si>
  <si>
    <t>24006_240506135211</t>
  </si>
  <si>
    <t>Low28:232.0</t>
  </si>
  <si>
    <t>Low25:211.0</t>
  </si>
  <si>
    <t>l -max:3080 &gt;=3300:0  2226 : 4</t>
  </si>
  <si>
    <t>u -max:1225   &gt;=800: 204 &lt;=200: 46</t>
  </si>
  <si>
    <t>m - &gt;=10000: 314 &lt;=8000: 48</t>
  </si>
  <si>
    <t>r1 -max:1048  902 : 42 | 856 : 35</t>
  </si>
  <si>
    <t xml:space="preserve">w - &gt;=15 :10  =4 :2 </t>
  </si>
  <si>
    <t>24006_240506140422</t>
  </si>
  <si>
    <t>Low18: 46.0</t>
  </si>
  <si>
    <t>Low31: 91.0</t>
  </si>
  <si>
    <t>l -max:2828 &gt;=3000:0  2386 : 3</t>
  </si>
  <si>
    <t>r1 -max:1029  882 : 47 | 897 : 32</t>
  </si>
  <si>
    <t>m - &gt;=10000: 298 &lt;=8000: 45</t>
  </si>
  <si>
    <t xml:space="preserve">u -max:1160   &gt;=800: 164 &lt;=200: 48 </t>
  </si>
  <si>
    <t>all的swap的上部有不聚合条件，r1的上部有聚合条件</t>
  </si>
  <si>
    <t>24005_240418091430</t>
  </si>
  <si>
    <t>Low14: 47.0</t>
  </si>
  <si>
    <t>Low18:191.0</t>
  </si>
  <si>
    <t>Low28:104.0</t>
  </si>
  <si>
    <t>Low31: 33.0</t>
  </si>
  <si>
    <t>Low25:355.0</t>
  </si>
  <si>
    <t>即使在聚合时u小，f4小的情况下也会有f4排序上部有一个不聚合</t>
  </si>
  <si>
    <t>不聚合时取all的swap上部的l最大的前十个做一个有18-5的条件。</t>
  </si>
  <si>
    <t>不聚合时选取m排序上部最小的是聚合的。？15期失败</t>
  </si>
  <si>
    <t>24005_240506160344</t>
  </si>
  <si>
    <t>Low18:193.0</t>
  </si>
  <si>
    <t>Low28:108.0</t>
  </si>
  <si>
    <t>Low25:360.0</t>
  </si>
  <si>
    <t>u -max:1050   &gt;=800: 91 &lt;=100: 14</t>
  </si>
  <si>
    <t>m - &gt;=10000: 123 &lt;=8000: 154</t>
  </si>
  <si>
    <t>r1 -max:1034  999 : 49 | 839 : 40</t>
  </si>
  <si>
    <t>l -max:2698 &gt;=3000:0  1966 : 4</t>
  </si>
  <si>
    <t>24005_24050617077</t>
  </si>
  <si>
    <t>Low18:180.0</t>
  </si>
  <si>
    <t>r2排序中底部去掉一半的高u?</t>
  </si>
  <si>
    <t>24004_240418085556</t>
  </si>
  <si>
    <t>24001_240417204641</t>
  </si>
  <si>
    <t>24001_240507085911</t>
  </si>
  <si>
    <t>24001_240507090312</t>
  </si>
  <si>
    <t>Low18: 15.0</t>
  </si>
  <si>
    <t>Low28:386.0</t>
  </si>
  <si>
    <t>Low31:311.0</t>
  </si>
  <si>
    <t>Low25: 67.0</t>
  </si>
  <si>
    <t>Low28:387.0</t>
  </si>
  <si>
    <t>Low31:307.0</t>
  </si>
  <si>
    <t>780 : 46 | 440 : 42 | 663 : 28</t>
  </si>
  <si>
    <t>783 : 47 | 417 : 39 | 675 : 33</t>
  </si>
  <si>
    <t>u -max:1270   &gt;=800: 192 &lt;=100: 21</t>
  </si>
  <si>
    <t>u -max:1258   &gt;=800: 200 &lt;=100: 16</t>
  </si>
  <si>
    <t>824 : 77 | 736 : 74 | 607 : 30</t>
  </si>
  <si>
    <t>695 : 77 | 794 : 68 | 607 : 29</t>
  </si>
  <si>
    <t>546 : 41 | 550 : 33 | 311 : 26</t>
  </si>
  <si>
    <t>527 : 33 | 545 : 31 | 368 : 24</t>
  </si>
  <si>
    <t>428 : 42 | 572 : 37</t>
  </si>
  <si>
    <t>Uavg: 820   std: 261.00766272276377   Mavg: 11547   std: 1079.1098183224913</t>
  </si>
  <si>
    <t>478 : 49 | 433 : 35 | 525 : 32</t>
  </si>
  <si>
    <t>Uavg: 766   std: 233.67498796405232   Mavg: 11432   std: 1009.322545076647</t>
  </si>
  <si>
    <t>763 : 61 | 616 : 36 | 552 : 23</t>
  </si>
  <si>
    <t>Uavg: 896   std: 300.9418548490721   Mavg: 14390   std: 2047.0371271669696</t>
  </si>
  <si>
    <t>736 : 49 | 618 : 39 | 567 : 29</t>
  </si>
  <si>
    <t>Uavg: 836   std: 273.1885795563204   Mavg: 14188   std: 1861.653566053577</t>
  </si>
  <si>
    <t>22 : 30 | 564 : 29 | 320 : 24</t>
  </si>
  <si>
    <t>457 : 28 | 456 : 26 | 525 : 23</t>
  </si>
  <si>
    <t>Low18: 17.0</t>
  </si>
  <si>
    <t>Low28:385.0</t>
  </si>
  <si>
    <t>Low31:293.0</t>
  </si>
  <si>
    <t>587 : 53 | 513 : 28 | 508 : 21</t>
  </si>
  <si>
    <t xml:space="preserve">l -max:3014 &gt;=3000:1  1701 : 3 </t>
  </si>
  <si>
    <t>m - &gt;=10000: 56 &lt;=8000: 109</t>
  </si>
  <si>
    <t xml:space="preserve">Uavg: 862   std: 297.1161389086766   Mavg: 11848   std: 1207.2158050655235   Lavg: 2619   std: 736.2981732966612 </t>
  </si>
  <si>
    <t>Uavg: 923   std: 293.1433096626972   Mavg: 12522   std: 1077.1596910393555   Lavg: 2778   std: 694.3529361931149</t>
  </si>
  <si>
    <t>Uavg: 757   std: 234.37149997386626   Mavg: 11974   std: 1263.0748196365882   Lavg: 2431   std: 458.17245661431895</t>
  </si>
  <si>
    <t>Uavg: 842   std: 290.3980027479528   Mavg: 11735   std: 1756.2761741821814   Lavg: 2830   std: 840.6098976338549</t>
  </si>
  <si>
    <t>Uavg: 812   std: 292.138665705175   Mavg: 11083   std: 1735.5693590289038   Lavg: 2720   std: 845.5897350370332</t>
  </si>
  <si>
    <t>Uavg: 799   std: 269.97222079317714   Mavg: 11706   std: 1519.5617789349665   Lavg: 2763   std: 848.9611298522448</t>
  </si>
  <si>
    <t>Uavg: 829   std: 269.1746644838626   Mavg: 11599   std: 1576.7104997430567   Lavg: 2836   std: 827.1759184115554</t>
  </si>
  <si>
    <t>24002_240417210623</t>
  </si>
  <si>
    <t>Low28:241.0</t>
  </si>
  <si>
    <t>Low31:100.0</t>
  </si>
  <si>
    <t>Low25:189.</t>
  </si>
  <si>
    <t>即使在不聚合时，m(相对稳定),f4排序低区也能出现20以内的聚合</t>
  </si>
  <si>
    <t>Uavg: 931   std: 324.71064041697184   Mavg: 12525   std: 1035.4028201622787   Lavg: 2648   std: 645.5718395345324</t>
  </si>
  <si>
    <t>681 : 34 | 320 : 24 | 381 : 20</t>
  </si>
  <si>
    <t>u -max:1335   &gt;=800: 175 &lt;=200: 36</t>
  </si>
  <si>
    <t>m - &gt;=10000: 169 &lt;=8000: 46</t>
  </si>
  <si>
    <t>r1 -max:911  897 : 26 | 760 : 24</t>
  </si>
  <si>
    <t>l -max:3247 &gt;=3000:28  2042 : 3</t>
  </si>
  <si>
    <t>w - &gt;=15 :5  =4 :3</t>
  </si>
  <si>
    <t>w - &gt;=15 :5  =4 :2</t>
  </si>
  <si>
    <t>u -max:1010   &gt;=800: 132 &lt;=200: 53</t>
  </si>
  <si>
    <t>24002_240507114052</t>
  </si>
  <si>
    <t>Low31: 65.0</t>
  </si>
  <si>
    <t>Low25:203.0</t>
  </si>
  <si>
    <t>Low28:177.0</t>
  </si>
  <si>
    <t>Low31: 61.0</t>
  </si>
  <si>
    <t>Low25:236.0</t>
  </si>
  <si>
    <t>24002_240507132431</t>
  </si>
  <si>
    <t>24002_24050713347</t>
  </si>
  <si>
    <t>Low28:207.0</t>
  </si>
  <si>
    <t>Low25:202.0</t>
  </si>
  <si>
    <t xml:space="preserve">w - &gt;=15 :7  =4 :4 </t>
  </si>
  <si>
    <t xml:space="preserve">f4 -max:950  950 : 57 | 818 : 33 | 846 : 20 | </t>
  </si>
  <si>
    <t xml:space="preserve">u -max:1784   &gt;=800: 277 &lt;=200: 29    m - &gt;=10000: 274 &lt;=8000: 33  r1 -max:1188  1188 : 43 | l -max:3969 &gt;=3000:155  2829 : 3 | </t>
  </si>
  <si>
    <t>Uavg: 1171   std: 493.5210228551566   Mavg: 12641   std: 1445.5805062327038   Lavg: 2987   std: 911.3972789075026   R2avg: 1544   std: 428.84262847809333</t>
  </si>
  <si>
    <t xml:space="preserve">w - &gt;=15 :7  =4 :3  </t>
  </si>
  <si>
    <t xml:space="preserve">f4 -max:968  968 : 61 | 879 : 24 | 939 : 23 | </t>
  </si>
  <si>
    <t xml:space="preserve">u -max:1755   &gt;=800: 279 &lt;=200: 31    m - &gt;=10000: 240 &lt;=8000: 43  r1 -max:1195  1195 : 36 | l -max:3968 &gt;=3000:161  2887 : 3 | </t>
  </si>
  <si>
    <t>Uavg: 1178   std: 489.70501324777143   Mavg: 12531   std: 1472.30771240254   Lavg: 3039   std: 940.3844958313593   R2avg: 1616   std: 449.17813838164477</t>
  </si>
  <si>
    <t xml:space="preserve">f4 -max:925  925 : 62 | 833 : 32 | 794 : 27 | </t>
  </si>
  <si>
    <t xml:space="preserve">u -max:1702   &gt;=800: 284 &lt;=200: 32    m - &gt;=10000: 268 &lt;=8000: 41  r1 -max:1158  1158 : 39 | l -max:3896 &gt;=3000:145  3656 : 4 | </t>
  </si>
  <si>
    <t>Uavg: 1151   std: 439.58503159229616   Mavg: 12559   std: 1312.1337584255655   Lavg: 3000   std: 857.8548828327552   R2avg: 1496   std: 419.784468507352</t>
  </si>
  <si>
    <t>24003_240417213640</t>
  </si>
  <si>
    <t>Low18:167.0</t>
  </si>
  <si>
    <t>Low28: 15.0</t>
  </si>
  <si>
    <t>Low31:  3.0</t>
  </si>
  <si>
    <t>Low25:465.0</t>
  </si>
  <si>
    <t xml:space="preserve">w - &gt;=15 :9  =4 :3 </t>
  </si>
  <si>
    <t xml:space="preserve">f4 -max:600  495 : 41 | 596 : 32 | 543 : 29 | </t>
  </si>
  <si>
    <t xml:space="preserve">u -max:1080   &gt;=800: 126 &lt;=200: 55    m - &gt;=10000: 94 &lt;=8000: 71  r1 -max:819  643 : 56 | l -max:3042 &gt;=3000:3  2675 : 3 | </t>
  </si>
  <si>
    <t>Uavg: 799   std: 269.4011878221772   Mavg: 12162   std: 1051.381472159368   Lavg: 2547   std: 633.7452169444753   R2avg: 1250   std: 240.61795444230674</t>
  </si>
  <si>
    <t>同一期中m的std越小表现越好？</t>
  </si>
  <si>
    <t>24003_240507142728</t>
  </si>
  <si>
    <t>Low14: 30.0</t>
  </si>
  <si>
    <t>Low18:226.0</t>
  </si>
  <si>
    <t>Low28:  6.0</t>
  </si>
  <si>
    <t>Low31:  1.0</t>
  </si>
  <si>
    <t>Low25:479.0</t>
  </si>
  <si>
    <t>1.f4低区前5至少有一个30不聚合(在聚合期内要放宽到前10)</t>
  </si>
  <si>
    <t>X</t>
  </si>
  <si>
    <t>3.r2低区前8至少有一个28不聚合，</t>
  </si>
  <si>
    <t>24003_240507145825</t>
  </si>
  <si>
    <t>Low14: 34.0</t>
  </si>
  <si>
    <t>Low18:229.0</t>
  </si>
  <si>
    <t>Low25:484.0</t>
  </si>
  <si>
    <t>Low28:  7.0</t>
  </si>
  <si>
    <t>Low31:  0.0</t>
  </si>
  <si>
    <t xml:space="preserve">f4 -max:821  809 : 68 | 821 : 48 | 676 : 31 | </t>
  </si>
  <si>
    <t xml:space="preserve">u -max:1422   &gt;=800: 236 &lt;=200: 39    m - &gt;=10000: 263 &lt;=8000: 43  r1 -max:1163  1163 : 94 | l -max:3955 &gt;=3000:173  3567 : 3 | </t>
  </si>
  <si>
    <t>Uavg: 951   std: 384.912977177959   Mavg: 12479   std: 1496.2376148192507   Lavg: 2996   std: 916.5789655016091   R2avg: 1455   std: 462.86391088526227</t>
  </si>
  <si>
    <t xml:space="preserve">w - &gt;=15 :7  =4 :5 </t>
  </si>
  <si>
    <t xml:space="preserve">f4 -max:761  748 : 61 | 761 : 45 | 463 : 44 | </t>
  </si>
  <si>
    <t xml:space="preserve">u -max:1336   &gt;=800: 226 &lt;=200: 43    m - &gt;=10000: 201 &lt;=8000: 60  r1 -max:1080  1080 : 90 | l -max:3662 &gt;=3000:115  1543 : 4 | </t>
  </si>
  <si>
    <t>Uavg: 937   std: 353.00141642775316   Mavg: 12381   std: 1346.5414958329357   Lavg: 2885   std: 825.3992973100959   R2avg: 1436   std: 404.75795236165527</t>
  </si>
  <si>
    <t>5.m的高区有聚合或者不聚合，</t>
  </si>
  <si>
    <t>聚合时u低区前30个一定存在一个小于10的聚合？</t>
  </si>
  <si>
    <t>中聚合时u的低区，m大的更聚合</t>
  </si>
  <si>
    <t>中聚合时u的高区也能表现出不聚合？ 不稳定</t>
  </si>
  <si>
    <t>4.all的r1低区前5至少有一个18聚合，（在聚合期要紧凑撑15聚合）（中聚合期前10设定15聚合）</t>
  </si>
  <si>
    <t>Low25:166.0</t>
  </si>
  <si>
    <t>Low28:282.0</t>
  </si>
  <si>
    <t>Low31:141.0</t>
  </si>
  <si>
    <t>w - &gt;=15 :4  =4 :2</t>
  </si>
  <si>
    <t xml:space="preserve">f4 -max:456  318 : 24 | 386 : 23 | 366 : 23 | </t>
  </si>
  <si>
    <t xml:space="preserve">u -max:854   &gt;=800: 22 &lt;=200: 64    m - &gt;=10000: 43 &lt;=8000: 96  r1 -max:650  494 : 43 | l -max:2317 &gt;=3000:0  2100 : 4 | </t>
  </si>
  <si>
    <t>Uavg: 689   std: 210.80322578177024   Mavg: 12452   std: 978.711397706188   Lavg: 2379   std: 470.00106382858326   R2avg: 1231   std: 144.85855169785455</t>
  </si>
  <si>
    <t>Uavg: 824   std: 252.582659737362   Mavg: 12245   std: 1011.2230218898302   Lavg: 2627   std: 622.9622781517353   R2avg: 1276   std: 173.4646938140439</t>
  </si>
  <si>
    <t>某期聚合一般都有一个特点，存在大数量的f4，且w - &gt;=15的量多一些，反之则是不聚合</t>
  </si>
  <si>
    <t>24004_240507161155</t>
  </si>
  <si>
    <t>Low18: 31.0</t>
  </si>
  <si>
    <t>Low25:120.0</t>
  </si>
  <si>
    <t>Low28:330.0</t>
  </si>
  <si>
    <t>Low31:168.0</t>
  </si>
  <si>
    <t>Low14: 10.0</t>
  </si>
  <si>
    <t>Low25:126.0</t>
  </si>
  <si>
    <t>Low28:309.0</t>
  </si>
  <si>
    <t>Low31:163.0</t>
  </si>
  <si>
    <t xml:space="preserve">f4 -max:573  542 : 34 | 494 : 26 | 327 : 20 | </t>
  </si>
  <si>
    <t xml:space="preserve">u -max:911   &gt;=800: 46 &lt;=200: 56    m - &gt;=10000: 162 &lt;=8000: 78  r1 -max:796  759 : 38 | l -max:2810 &gt;=3000:0  2420 : 3 | </t>
  </si>
  <si>
    <t>24004_240507162625</t>
  </si>
  <si>
    <t xml:space="preserve">w - &gt;=15 :11  =4 :2 </t>
  </si>
  <si>
    <t>Uavg: 678   std: 212.46411461703363   Mavg: 12618   std: 1254.8489948993863   Lavg: 2498   std: 558.6152522085304   R2avg: 1362   std: 311.79640793312547</t>
  </si>
  <si>
    <t>w - &gt;=15 :12  =4 :3</t>
  </si>
  <si>
    <t>Low25:320.0</t>
  </si>
  <si>
    <t xml:space="preserve">f4 -max:637  625 : 71 | 575 : 30 | 322 : 27 | </t>
  </si>
  <si>
    <t xml:space="preserve">u -max:996   &gt;=800: 117 &lt;=200: 58    m - &gt;=10000: 3 &lt;=8000: 185  r1 -max:884  884 : 36 | l -max:2818 &gt;=3000:0  2259 : 3 | </t>
  </si>
  <si>
    <t>Uavg: 768   std: 252.74493071078598   Mavg: 11236   std: 1021.9823873237738   Lavg: 2555   std: 601.2786375716337   R2avg: 1295   std: 273.7224872019104</t>
  </si>
  <si>
    <t>Low18:  9.0</t>
  </si>
  <si>
    <t>Low25:125.0</t>
  </si>
  <si>
    <t>Low28:257.0</t>
  </si>
  <si>
    <t>Low31: 88.0</t>
  </si>
  <si>
    <t>24022_240508093036</t>
  </si>
  <si>
    <t xml:space="preserve">f4 -max:820  820 : 54 | 752 : 45 | 759 : 40 | </t>
  </si>
  <si>
    <t xml:space="preserve">u -max:1240   &gt;=800: 167 &lt;=200: 60    m - &gt;=10000: 120 &lt;=8000: 71  r1 -max:1059  1009 : 66 | l -max:3244 &gt;=3000:39  2565 : 3 | </t>
  </si>
  <si>
    <t xml:space="preserve">	Uavg: 738   std: 347.4550330618338   Mavg: 11586   std: 1065.4191663378315   Lavg: 2372   std: 766.4072024713755   R2avg: 1428   std: 415.33480470579394</t>
  </si>
  <si>
    <t xml:space="preserve">w - &gt;=15 :8  =4 :10 </t>
  </si>
  <si>
    <t>Low11: 17.0</t>
  </si>
  <si>
    <t>Low18:161.0</t>
  </si>
  <si>
    <t>Low25:352.0</t>
  </si>
  <si>
    <t>Low28:107.0</t>
  </si>
  <si>
    <t>24022_240508094314</t>
  </si>
  <si>
    <t>Low14: 59.0</t>
  </si>
  <si>
    <t>Low18:154.0</t>
  </si>
  <si>
    <t>Low28:112.0</t>
  </si>
  <si>
    <t>w - &gt;=15 :6  =4 :9</t>
  </si>
  <si>
    <t xml:space="preserve">f4 -max:823  823 : 61 | 736 : 40 | 655 : 21 | </t>
  </si>
  <si>
    <t xml:space="preserve">u -max:1257   &gt;=800: 177 &lt;=200: 63    m - &gt;=10000: 109 &lt;=8000: 52  r1 -max:1048  971 : 53 | l -max:3320 &gt;=3000:49  2592 : 3 | </t>
  </si>
  <si>
    <t xml:space="preserve">Uavg: 752   std: 360.86008368895557   Mavg: 11699   std: 1035.5496125246727   Lavg: 2399   std: 798.1096415906777   R2avg: 1432   std: 423.6543402350553  </t>
  </si>
  <si>
    <t>聚合时all的swap高区存在高聚合区域</t>
  </si>
  <si>
    <t>Uavg: 757   std: 234.37149997386626   Mavg: 11974   std: 1263.0748196365882   Lavg: 2431   std: 458.17245661431895   R2avg: 1479   std: 340.9384108603781</t>
  </si>
  <si>
    <t>聚合时l的std越高越好，往800以上</t>
  </si>
  <si>
    <t>20-73644, 19-60000, 18-49028, 17-38948, 16-30303, 15-23023, 12-8382, 11-5502, 10-3402, 9-1946</t>
  </si>
  <si>
    <t xml:space="preserve">f4 -max:1052  1052 : 140 | 872 : 35 | 209 : 17 | </t>
  </si>
  <si>
    <t xml:space="preserve">u -max:1275   &gt;=800: 185 &lt;=200: 58    m - &gt;=10000: 351 &lt;=8000: 49  r1 -max:1316  1316 : 107 | l -max:3582 &gt;=3000:124  3509 : 2 | </t>
  </si>
  <si>
    <t>Uavg: 909   std: 358.34620131933866   Mavg: 14829   std: 2072.4302159542067   Lavg: 2902   std: 879.4384571986831   R2avg: 1797   std: 530.7362810285349</t>
  </si>
  <si>
    <t xml:space="preserve">w - &gt;=15 :6  =4 :5  </t>
  </si>
  <si>
    <t xml:space="preserve">f4 -max:967  967 : 145 | 801 : 26 | 257 : 23 | </t>
  </si>
  <si>
    <t xml:space="preserve">u -max:1128   &gt;=800: 147 &lt;=200: 66    m - &gt;=10000: 337 &lt;=8000: 37  r1 -max:1219  1219 : 102 | l -max:3310 &gt;=3000:58  1737 : 4 | </t>
  </si>
  <si>
    <t>Uavg: 804   std: 302.27140122744   Mavg: 14857   std: 2072.4302159542067   Lavg: 2653   std: 761.7932790462253   R2avg: 1667   std: 480.0374985352707</t>
  </si>
  <si>
    <t xml:space="preserve">w - &gt;=15 :3  =4 :8  </t>
  </si>
  <si>
    <t>a</t>
  </si>
  <si>
    <t xml:space="preserve">f4 -max:697  697 : 44 | 686 : 29 | 685 : 24 | </t>
  </si>
  <si>
    <t xml:space="preserve">u -max:1187   &gt;=800: 139 &lt;=200: 58    m - &gt;=10000: 49 &lt;=8000: 73  r1 -max:930  905 : 33 | l -max:3162 &gt;=3000:26  2689 : 3 | </t>
  </si>
  <si>
    <t>Uavg: 742   std: 311.08037546589145   Mavg: 11652   std: 900.0677752258438   Lavg: 2502   std: 696.8787555952614   R2avg: 1409   std: 399.31316031405726</t>
  </si>
  <si>
    <t>w - &gt;=15 :10  =4 :3</t>
  </si>
  <si>
    <t>Low18: 29.0</t>
  </si>
  <si>
    <t>Low25:133.0</t>
  </si>
  <si>
    <t>Low28:317.0</t>
  </si>
  <si>
    <t>Low31:162.0</t>
  </si>
  <si>
    <t>24023_240508112334</t>
  </si>
  <si>
    <t>24023_240508133624</t>
  </si>
  <si>
    <t>Low18: 19.0</t>
  </si>
  <si>
    <t>Low25:105.0</t>
  </si>
  <si>
    <t>Low31:157.0</t>
  </si>
  <si>
    <t xml:space="preserve">f4 -max:758  758 : 59 | 743 : 37 | 737 : 21 | </t>
  </si>
  <si>
    <t xml:space="preserve">u -max:1294   &gt;=800: 158 &lt;=200: 55    m - &gt;=10000: 73 &lt;=8000: 101  r1 -max:981  965 : 36 | l -max:3373 &gt;=3000:54  3195 : 3 | </t>
  </si>
  <si>
    <t>Uavg: 844   std: 357.7527078863275   Mavg: 11925   std: 1037.4550592676292   Lavg: 2665   std: 753.2024960128584   R2avg: 1472   std: 442.75501126469476</t>
  </si>
  <si>
    <t xml:space="preserve">w - &gt;=15 :3  =4 :5 </t>
  </si>
  <si>
    <t>m的std越低越好</t>
  </si>
  <si>
    <t>不聚合时m的低区有多组5出2个不聚合。</t>
  </si>
  <si>
    <t>不聚合时使用r2的高区，聚合时使用m的高区。</t>
  </si>
  <si>
    <t>不聚合时all的swap高区存在不聚合区域？</t>
  </si>
  <si>
    <t>24014_24050816197</t>
  </si>
  <si>
    <t>Low18:  3.0</t>
  </si>
  <si>
    <t>Low25: 40.0</t>
  </si>
  <si>
    <t>Low28:420.0</t>
  </si>
  <si>
    <t>Low31:323.0</t>
  </si>
  <si>
    <t xml:space="preserve">f4 -max:781  653 : 70 | 635 : 51 | 608 : 43 | </t>
  </si>
  <si>
    <t xml:space="preserve">u -max:1710   &gt;=800: 268 &lt;=200: 37    m - &gt;=10000: 182 &lt;=8000: 126  r1 -max:961  819 : 56 | l -max:4454 &gt;=3000:217  4337 : 3 | </t>
  </si>
  <si>
    <t>Uavg: 1221   std: 533.9072953238231   Mavg: 12118   std: 1622.6755683130255   Lavg: 3477   std: 1180.407133153642   R2avg: 1364   std: 232.9613701882782</t>
  </si>
  <si>
    <t xml:space="preserve">w - &gt;=15 :17  =4 :3 </t>
  </si>
  <si>
    <t>m低区 2组中至少有一组25，25，20聚合</t>
  </si>
  <si>
    <t>o</t>
  </si>
  <si>
    <t>?把同一组30个符合30离散的分成6组，5出2的28离散的效果哪个好？效果一样</t>
  </si>
  <si>
    <t>m,u</t>
  </si>
  <si>
    <t>m,u(25,25,22)</t>
  </si>
  <si>
    <t>m,u(x)</t>
  </si>
  <si>
    <t>m(x),u</t>
  </si>
  <si>
    <t>b</t>
  </si>
  <si>
    <t>非聚合时m低区前三组放弃nb1低(先比较大千位的个数)的那组， 2组中至少有一组25，25，20聚合</t>
  </si>
  <si>
    <t>非聚合时m或u高区有2组5出2的28离散</t>
  </si>
  <si>
    <t>c</t>
  </si>
  <si>
    <t>d</t>
  </si>
  <si>
    <t>2.u低区前10至少有一个15聚合, 非聚合选m前区期要放宽到20</t>
  </si>
  <si>
    <t>非聚合时swap的高区离散做3组28不聚合5出3,2组28不聚合5出2</t>
  </si>
  <si>
    <t>e</t>
  </si>
  <si>
    <t>e1</t>
  </si>
  <si>
    <t>e2</t>
  </si>
  <si>
    <t>e3</t>
  </si>
  <si>
    <t>e4</t>
  </si>
  <si>
    <t>f</t>
  </si>
  <si>
    <t>聚合时，nb-1，swap低区出两组28非聚合？</t>
  </si>
  <si>
    <t>24024_240509143722</t>
  </si>
  <si>
    <t>Low18:126.0</t>
  </si>
  <si>
    <t>Low28:164.0</t>
  </si>
  <si>
    <t>Low31:117.0</t>
  </si>
  <si>
    <t xml:space="preserve">f4 -max:730  730 : 38 | 694 : 33 | 685 : 32 | </t>
  </si>
  <si>
    <t xml:space="preserve">u -max:984   &gt;=800: 101 &lt;=200: 41    m - &gt;=10000: 222 &lt;=8000: 64  r1 -max:1034  1010 : 58 | l -max:2926 &gt;=3000:0  2713 : 3 | </t>
  </si>
  <si>
    <t>Uavg: 866   std: 230.3670983452281   Mavg: 13990   std: 1513.9494707552165   Lavg: 2909   std: 550.001818178813   R2avg: 1769   std: 425.42449388816345</t>
  </si>
  <si>
    <t>w - &gt;=15 :6  =4 :3</t>
  </si>
  <si>
    <t>24024_240509144642</t>
  </si>
  <si>
    <t>Low25:301.0</t>
  </si>
  <si>
    <t>Low28:181.0</t>
  </si>
  <si>
    <t>Low31:126.0</t>
  </si>
  <si>
    <t xml:space="preserve">f4 -max:753  737 : 73 | 753 : 46 | 646 : 26 | </t>
  </si>
  <si>
    <t xml:space="preserve">u -max:1084   &gt;=800: 110 &lt;=200: 40    m - &gt;=10000: 190 &lt;=8000: 59  r1 -max:1069  1069 : 72 | l -max:2825 &gt;=3000:0  2638 : 3 | </t>
  </si>
  <si>
    <t>Uavg: 863   std: 243.67806630880835   Mavg: 13279   std: 1314.4991441609995   Lavg: 2829   std: 496.65078274377055   R2avg: 1691   std: 421.224405750664</t>
  </si>
  <si>
    <t xml:space="preserve">w - &gt;=15 :13  =4 :2 </t>
  </si>
  <si>
    <t>非聚合时all的四个高区前15的高u的高离散表现,l不能是最大的</t>
  </si>
  <si>
    <t>聚合时all的r1高区3组2个28出5的离散</t>
  </si>
  <si>
    <t>Low18: 23.0</t>
  </si>
  <si>
    <t>Low25:124.0</t>
  </si>
  <si>
    <t>Low28:341.0</t>
  </si>
  <si>
    <t xml:space="preserve">f4 -max:880  858 : 86 | 880 : 75 | 359 : 31 | </t>
  </si>
  <si>
    <t xml:space="preserve">u -max:1647   &gt;=800: 264 &lt;=200: 39    m - &gt;=10000: 137 &lt;=8000: 118  r1 -max:1103  301 : 37 | l -max:4334 &gt;=3000:206  4175 : 3 | </t>
  </si>
  <si>
    <t xml:space="preserve">Uavg: 1143   std: 519.3370774362254   Mavg: 11927   std: 1280.2515377846653   Lavg: 3343   std: 1171.390626563146   R2avg: 1583   std: 424.4785035782142  </t>
  </si>
  <si>
    <t xml:space="preserve">w - &gt;=15 :9  =4 :1 </t>
  </si>
  <si>
    <t xml:space="preserve">f4 -max:881  865 : 98 | 881 : 71 | 373 : 27 | </t>
  </si>
  <si>
    <t xml:space="preserve">u -max:1636   &gt;=800: 257 &lt;=200: 29    m - &gt;=10000: 122 &lt;=8000: 121  r1 -max:1113  1023 : 43 | l -max:4345 &gt;=3000:206  4174 : 3 | </t>
  </si>
  <si>
    <t>Uavg: 1168   std: 504.10018845463645   Mavg: 12031   std: 1236.135105884466   Lavg: 3442   std: 1133.6767616917973   R2avg: 1584   std: 422.15044711571727</t>
  </si>
  <si>
    <t xml:space="preserve">w - &gt;=15 :8  =4 :5 </t>
  </si>
  <si>
    <t>24025_240509153536</t>
  </si>
  <si>
    <t>Low18: 58.0</t>
  </si>
  <si>
    <t>Low25:310.0</t>
  </si>
  <si>
    <t>Low31: 24.0</t>
  </si>
  <si>
    <t>w - &gt;=15 :18  =4 :3</t>
  </si>
  <si>
    <t xml:space="preserve">f4 -max:744  744 : 73 | 503 : 33 | 642 : 28 | </t>
  </si>
  <si>
    <t xml:space="preserve">u -max:1129   &gt;=800: 237 &lt;=200: 24    m - &gt;=10000: 1 &lt;=8000: 236  r1 -max:973  679 : 42 | l -max:3379 &gt;=3000:83  2538 : 4 | </t>
  </si>
  <si>
    <t>Uavg: 991   std: 261.8205492317209   Mavg: 11239   std: 992.3593099276088   Lavg: 3242   std: 653.2128290228231   R2avg: 1542   std: 313.0063897111367</t>
  </si>
  <si>
    <t>24025_240509154213</t>
  </si>
  <si>
    <t>Low25:290.0</t>
  </si>
  <si>
    <t>Low28: 92.0</t>
  </si>
  <si>
    <t xml:space="preserve">f4 -max:770  770 : 81 | 670 : 39 | 454 : 26 | </t>
  </si>
  <si>
    <t xml:space="preserve">u -max:1074   &gt;=800: 215 &lt;=200: 31    m - &gt;=10000: 0 &lt;=8000: 228  r1 -max:980  629 : 48 | l -max:3346 &gt;=3000:62  2451 : 3 | </t>
  </si>
  <si>
    <t>Uavg: 979   std: 252.6737026285086   Mavg: 11551   std: 975.997950817521   Lavg: 3257   std: 636.0817557515701   R2avg: 1574   std: 321.69239966154004</t>
  </si>
  <si>
    <t>swap</t>
  </si>
  <si>
    <t>h</t>
  </si>
  <si>
    <t>i</t>
  </si>
  <si>
    <t>j</t>
  </si>
  <si>
    <t>k</t>
  </si>
  <si>
    <t>24026_240509170928</t>
  </si>
  <si>
    <t>24026_240509165357</t>
  </si>
  <si>
    <t>k1</t>
  </si>
  <si>
    <t>k2</t>
  </si>
  <si>
    <t>k3</t>
  </si>
  <si>
    <t>k4</t>
  </si>
  <si>
    <t>+ "#</t>
  </si>
  <si>
    <t xml:space="preserve"> </t>
  </si>
  <si>
    <t>for 28,5=2,5 $ 4,5</t>
  </si>
  <si>
    <t>"</t>
  </si>
  <si>
    <t>|28,5=2,5"</t>
  </si>
  <si>
    <t xml:space="preserve"> "</t>
  </si>
  <si>
    <t>for 17,5=1,15</t>
  </si>
  <si>
    <t>聚合</t>
  </si>
  <si>
    <t>f4 must 30,5</t>
  </si>
  <si>
    <t>+ "|30,5=1,10"</t>
  </si>
  <si>
    <t>|20,5=1,4@25,5=3,5"</t>
  </si>
  <si>
    <t>+ "$1,2"</t>
  </si>
  <si>
    <t>nb1,swap排序前15有17出1</t>
  </si>
  <si>
    <t>Low18: 55.0</t>
  </si>
  <si>
    <t>Low28:217.0</t>
  </si>
  <si>
    <t xml:space="preserve">f4 -max:941  801 : 53 | 941 : 50 | 532 : 41 | </t>
  </si>
  <si>
    <t xml:space="preserve">u -max:1296   &gt;=800: 249 &lt;=200: 36    m - &gt;=10000: 320 &lt;=8000: 31  r1 -max:1189  1004 : 51 | l -max:3440 &gt;=3000:74  2575 : 4 | </t>
  </si>
  <si>
    <t>Uavg: 993   std: 303.9358484943821   Mavg: 14237   std: 1711.7993457178327   Lavg: 3063   std: 667.2690611739765   R2avg: 1581   std: 423.24342877356054</t>
  </si>
  <si>
    <t>Low14: 15.0</t>
  </si>
  <si>
    <t>Low18: 57.0</t>
  </si>
  <si>
    <t>Low25:213.0</t>
  </si>
  <si>
    <t>Low28:202.0</t>
  </si>
  <si>
    <t>Low31: 79.0</t>
  </si>
  <si>
    <t xml:space="preserve">w - &gt;=15 :16  =4 :3 </t>
  </si>
  <si>
    <t xml:space="preserve">f4 -max:928  810 : 46 | 928 : 43 | 805 : 37 | </t>
  </si>
  <si>
    <t xml:space="preserve">u -max:1311   &gt;=800: 230 &lt;=200: 33    m - &gt;=10000: 330 &lt;=8000: 31  r1 -max:1174  1174 : 46 | l -max:3686 &gt;=3000:96  2754 : 3 | </t>
  </si>
  <si>
    <t>Uavg: 972   std: 316.4774873509963   Mavg: 13978   std: 1794.4012929108137   Lavg: 3017   std: 728.2602556778724   R2avg: 1556   std: 433.66922879079164</t>
  </si>
  <si>
    <t>同期r2 std越小越好</t>
  </si>
  <si>
    <t>补充该组连续l最小，尽量都为1000以下，另外组要尽量避开u&lt;100的</t>
  </si>
  <si>
    <t>u的低区u&gt;100以后5组中有4组出2个28，5非聚合。 当低u太多时，从连续的l大于1000开始取</t>
  </si>
  <si>
    <t>+ "|25,5=25,30@20,5=15,30@18,5=5,30@16,5=2,30@15,5=1,27"</t>
  </si>
  <si>
    <t>+ "|28,5=25,30@30,5=15,30@31,5=8,30@32,5=3,30@33,5=1,27"</t>
  </si>
  <si>
    <t>+ "|18,5=1,15"</t>
  </si>
  <si>
    <t>14  2  1 20 18 29  4 19 31 26 12 10 24 30 22 25  7 11  8 32 28 16 34 15  3 21  5 35  9 27  6 23 33 17 13</t>
  </si>
  <si>
    <t>14 10 34 24 31 28 33 23 30 22 32 20 11 15 13 29  9 35  2 16 21 25  3  6  4 18  1 17 19  7  5 26  8 12 27</t>
  </si>
  <si>
    <t xml:space="preserve"> 9 17 27  5 33 21 10 26 19 35 11 16  4  1 14 32 30 29 31 25  3 12 22 20  8 15  7  6 24 34  2 28 18 13 23</t>
  </si>
  <si>
    <t xml:space="preserve"> 2 14  1 12 29  4 19 26 18  7 20 31 22 24 34 11 32 16 25  8 30 10 28  3 27 15 21  6 35  5  9 17 33 23 13</t>
  </si>
  <si>
    <t>10 14 18 30 35 24 15  1  9 20 33 13 28 26  2 22 32  8 29 23 31  5 25  3  4 12 21 17 11 34 16 19  7 27  6</t>
  </si>
  <si>
    <t>21 33 10  1 26  5 17 14 18 31  2  9 11 22  3 34  8 20 16 32 29  4 27 19 24 28 12 30  7 25 35 15 23  6 13</t>
  </si>
  <si>
    <t>33 21 27 17  5 26  1 18  2 10  9  8 23 13  3  6 12 14 34 22 32 24 15  7 11 31 20 25 30 16 28 35  4 29 19</t>
  </si>
  <si>
    <t>34  6 25 19  4 15 20 29 23 24 30 13 35  8 18  9  5 28 16  3 26 14 10 33  1 11 31 21 17 32  7 12 22 27  2</t>
  </si>
  <si>
    <t xml:space="preserve"> 6 27 25 12 23 34  7 15  5 26 20 35 19 13  8 30 17 16  4  1 11  2 32 29 21 22 18 31  3 24 28 10  9 33 14</t>
  </si>
  <si>
    <t>34 23 25  6 24 20 29 19  4 15 30 18 12 14  2 13  1 33  7  8 10 22 35 28 31 26 21 32  3 16 11 17  9  5 27</t>
  </si>
  <si>
    <t xml:space="preserve"> 2 14 20  3  5 27 10 22  7  8 21 33 32 18  4 19 28 17 30 29 31 25 12 11  9 16 15 35 24 34  6 13 23 26  1</t>
  </si>
  <si>
    <t>14 23 13 34 24  6 29  2 28 22 32  4 10 33 19  7 18  9  3 12  8 15 17 31 30 35 25 20 16 11 27  1 21 26  5</t>
  </si>
  <si>
    <t>33 21 34 18  1 26  2 23  8 17 10  3  5 14 24 27 22  6 25 12 20  9 29 31 11 32  4 15 19 28  7 30 16 13 35</t>
  </si>
  <si>
    <t xml:space="preserve"> 1 26 18  2 14 22  8 10 32 12 28 24 30 20  7  3 33 21 29 31 15 27 35 17  4  9  5 11 25 13 19 16 23 34  6</t>
  </si>
  <si>
    <t>14  2 10  1 22 31 21 20 26 32 18 11 12 29 30  7  4  5 16  9 33  3 17 19 28  8 24 25 15 35 27 34  6 13 23</t>
  </si>
  <si>
    <t>23 24 34 13 33 15 06 21 30 14 35 02 29 17 18 10 25 20 01 27 22 26 04 08 03 32 19 05 31 09 12 28 07 11 16</t>
  </si>
  <si>
    <t>05 20 27 25 17 10 33 30 21 09 15 12 26 02 01 35 19 18 04 08 14 29 22 07 34 24 32 03 06 23 13 11 31 16 28</t>
  </si>
  <si>
    <t>18 12 08 26 01 19 04 20 25 27 29 02 07 03 34 05 30 14 15 28 24 13 35 23 06 09 33 17 10 21 32 16 22 11 31</t>
  </si>
  <si>
    <t>33 17 21 09 10 34 06 23 25 24 19 29 04 15 20 13 14 30 22 12 05 02 32 35 07 18 01 08 26 27 03 31 16 28 11</t>
  </si>
  <si>
    <t>03 27 05 02 14 29 21 04 28 07 22 20 30 11 31 32 16 33 10 08 09 17 19 24 15 35 18 34 13 23 25 06 26 12 01</t>
  </si>
  <si>
    <t>05 32 14 22 27 03 02 09 28 35 31 11 07 30 16 18 26 08 20 01 12 15 29 04 24 19 25 13 34 23 06 10 21 17 33</t>
  </si>
  <si>
    <t>09 05 14 32 35 10 31 16 11 28 30 15 13 22 24 07 20 27 29 04 25 19 23 34 06 12 03 08 26 18 01 02 21 17 33</t>
  </si>
  <si>
    <t>12 01 26 18 19 25 04 08 27 20 09 13 06 05 23 34 35 17 29 33 15 24 30 10 21 07 03 16 11 14 28 32 22 02 31</t>
  </si>
  <si>
    <t>34 23 06 24 13 25 14 29 01 18 26 08 02 03 10 05 09 27 21 17 33 22 32 19 04 12 11 15 31 28 07 16 20 30 35</t>
  </si>
  <si>
    <t>15 30 23 24 13 35 07 27 08 26 03 16 29 28 05 11 02 31 12 04 18 01 14 20 22 32 10 21 19 09 17 33 25 06 34</t>
  </si>
  <si>
    <t>33 10 09 06 05 14 23 13 34 19 25 21 35 08 04 27 15 26 17 03 29 30 24 16 20 18 11 01 28 31 12 07 32 22 02</t>
  </si>
  <si>
    <t>02 26 01 14 21 12 27 05 03 10 22 07 31 33 11 32 17 28 16 09 30 35 13 23 24 06 29 15 04 34 19 20 25 08 18</t>
  </si>
  <si>
    <t>25 19 20 04 34 29 30 15 24 06 35 23 13 09 17 33 10 32 14 22 16 28 31 05 21 11 07 03 02 12 27 01 26 18 08</t>
  </si>
  <si>
    <t>13 23 10 14 24 35 09 15 30 33 17 05 28 20 25 27 08 21 03 32 06 26 34 19 18 29 04 12 01 16 11 22 31 07 02</t>
  </si>
  <si>
    <t>20 15 25 30 23 34 24 35 29 10 13 14 06 04 31 28 19 22 07 16 02 11 32 05 03 12 21 09 17 27 33 26 08 01 18</t>
  </si>
  <si>
    <t>33 17 09 10 21 14 35 30 20 29 15 24 04 07 19 12 25 13 34 23 06 16 01 08 31 22 18 11 26 28 32 02 27 03 05</t>
  </si>
  <si>
    <t>35 30 13 28 16 31 11 14 07 15 03 32 22 02 10 05 27 09 21 17 33 24 26 08 29 20 04 12 18 01 19 25 23 06 34</t>
  </si>
  <si>
    <t>20 25 19 04 08 26 01 29 18 12 15 34 06 24 30 23 33 07 05 10 27 09 17 35 21 03 16 14 11 02 28 31 32 22 13</t>
  </si>
  <si>
    <t>26 18 01 27 13 23 08 12 21 33 02 24 10 05 14 09 03 35 17 15 22 32 30 34 28 31 07 29 20 11 06 16 04 19 25</t>
  </si>
  <si>
    <t>15 05 30 24 16 06 11 31 03 35 29 21 34 20 28 07 14 25 23 04 02 27 19 08 26 18 01 12 22 32 09 10 13 17 33</t>
  </si>
  <si>
    <t>35 15 30 13 24 10 23 20 25 06 34 29 09 05 19 04 32 07 14 12 16 22 31 11 27 17 02 26 01 28 21 08 33 18 03</t>
  </si>
  <si>
    <t>19 04 25 34 29 20 06 07 24 30 15 35 23 13 09 12 10 28 17 32 16 14 05 33 22 11 31 03 27 02 21 08 18 26 01</t>
  </si>
  <si>
    <t>34 25 23 06 20 19 15 04 29 24 30 01 12 18 35 08 26 07 14 16 11 02 31 05 10 27 03 21 17 33 09 22 32 28 13</t>
  </si>
  <si>
    <t>14 02 10 20 22 31 32 30 28 29 04 11 07 12 16 01 24 19 18 25 15 35 09 05 34 13 06 23 03 17 27 08 26 21 33</t>
  </si>
  <si>
    <t>24 29 14 30 15 20 04 25 34 28 35 19 13 23 06 07 32 16 22 12 31 03 11 02 18 08 10 09 27 05 17 01 26 33 21</t>
  </si>
  <si>
    <t>+"$4,5"</t>
  </si>
  <si>
    <t>10 21 09 17 33 14 32 22 05 03 28 35 02 31 27 11 16 30 07 13 01 18 26 04 29 19 24 34 20 08 15 12 25 06 23</t>
  </si>
  <si>
    <t>33 10 09 17 14 21 32 35 22 31 05 13 30 24 11 16 15 28 23 02 29 03 20 07 06 34 04 25 01 27 26 19 12 08 18</t>
  </si>
  <si>
    <t>33 09 17 10 21 14 32 22 05 02 35 28 31 03 11 30 16 27 24 07 29 15 20 18 26 04 01 13 08 12 19 25 23 34 06</t>
  </si>
  <si>
    <t>33 17 09 10 14 21 32 22 35 13 23 28 24 05 15 06 30 34 31 16 11 29 03 04 20 25 07 02 19 27 18 08 26 01 12</t>
  </si>
  <si>
    <t>33 09 17 10 21 14 32 22 05 03 28 02 35 31 11 27 30 16 07 18 24 15 08 20 29 13 26 04 01 12 19 23 25 34 06</t>
  </si>
  <si>
    <t>33 09 10 17 14 21 32 22 28 05 35 31 24 03 13 02 11 30 16 29 15 18 20 04 01 07 08 23 19 26 27 25 12 34 06</t>
  </si>
  <si>
    <t>33 09 17 10 21 14 32 22 05 35 13 28 03 31 11 16 24 30 02 15 27 07 29 23 04 20 18 08 26 01 19 12 25 34 06</t>
  </si>
  <si>
    <t>33 09 17 10 21 14 32 05 22 35 28 13 31 03 11 16 30 24 02 15 27 29 07 23 20 18 26 01 08 04 19 25 12 34 06</t>
  </si>
  <si>
    <t>33 09 17 10 14 32 21 22 05 35 02 28 31 30 03 24 11 13 16 07 15 27 29 04 20 26 01 12 19 18 08 23 25 34 06</t>
  </si>
  <si>
    <t>33 09 10 17 14 32 21 22 35 13 05 24 31 30 28 11 15 16 23 02 03 29 07 27 34 06 04 20 25 19 08 18 12 26 01</t>
  </si>
  <si>
    <t>09 33 17 10 21 14 32 22 13 05 35 24 28 31 11 16 02 03 30 27 23 15 07 29 04 20 19 26 12 01 25 34 18 08 06</t>
  </si>
  <si>
    <t>33 09 17 10 14 21 32 22 13 35 05 31 24 28 11 16 30 02 03 15 23 29 07 04 27 20 19 34 08 25 26 18 12 06 01</t>
  </si>
  <si>
    <t>33 09 17 10 14 21 32 22 13 28 31 35 24 05 11 16 03 23 30 02 15 29 07 04 27 20 34 19 06 25 08 26 12 01 18</t>
  </si>
  <si>
    <t>33 09 17 10 14 32 21 22 05 35 31 02 28 30 24 11 13 16 03 15 07 29 20 27 04 23 01 26 19 18 25 12 08 34 06</t>
  </si>
  <si>
    <t>33 09 17 10 14 21 32 22 05 35 02 24 28 03 34 31 23 27 11 30 16 13 29 07 15 04 20 06 26 19 18 01 25 08 12</t>
  </si>
  <si>
    <t>33 09 10 14 17 32 21 22 24 35 28 13 31 30 05 11 03 16 02 29 15 23 20 04 07 19 34 25 01 18 27 06 26 08 12</t>
  </si>
  <si>
    <t>33 09 10 17 14 21 32 05 13 35 22 28 31 24 30 03 11 16 15 23 02 29 07 27 20 04 18 26 01 08 19 25 34 12 06</t>
  </si>
  <si>
    <t>33 09 17 10 14 21 32 22 05 28 35 03 13 31 02 30 11 24 16 15 27 07 29 20 18 23 08 04 26 01 19 12 25 34 06</t>
  </si>
  <si>
    <t>33 09 17 10 14 21 32 05 22 35 28 13 03 30 02 31 24 11 15 16 27 07 20 29 04 18 23 08 26 01 19 25 12 34 06</t>
  </si>
  <si>
    <t>33 09 17 10 21 14 32 22 05 35 28 03 02 13 30 31 27 11 24 16 07 15 29 20 04 18 08 26 23 19 12 01 25 34 06</t>
  </si>
  <si>
    <t>14 10 33 21 09 17 32 22 13 23 28 35 31 24 05 11 02 16 03 30 07 15 27 29 01 26 18 04 20 08 06 19 34 12 25</t>
  </si>
  <si>
    <t>33 10 09 17 23 21 14 13 34 24 22 32 05 06 28 31 15 35 29 30 03 02 11 04 20 16 25 19 07 18 01 26 08 27 12</t>
  </si>
  <si>
    <t>33 17 21 09 10 14 13 23 24 32 35 22 15 30 26 01 28 05 18 31 34 06 02 27 08 29 16 11 03 12 20 07 04 25 19</t>
  </si>
  <si>
    <t>33 10 09 14 17 21 13 32 22 24 35 31 23 11 05 28 30 16 15 02 29 03 04 20 34 07 01 06 19 26 18 25 27 08 12</t>
  </si>
  <si>
    <t>33 21 10 09 17 14 13 23 06 24 34 32 22 31 28 35 16 11 15 29 03 30 04 02 05 19 07 01 25 20 18 26 08 27 12</t>
  </si>
  <si>
    <t>33 09 10 17 13 21 14 05 35 32 28 22 23 03 30 24 15 31 11 16 29 20 27 04 02 08 07 19 18 25 34 26 01 06 12</t>
  </si>
  <si>
    <t>14 10 09 33 17 21 13 32 22 05 35 28 23 31 11 03 16 24 27 30 15 02 07 29 04 20 26 06 08 01 19 18 12 25 34</t>
  </si>
  <si>
    <t>33 09 17 10 13 21 14 32 35 22 28 05 31 23 11 16 24 03 30 15 02 29 07 20 04 27 18 01 26 08 25 19 06 34 12</t>
  </si>
  <si>
    <t>09 33 10 17 13 21 14 35 32 05 22 28 23 31 24 11 30 16 03 15 02 29 20 04 07 27 19 34 25 06 26 08 18 01 12</t>
  </si>
  <si>
    <t>33 09 10 17 13 14 21 35 32 22 28 23 05 24 31 30 03 15 11 16 02 29 20 07 04 18 34 25 08 27 19 01 26 06 12</t>
  </si>
  <si>
    <t>01 26 10 18 14 12 08 02 27 24 22 32 09 30 33 35 13 15 28 31 20 23 21 17 29 19 07 04 11 03 05 16 25 34 06</t>
  </si>
  <si>
    <t>14 23 13 34 24 06 29 02 28 22 32 04 10 33 19 07 18 09 03 12 08 15 17 31 30 35 25 20 16 11 27 01 21 26 05</t>
  </si>
  <si>
    <t>02 10 14 22 20 12 32 07 05 30 04 27 29 01 19 25 35 15 26 17 31 24 21 09 11 16 18 34 08 03 28 33 06 13 23</t>
  </si>
  <si>
    <t>27 17 09 05 26 01 33 12 19 04 07 32 35 22 21 29 10 34 02 08 25 14 24 18 15 20 30 03 13 06 11 16 23 28 31</t>
  </si>
  <si>
    <t>23 24 15 06 29 34 30 13 04 07 20 25 35 19 33 09 17 27 10 05 32 21 22 14 28 16 11 03 31 02 08 12 26 18 01</t>
  </si>
  <si>
    <t>14 10 24 20 29 30 28 02 04 18 31 33 22 15 34 09 03 19 32 25 01 35 11 08 21 05 16 07 26 17 12 23 13 27 06</t>
  </si>
  <si>
    <t>33 17 09 10 21 14 22 32 05 02 34 06 25 19 20 31 04 23 29 12 01 18 03 24 28 15 11 30 08 16 26 35 07 27 13</t>
  </si>
  <si>
    <t>30-,83027, 28-200329, 27-200330, 26-179630, 25-159390, 23-121429, 22-104139, 21-88179, 20-73644</t>
  </si>
  <si>
    <t>聚合与否判定：25/28 &gt;8或 r25&gt;214则为聚合</t>
  </si>
  <si>
    <t>33 17 10 21 09 13 23 14 05 22 35 32 02 06 15 03 30 28 24 31 16 11 25 27 20 18 34 07 29 08 26 01 04 19 12</t>
  </si>
  <si>
    <t>09 33 17 13 23 10 21 05 32 35 14 24 22 28 06 03 15 34 16 11 30 29 31 27 07 04 02 19 25 20 08 26 12 01 18</t>
  </si>
  <si>
    <t>13 33 09 23 17 10 21 35 24 06 32 28 14 05 16 31 22 11 15 03 30 34 29 27 04 07 19 02 20 25 08 26 18 01 12</t>
  </si>
  <si>
    <t>33 21 17 09 10 13 23 35 32 05 22 14 28 24 06 15 16 31 11 30 03 27 07 34 29 02 04 20 25 19 08 26 18 01 12</t>
  </si>
  <si>
    <t>23 13 10 09 33 17 21 35 05 32 22 14 28 24 03 27 15 16 11 31 30 06 07 29 02 04 34 20 08 19 25 26 18 12 01</t>
  </si>
  <si>
    <t>33 09 17 13 10 23 21 32 35 22 14 05 28 31 24 16 11 03 15 30 06 27 07 02 29 34 04 20 26 19 08 25 01 18 12</t>
  </si>
  <si>
    <t>33 09 17 10 21 14 32 22 05 28 13 35 24 23 31 34 06 25 19 29 04 15 03 20 30 11 12 02 18 16 08 01 26 07 27</t>
  </si>
  <si>
    <t>33 09 17 10 21 14 32 22 35 05 13 28 31 30 24 34 25 15 06 20 19 02 11 04 29 03 16 23 12 01 18 26 07 08 27</t>
  </si>
  <si>
    <t>33 09 17 10 21 14 32 22 13 31 35 05 28 11 16 24 01 18 02 30 03 26 08 23 15 20 07 12 29 25 19 04 27 34 06</t>
  </si>
  <si>
    <t>33 09 17 10 21 14 32 22 05 28 03 31 02 35 34 11 16 30 20 25 19 29 04 24 18 01 15 07 13 26 27 08 06 12 23</t>
  </si>
  <si>
    <t>33 09 17 21 14 10 32 28 22 03 05 31 11 16 24 35 29 30 13 15 04 23 34 06 19 25 20 07 27 08 02 18 26 01 12</t>
  </si>
  <si>
    <t>33 21 17 09 10 14 32 22 05 13 35 28 03 31 11 24 02 16 30 27 18 08 26 01 12 23 15 07 19 29 20 04 25 34 06</t>
  </si>
  <si>
    <t>10 14 33 09 17 21 32 22 31 28 05 11 24 13 35 16 03 30 23 02 15 20 29 01 26 18 04 07 34 27 25 08 19 06 12</t>
  </si>
  <si>
    <t>33 09 17 10 21 14 32 22 05 31 28 11 16 03 35 30 24 13 15 29 23 34 06 25 04 19 20 07 02 27 12 08 26 01 18</t>
  </si>
  <si>
    <t>33 10 09 17 14 21 32 22 31 05 28 35 11 03 30 02 16 13 24 15 18 01 20 26 08 07 29 27 12 04 23 19 25 34 06</t>
  </si>
  <si>
    <t>14 10 21 09 33 17 32 22 05 27 03 35 28 31 11 16 13 02 30 07 26 08 15 24 18 01 29 04 20 12 19 23 25 34 06</t>
  </si>
  <si>
    <t>33 10 09 17 21 14 32 22 35 31 28 13 05 11 16 23 24 30 03 02 15 07 29 20 18 01 26 04 06 27 08 34 25 19 12</t>
  </si>
  <si>
    <t>33 10 09 17 14 21 32 22 31 35 28 05 02 11 16 30 24 03 13 15 20 07 29 01 18 26 04 27 23 08 12 25 19 34 06</t>
  </si>
  <si>
    <t>33 09 17 10 21 14 32 05 22 35 31 02 11 16 30 27 28 24 03 07 15 29 04 13 26 01 23 20 19 06 34 12 25 08 18</t>
  </si>
  <si>
    <t>33 10 17 09 21 32 14 22 13 35 28 31 05 11 16 03 30 02 24 15 23 07 18 20 01 29 26 08 27 04 12 25 19 34 06</t>
  </si>
  <si>
    <t>33 10 09 17 14 21 32 22 13 05 35 28 03 31 11 02 30 23 16 24 27 15 07 18 08 26 01 20 29 04 12 19 25 34 06</t>
  </si>
  <si>
    <t>33 09 17 10 21 14 32 22 05 35 28 31 13 11 16 24 03 02 30 29 27 07 15 04 23 20 19 34 26 25 01 06 08 18 12</t>
  </si>
  <si>
    <t>33 17 09 10 21 32 14 05 22 35 28 03 31 11 02 27 16 30 13 07 24 26 15 01 18 08 29 20 04 12 19 25 23 34 06</t>
  </si>
  <si>
    <t>33 10 17 09 21 32 14 22 05 28 35 03 31 02 11 16 30 27 13 07 15 24 18 20 26 01 08 29 04 12 19 25 23 34 06</t>
  </si>
  <si>
    <t>33 09 17 10 21 32 14 22 05 28 03 35 31 11 16 13 02 30 27 24 15 07 23 29 06 34 04 20 25 19 08 18 12 26 01</t>
  </si>
  <si>
    <t>33 21 17 09 10 14 32 22 05 35 31 28 03 11 02 16 13 27 30 24 07 26 29 01 15 18 08 04 20 12 19 23 25 34 06</t>
  </si>
  <si>
    <t>33 17 09 10 21 32 14 22 05 28 31 03 35 11 02 16 13 27 30 07 24 15 08 26 23 29 18 20 04 01 12 19 25 06 34</t>
  </si>
  <si>
    <t>33 17 09 10 21 32 14 22 05 28 35 31 03 02 11 16 30 13 27 07 24 15 20 29 18 26 01 08 04 12 23 19 25 34 06</t>
  </si>
  <si>
    <t>33 09 17 10 21 32 14 22 13 05 28 35 03 31 11 16 02 24 30 27 23 07 15 29 18 08 04 26 20 01 19 12 25 34 06</t>
  </si>
  <si>
    <t>33 09 17 10 14 21 32 22 05 28 35 31 03 02 11 30 16 13 24 07 15 27 29 20 18 01 08 04 26 12 19 25 23 34 06</t>
  </si>
  <si>
    <t>+"$12,12"</t>
  </si>
  <si>
    <t>4.all的r1低区前5至少有一个18聚合，（在聚合期要紧凑撑15聚合）（中聚合期前10设定15聚合）（非聚合期前15设定20聚合）</t>
  </si>
  <si>
    <t>6,0变体的l上部聚合多，nb小的抛掉</t>
  </si>
  <si>
    <t>03 08 10 02 34 27 31 29 35 28 25 26 32 30 24 33 09 16 06 20 18 21 14 17 23 19 13 22 15 04 11 07 05 01 12</t>
  </si>
  <si>
    <t>14 16 24 27 34 28 31 25 30 11 03 02 10 07 09 21 06 08 12 01 05 04 29 20 13 19 33 15 23 22 17 18 32 26 35</t>
  </si>
  <si>
    <t>07 01 05 12 06 08 09 04 10 02 11 03 27 24 34 31 28 25 33 30 29 26 35 32 23 15 13 22 16 14 21 19 20 18 17</t>
  </si>
  <si>
    <t>12 04 05 01 08 06 07 09 10 02 03 11 26 32 35 24 29 33 34 31 30 25 27 28 16 18 17 22 20 21 15 13 23 19 14</t>
  </si>
  <si>
    <t>12 06 04 05 09 07 01 10 03 02 11 08 24 27 34 33 31 29 25 28 26 35 30 32 23 13 15 22 18 20 19 17 21 14 16</t>
  </si>
  <si>
    <t>03 16 14 21 10 09 11 02 06 19 20 07 24 13 27 28 34 31 35 32 25 26 30 33 29 12 04 05 08 01 22 15 23 17 18</t>
  </si>
  <si>
    <t>08 04 07 12 06 10 09 02 05 01 03 11 35 26 33 29 32 25 30 28 31 34 27 24 15 22 13 23 19 18 14 17 21 20 16</t>
  </si>
  <si>
    <t>15 22 19 13 14 21 23 17 20 18 16 29 27 33 25 24 31 32 34 30 28 26 35 11 02 08 03 10 07 04 09 01 06 12 05</t>
  </si>
  <si>
    <t>12 07 04 08 06 05 10 35 26 32 29 01 33 09 02 34 27 31 25 30 28 24 03 11 16 13 15 21 19 14 20 22 23 17 18</t>
  </si>
  <si>
    <t>15 22 17 19 13 23 18 21 20 14 16 27 11 03 02 33 31 34 25 28 30 29 35 24 26 32 10 09 01 06 05 07 12 08 04</t>
  </si>
  <si>
    <t>17 18 19 22 15 23 21 13 14 20 16 30 28 32 25 31 33 27 26 35 34 29 24 08 04 11 03 02 10 09 12 05 06 01 07</t>
  </si>
  <si>
    <t>13 15 22 23 16 20 14 19 21 18 17 32 30 28 35 26 24 29 25 27 34 33 31 11 08 02 03 10 01 09 05 06 04 07 12</t>
  </si>
  <si>
    <t>06 04 08 12 02 07 10 09 03 05 01 11 33 25 30 31 28 27 34 29 32 26 35 24 17 18 19 20 23 15 21 22 13 16 14</t>
  </si>
  <si>
    <t>04 08 07 10 02 12 06 09 03 05 01 11 24 27 35 34 26 29 13 31 32 33 25 28 30 23 16 15 22 14 21 20 19 18 17</t>
  </si>
  <si>
    <t>32 26 35 06 29 04 30 12 09 07 05 01 10 11 33 02 22 08 03 13 14 15 23 25 16 20 19 21 18 17 28 31 34 27 24</t>
  </si>
  <si>
    <t>08 07 06 12 04 10 05 35 26 32 09 30 28 34 33 29 25 31 27 24 01 02 03 11 18 17 20 16 23 22 13 19 15 21 14</t>
  </si>
  <si>
    <t>14 21 19 15 20 16 17 13 22 23 18 28 30 25 31 33 27 34 29 32 24 26 35 11 03 01 05 09 06 12 10 08 07 02 04</t>
  </si>
  <si>
    <t>15 22 11 03 02 10 07 09 01 05 08 06 12 04 13 19 23 17 24 35 32 26 28 34 29 30 27 31 25 33 18 20 21 16 14</t>
  </si>
  <si>
    <t>01 05 12 24 35 26 34 27 04 32 07 29 08 31 06 33 28 25 30 09 11 10 03 02 16 13 23 22 20 15 18 17 14 21 19</t>
  </si>
  <si>
    <t>24 22 29 17 15 34 27 32 26 35 23 18 13 19 05 12 01 20 04 06 09 07 16 08 10 02 11 03 21 14 31 33 28 30 25</t>
  </si>
  <si>
    <t>17 18 19 14 16 21 20 15 13 22 23 27 11 03 02 01 05 10 09 07 34 31 33 29 24 26 35 32 28 30 25 06 12 08 04</t>
  </si>
  <si>
    <t>07 08 02 10 09 03 11 01 04 05 06 12 28 27 31 30 25 34 24 33 29 32 26 35 22 13 15 23 17 19 20 18 21 14 16</t>
  </si>
  <si>
    <t>17 18 22 19 23 15 21 14 13 20 16 08 04 24 28 27 34 31 25 30 02 33 29 32 35 26 10 06 12 09 03 05 07 01 11</t>
  </si>
  <si>
    <t>14 20 21 16 18 17 19 23 22 13 15 01 05 11 03 09 30 25 28 33 31 27 34 29 32 24 02 10 07 26 06 35 12 04 08</t>
  </si>
  <si>
    <t>17 18 19 16 21 20 15 14 22 23 13 27 35 26 05 29 34 01 31 33 24 28 30 09 25 32 03 06 12 07 11 04 08 10 02</t>
  </si>
  <si>
    <t>14 16 13 15 22 20 21 23 19 18 24 17 11 01 02 35 28 05 30 08 25 33 31 03 34 27 26 32 29 10 09 04 06 12 07</t>
  </si>
  <si>
    <t>14 21 19 15 16 13 23 20 22 18 17 26 35 32 29 33 30 25 31 28 34 27 24 08 04 12 03 05 06 02 10 11 01 09 07</t>
  </si>
  <si>
    <t>17 18 20 19 22 23 15 21 13 16 14 11 03 01 05 33 27 25 31 34 29 30 28 26 32 24 35 09 12 07 06 02 10 04 08</t>
  </si>
  <si>
    <t>08 04 24 34 32 27 29 26 01 35 28 05 12 31 30 25 33 22 09 07 06 15 02 10 13 03 11 19 21 16 14 20 23 17 18</t>
  </si>
  <si>
    <t>08 04 12 07 06 10 09 02 05 30 25 28 33 31 34 29 32 27 26 24 35 01 03 11 14 16 21 13 15 20 19 17 23 18 22</t>
  </si>
  <si>
    <t>all 的swap下部 和l下部都有很好的离散性，all的f4下部则有很好的聚合性</t>
  </si>
  <si>
    <t>all的r1上部有聚合性？</t>
  </si>
  <si>
    <t>all的swap，f4上部有很好的离散性？</t>
  </si>
  <si>
    <t>r2下部 l下部聚合性好？</t>
  </si>
  <si>
    <t>06 05 10 09 07 08 04 03 02 01 12 11</t>
  </si>
  <si>
    <t>06 05 10 09 07 08 04 03 11 12 02 01</t>
  </si>
  <si>
    <t>05 06 10 09 07 08 04 03 02 01 12 11</t>
  </si>
  <si>
    <t>05 06 10 09 07 08 04 03 11 12 02 01</t>
  </si>
  <si>
    <t>05 06 09 10 07 08 04 03 11 12 02 01</t>
  </si>
  <si>
    <t>+ "|3,2=3,5@2,2=1,5"</t>
  </si>
  <si>
    <t>+ "$2,2"</t>
  </si>
  <si>
    <t>|7,2=1,4"</t>
  </si>
  <si>
    <t>07 02 09 06 11 12 01 10 08 05 03 04</t>
  </si>
  <si>
    <t>05 01 04 09 03 02 07 12 10 11 08 06</t>
  </si>
  <si>
    <t>09 01 05 06 02 08 10 03 07 11 12 04</t>
  </si>
  <si>
    <t>04 11 05 01 08 10 06 03 09 12 07 02</t>
  </si>
  <si>
    <t>09 05 02 01 07 10 06 11 03 08 04 12</t>
  </si>
  <si>
    <t>10 12 02 07 03 04 11 05 06 09 08 01</t>
  </si>
  <si>
    <t>06 12 03 07 05 10 02 09 04 11 08 01</t>
  </si>
  <si>
    <t>09 02 05 01 10 06 08 07 03 12 11 04</t>
  </si>
  <si>
    <t>06 09 02 05 12 08 10 03 01 11 07 04</t>
  </si>
  <si>
    <t>01 09 11 05 08 07 10 12 02 03 04 06</t>
  </si>
  <si>
    <t>+ "|7,2=2,8@8,2=1,7@4,2=2,8@3,2=1,7"</t>
  </si>
  <si>
    <t>sml 的上部组nb大的组 高离散，m的上部10个至少出现4个8以上的,且有9，10，11</t>
  </si>
  <si>
    <t>sml上部前10存在11以上，2以下的</t>
  </si>
  <si>
    <t>g</t>
  </si>
  <si>
    <t>all的nb,r1前5个存在3以下的</t>
  </si>
  <si>
    <t>l，rl上部前5至少存在3个4以下的。</t>
  </si>
  <si>
    <t>m上部前10至少存在1个8，一个10</t>
  </si>
  <si>
    <t>2个8，1个9</t>
  </si>
  <si>
    <t>1个9, 2个11</t>
  </si>
  <si>
    <t>5g3,1g2,1g10</t>
  </si>
  <si>
    <t>all前三10个都存在10以上的</t>
  </si>
  <si>
    <t>X, 2(3)</t>
  </si>
  <si>
    <t>11,12,2</t>
  </si>
  <si>
    <t>8,9,10*2,11</t>
  </si>
  <si>
    <t>f4下部5个存在至少2个10</t>
  </si>
  <si>
    <t>4,3,2,10,11</t>
  </si>
  <si>
    <t>x</t>
  </si>
  <si>
    <t>4,3,3</t>
  </si>
  <si>
    <t>l上部前10至少存在4*1, 3*1, 2*1，和1个10</t>
  </si>
  <si>
    <t>nb,swap</t>
  </si>
  <si>
    <t>10,2</t>
  </si>
  <si>
    <t>10,10</t>
  </si>
  <si>
    <t>2,3,4,11</t>
  </si>
  <si>
    <t>9,2</t>
  </si>
  <si>
    <t>2,3,5</t>
  </si>
  <si>
    <t>8,10</t>
  </si>
  <si>
    <t>7,2</t>
  </si>
  <si>
    <t>2,2,5</t>
  </si>
  <si>
    <t>11*2</t>
  </si>
  <si>
    <t>10*4</t>
  </si>
  <si>
    <t>2,2,3,10</t>
  </si>
  <si>
    <t>2,4,5,9</t>
  </si>
  <si>
    <t>scal:750</t>
  </si>
  <si>
    <t>nb9,swap</t>
  </si>
  <si>
    <t>11,9</t>
  </si>
  <si>
    <t>2,3,4</t>
  </si>
  <si>
    <t>2,2,2,8</t>
  </si>
  <si>
    <t>019</t>
  </si>
  <si>
    <t>Low2:137.0</t>
  </si>
  <si>
    <t>Low3:307.0</t>
  </si>
  <si>
    <t>Low4:464.0</t>
  </si>
  <si>
    <t>Low7: 97.0</t>
  </si>
  <si>
    <t>Low10: 18.0</t>
  </si>
  <si>
    <t>020</t>
  </si>
  <si>
    <t>018</t>
  </si>
  <si>
    <t>017</t>
  </si>
  <si>
    <t>016</t>
  </si>
  <si>
    <t>021</t>
  </si>
  <si>
    <t>022</t>
  </si>
  <si>
    <t>023</t>
  </si>
  <si>
    <t>024</t>
  </si>
  <si>
    <t>025</t>
  </si>
  <si>
    <t>026</t>
  </si>
  <si>
    <t>027</t>
  </si>
  <si>
    <t>028</t>
  </si>
  <si>
    <t>可询证，可追溯的指标评价系统。</t>
  </si>
  <si>
    <t>对训练结果进行评价的历史指标，旨在选取倾向于更优的训练结果。</t>
  </si>
  <si>
    <t>Low2: 70.0</t>
  </si>
  <si>
    <t>Low3:141.0</t>
  </si>
  <si>
    <t>Low4:205.0</t>
  </si>
  <si>
    <t>Low7:409.0</t>
  </si>
  <si>
    <t>Low10:185.0</t>
  </si>
  <si>
    <t>Low11:101.0</t>
  </si>
  <si>
    <t>Low2:140.0</t>
  </si>
  <si>
    <t>Low3:252.0</t>
  </si>
  <si>
    <t>Low4:376.0</t>
  </si>
  <si>
    <t>Low7:156.0</t>
  </si>
  <si>
    <t>Low10: 26.0</t>
  </si>
  <si>
    <t>Low2: 71.0</t>
  </si>
  <si>
    <t>Low3:174.0</t>
  </si>
  <si>
    <t>Low4:271.0</t>
  </si>
  <si>
    <t>Low7:311.0</t>
  </si>
  <si>
    <t>Low10: 87.0</t>
  </si>
  <si>
    <t>Low11: 42.0</t>
  </si>
  <si>
    <t>Uavg: 4559   std: 344.3776996264421   Mavg: 6928   std: 178.96647730790255   Lavg: 3853   std: 223.38755560684217   R2avg: 1709   std: 270.49399253957563</t>
  </si>
  <si>
    <t>Low2:130.0</t>
  </si>
  <si>
    <t>Low3:249.0</t>
  </si>
  <si>
    <t>Low4:366.0</t>
  </si>
  <si>
    <t>Low7:195.0</t>
  </si>
  <si>
    <t>Low10: 22.0</t>
  </si>
  <si>
    <t>Low3:145.0</t>
  </si>
  <si>
    <t>Low4:227.0</t>
  </si>
  <si>
    <t>Low7:359.0</t>
  </si>
  <si>
    <t>Low10:175.0</t>
  </si>
  <si>
    <t>Low11:106.0</t>
  </si>
  <si>
    <t>r4&gt;=32,及mstd小的有不聚合的倾向</t>
  </si>
  <si>
    <t>Low2:110.0</t>
  </si>
  <si>
    <t>Low3:233.0</t>
  </si>
  <si>
    <t>Low4:333.0</t>
  </si>
  <si>
    <t>Low7:229.0</t>
  </si>
  <si>
    <t>Low10: 44.0</t>
  </si>
  <si>
    <t>Low11: 13.0</t>
  </si>
  <si>
    <t>Uavg: 4558   std: 428.5825474748126   Mavg: 6689   std: 212.8097742116184   Lavg: 3740   std: 221.69122670958362   R2avg: 1710   std: 246.3797881320625</t>
  </si>
  <si>
    <t>Low2: 90.0</t>
  </si>
  <si>
    <t>Low3:186.0</t>
  </si>
  <si>
    <t>Low4:294.0</t>
  </si>
  <si>
    <t>Low7:288.0</t>
  </si>
  <si>
    <t>Low10: 67.0</t>
  </si>
  <si>
    <t>Uavg: 4425   std: 371.85749958821594   Mavg: 6671   std: 170.0588133558505   Lavg: 3654   std: 188.63456735179795   R2avg: 1524   std: 203.58781888904846</t>
  </si>
  <si>
    <t>Low2:104.0</t>
  </si>
  <si>
    <t>Low3:215.0</t>
  </si>
  <si>
    <t>Low4:327.0</t>
  </si>
  <si>
    <t>Low7:244.0</t>
  </si>
  <si>
    <t>Low10: 75.0</t>
  </si>
  <si>
    <t>Low11: 36.0</t>
  </si>
  <si>
    <t>Uavg: 4158   std: 471.2897198114977   Mavg: 6349   std: 179.95832850968583   Lavg: 3475   std: 209.0645833229531   R2avg: 1457   std: 237.86550821840478</t>
  </si>
  <si>
    <t>Low2:183.0</t>
  </si>
  <si>
    <t>Low3:348.0</t>
  </si>
  <si>
    <t>Low4:478.0</t>
  </si>
  <si>
    <t>Low7: 75.0</t>
  </si>
  <si>
    <t>Low10:  0.0</t>
  </si>
  <si>
    <t>10 07 12 02 05 03 06 09 08 04 11</t>
  </si>
  <si>
    <t>06 11 02 09 03 07 01 05 04 08 12</t>
  </si>
  <si>
    <t>09 02 01 08 05 10 11 12 07 04 06</t>
  </si>
  <si>
    <t>12 07 05 10 01 04 02 09 08 11 03</t>
  </si>
  <si>
    <t>10 12 07 05 02 09 08 03 01 06 04</t>
  </si>
  <si>
    <t>06 07 11 03 02 04 05 09 01 10 12</t>
  </si>
  <si>
    <t>06 02 11 09 07 01 05 03 04 08 12</t>
  </si>
  <si>
    <t>02 09 06 03 05 11 08 01 07 10 04</t>
  </si>
  <si>
    <t>10 12 07 02 05 01 08 09 04 03 11</t>
  </si>
  <si>
    <t>06 11 03 07 02 04 09 01 05 12 08</t>
  </si>
  <si>
    <t>47/66</t>
  </si>
  <si>
    <t>2*3,3,4</t>
  </si>
  <si>
    <t>11 04 03 09 01 07 06 02 05 08 12 10</t>
  </si>
  <si>
    <t>06 11 03 08 09 01 02 07 05 10 12 04</t>
  </si>
  <si>
    <t>06 11 03 04 09 07 02 01 05 08 12 10</t>
  </si>
  <si>
    <t>06 11 03 04 01 09 05 07 08 02 12 10</t>
  </si>
  <si>
    <t>04 11 01 03 12 09 06 07 05 08 02 10</t>
  </si>
  <si>
    <t>+ "|7,2=1,8@2,2=1,8"</t>
  </si>
  <si>
    <t>2*3,7</t>
  </si>
  <si>
    <t>02 05 04 11 10 06 09 07 01 08 03 12</t>
  </si>
  <si>
    <t>06 07 02 03 04 11 05 12 10 09 01 08</t>
  </si>
  <si>
    <t>05 01 08 09 11 02 10 07 12 03 06 04</t>
  </si>
  <si>
    <t>01 04 11 09 12 05 06 08 03 02 07 10</t>
  </si>
  <si>
    <t>12 07 10 03 04 08 01 05 09 02 11 06</t>
  </si>
  <si>
    <t>05 11 01 09 06 07 12 10 04 03 08 02</t>
  </si>
  <si>
    <t>10 07 05 01 03 08 12 11 02 09 06 04</t>
  </si>
  <si>
    <t>01 02 09 03 12 10 11 05 08 07 06 04</t>
  </si>
  <si>
    <t>06 07 12 05 10 03 11 02 04 09 01 08</t>
  </si>
  <si>
    <t>04 05 01 09 02 11 08 10 12 07 03 06</t>
  </si>
  <si>
    <t>+ "|7,2=1,8@4,2=3,8@3,2=2,8"</t>
  </si>
  <si>
    <t>Low2: 77.0</t>
  </si>
  <si>
    <t>Low3:183.0</t>
  </si>
  <si>
    <t>Low4:282.0</t>
  </si>
  <si>
    <t>Low7:290.0</t>
  </si>
  <si>
    <t>Low10: 97.0</t>
  </si>
  <si>
    <t>Low11: 46.0</t>
  </si>
  <si>
    <t>Uavg: 4495   std: 520.4786258819856   Mavg: 6243   std: 240.65119987234635   Lavg: 3597   std: 350.28845256445436   R2avg: 1507   std: 230.70977439198367</t>
  </si>
  <si>
    <t>nb,sw,r1</t>
  </si>
  <si>
    <t>+ "|5,2=3,5|4,2=2,5|2,2=1,5"</t>
  </si>
  <si>
    <t xml:space="preserve">Uavg: 4326.0   std: 468.346  (1.0826) Mavg: 6447   std: 187.8217   Lavg: 3619   std: 254.413   R2avg: 1672   std: 267.3874 </t>
  </si>
  <si>
    <t>Uavg: 4308.0   std: 573.6131  (1.3315) Mavg: 6195   std: 237.1097   Lavg: 3596   std: 361.5232   R2avg: 1579   std: 253.8169</t>
  </si>
  <si>
    <t>n333,s234,r234</t>
  </si>
  <si>
    <t>nX,sX,r333</t>
  </si>
  <si>
    <t>n23,s22,r1-223</t>
  </si>
  <si>
    <t>nbX,s33,r1-334</t>
  </si>
  <si>
    <t>n333,nX, r1X</t>
  </si>
  <si>
    <t>223,s244,r1-222</t>
  </si>
  <si>
    <t>n245,s333,456</t>
  </si>
  <si>
    <t>nb445,s223,r1-24</t>
  </si>
  <si>
    <t>344,s233,225</t>
  </si>
  <si>
    <t>n33,s224, ,r1X</t>
  </si>
  <si>
    <t>n33, s23,r1X</t>
  </si>
  <si>
    <t>8,2</t>
  </si>
  <si>
    <t>4,5,6</t>
  </si>
  <si>
    <t>11,12</t>
  </si>
  <si>
    <t>9,12</t>
  </si>
  <si>
    <t>222,10,11</t>
  </si>
  <si>
    <t>Uavg: 4287.0   std: 528.4903  (1.2328) Mavg: 6229   std: 211.941   Lavg: 3615   std: 313.6909   R2avg: 1683   std: 281.8067</t>
  </si>
  <si>
    <t>u低于4350,ustd/u的值高，判定为基础聚合。</t>
  </si>
  <si>
    <t>22224_22334</t>
  </si>
  <si>
    <t>33444_33344</t>
  </si>
  <si>
    <t>Uavg: 4109.0   std: 575.0304  (1.3994) Mavg: 5977   std: 234.9872   Lavg: 3425   std: 326.0169   R2avg: 1492   std: 292.5098</t>
  </si>
  <si>
    <t>33345_3355</t>
  </si>
  <si>
    <t>判定为基础聚合后，r2下部前5个全部聚合，3个高聚合（u低于4350,ustd/u的值高，判定为基础聚合。越低越聚合）</t>
  </si>
  <si>
    <t>hm下</t>
  </si>
  <si>
    <t>hu下</t>
  </si>
  <si>
    <t>hl下</t>
  </si>
  <si>
    <t>23344_22345</t>
  </si>
  <si>
    <t>22334-23444</t>
  </si>
  <si>
    <t>22234-33334</t>
  </si>
  <si>
    <t>22223-33344</t>
  </si>
  <si>
    <t>需要剔除掉
第二组u最小
的</t>
  </si>
  <si>
    <t>33334-24444</t>
  </si>
  <si>
    <t>23333-23345</t>
  </si>
  <si>
    <t>55556-45555</t>
  </si>
  <si>
    <t>23555-455566</t>
  </si>
  <si>
    <t>44445-44455</t>
  </si>
  <si>
    <t>24579-33666</t>
  </si>
  <si>
    <t>22244-22345</t>
  </si>
  <si>
    <t>23335-2456</t>
  </si>
  <si>
    <t>23446-33345</t>
  </si>
  <si>
    <t>22234-22234</t>
  </si>
  <si>
    <t>34478-34556</t>
  </si>
  <si>
    <t>22233-22235</t>
  </si>
  <si>
    <t>22335-23588</t>
  </si>
  <si>
    <t>8,10*4-9,10,11*3</t>
  </si>
  <si>
    <t>Uavg: 4528.0   std: 328.1737   Mavg: 7038   std: 203.1453   Lavg: 3921   std: 211.3149   R2avg: 1627   std: 179.1396</t>
  </si>
  <si>
    <t>Uavg: 4401.0   std: 590.6217   Mavg: 6310   std: 210.2974   Lavg: 3653   std: 349.1475   R2avg: 1591   std: 289.3458</t>
  </si>
  <si>
    <t>44456-34455</t>
  </si>
  <si>
    <t>34444-34455</t>
  </si>
  <si>
    <t>33344-34445</t>
  </si>
  <si>
    <t>r5cnt&gt;=38
可以使用</t>
  </si>
  <si>
    <t>n,s,r1</t>
  </si>
  <si>
    <t>n233,s44,35</t>
  </si>
  <si>
    <t>3,57</t>
  </si>
  <si>
    <t>11*3</t>
  </si>
  <si>
    <t>9,11</t>
  </si>
  <si>
    <t>222,9</t>
  </si>
  <si>
    <t>Low3:231.0</t>
  </si>
  <si>
    <t>Low4:322.0</t>
  </si>
  <si>
    <t>Low7:297.0</t>
  </si>
  <si>
    <t>Low10:109.0</t>
  </si>
  <si>
    <t>Low11: 52.0</t>
  </si>
  <si>
    <t>Uavg: 4280.0   std: 499.951  (1.1681) Mavg: 6272   std: 207.321   Lavg: 3505   std: 269.1208   R2avg: 1445   std: 229.0939</t>
  </si>
  <si>
    <t>all下部</t>
  </si>
  <si>
    <t>6677-66777</t>
  </si>
  <si>
    <t>10*2,11,</t>
  </si>
  <si>
    <t>n,r1</t>
  </si>
  <si>
    <t>n2,5,s234,,223</t>
  </si>
  <si>
    <t>8,9</t>
  </si>
  <si>
    <t>2,3,4,8</t>
  </si>
  <si>
    <t xml:space="preserve">r5GreatThan 150:3789 cnt:19 160:3022 cnt:14 140:4374 cnt:23 130:4912 cnt:27 120:5158 cnt:29 110:5730 cnt:34 100:6040 cnt:37 90:6701 cnt:44 </t>
  </si>
  <si>
    <t>r4GreatThan250:10812 cnt:32 240:11553 cnt:35 260:10812 cnt:32 270:10028 cnt:29 280:9751 cnt:28 290:8608 cnt:24 300:8019 cnt:22 2.0</t>
  </si>
  <si>
    <t>r4GreatThan top 0.59375</t>
  </si>
  <si>
    <t xml:space="preserve">r5GreatThan 150:3526 cnt:17 160:3221 cnt:15 140:4104 cnt:21 130:4769 cnt:26 120:5264 cnt:30 110:5492 cnt:32 100:6010 cnt:37 90:6580 cnt:43 </t>
  </si>
  <si>
    <t>r4GreatThan250:10593 cnt:32 240:11333 cnt:35 260:10593 cnt:32 270:10064 cnt:30 280:9785 cnt:29 290:8652 cnt:25 300:8361 cnt:24 1.7916666666666667</t>
  </si>
  <si>
    <t>r4GreatThan top 0.53125</t>
  </si>
  <si>
    <t xml:space="preserve">r5GreatThan 150:3849 cnt:19 160:3544 cnt:17 140:4141 cnt:21 130:4815 cnt:26 120:5192 cnt:29 110:5643 cnt:33 100:5951 cnt:36 90:6712 cnt:44 </t>
  </si>
  <si>
    <t>r4GreatThan250:10216 cnt:29 240:10465 cnt:30 260:9964 cnt:28 270:9435 cnt:26 280:9435 cnt:26 290:8866 cnt:24 300:8274 cnt:22 2.0</t>
  </si>
  <si>
    <t>r4GreatThan top 0.6551724137931034</t>
  </si>
  <si>
    <t xml:space="preserve">r5GreatThan 150:3430 cnt:17 160:3273 cnt:16 140:4293 cnt:23 130:4560 cnt:25 120:4688 cnt:26 110:5373 cnt:32 100:6316 cnt:41 90:7062 cnt:49 </t>
  </si>
  <si>
    <t>r4GreatThan250:10230 cnt:31 240:10471 cnt:32 260:9219 cnt:27 270:8952 cnt:26 280:8674 cnt:25 290:7256 cnt:20 300:6962 cnt:19 2.5789473684210527</t>
  </si>
  <si>
    <t>r4GreatThan top 0.5483870967741935</t>
  </si>
  <si>
    <t xml:space="preserve">r5GreatThan 150:3266 cnt:16 160:2952 cnt:14 140:3700 cnt:19 130:4236 cnt:23 120:4991 cnt:29 110:5562 cnt:34 100:6609 cnt:44 90:7179 cnt:50 </t>
  </si>
  <si>
    <t>r4GreatThan250:10148 cnt:31 240:11128 cnt:35 260:9130 cnt:27 270:8076 cnt:23 280:7256 cnt:20 290:6693 cnt:18 300:6693 cnt:18 2.7777777777777777</t>
  </si>
  <si>
    <t>r4GreatThan top 0.5161290322580645</t>
  </si>
  <si>
    <t xml:space="preserve">r5GreatThan 150:4202 cnt:21 160:3897 cnt:19 140:4627 cnt:24 130:5030 cnt:27 120:5154 cnt:28 110:5728 cnt:33 100:6462 cnt:40 90:6836 cnt:44 </t>
  </si>
  <si>
    <t>r4GreatThan250:10417 cnt:30 240:10417 cnt:30 260:9909 cnt:28 270:9378 cnt:26 280:8824 cnt:24 290:7971 cnt:21 300:7681 cnt:20 2.2</t>
  </si>
  <si>
    <t>r4GreatThan top 0.7</t>
  </si>
  <si>
    <t xml:space="preserve">r5GreatThan 150:4156 cnt:20 160:4006 cnt:19 140:4446 cnt:22 130:4972 cnt:26 120:5339 cnt:29 110:5909 cnt:34 100:5909 cnt:34 90:6845 cnt:44 </t>
  </si>
  <si>
    <t>r4GreatThan250:11139 cnt:32 240:11632 cnt:34 260:10371 cnt:29 270:10371 cnt:29 280:9551 cnt:26 290:8973 cnt:24 300:8384 cnt:22 2.0</t>
  </si>
  <si>
    <t>r4GreatThan top 0.625</t>
  </si>
  <si>
    <t>r4GreatThan top  越高越聚合</t>
  </si>
  <si>
    <t xml:space="preserve">r5GreatThan 150:3564 cnt:18 160:2943 cnt:14 140:3709 cnt:19 130:4658 cnt:26 120:5148 cnt:30 110:5835 cnt:36 100:6144 cnt:39 90:6804 cnt:46 </t>
  </si>
  <si>
    <t>r4GreatThan250:10913 cnt:33 240:11404 cnt:35 260:10401 cnt:31 270:10134 cnt:30 280:9858 cnt:29 290:8999 cnt:26 300:7526 cnt:21 2.1904761904761907</t>
  </si>
  <si>
    <t>r4GreatThan top 0.5454545454545454</t>
  </si>
  <si>
    <t>r4GreatThan&gt;=32离散</t>
  </si>
  <si>
    <t xml:space="preserve">r5GreatThan 150:3984 cnt:19 160:3675 cnt:17 140:4563 cnt:23 130:4969 cnt:26 120:5970 cnt:34 110:6089 cnt:35 100:6500 cnt:39 90:6875 cnt:43 </t>
  </si>
  <si>
    <t>r4GreatThan250:10454 cnt:29 240:10948 cnt:31 260:10204 cnt:28 270:10204 cnt:28 280:9386 cnt:25 290:8814 cnt:23 300:8814 cnt:23 1.8695652173913044</t>
  </si>
  <si>
    <t xml:space="preserve">r5GreatThan 150:4425 cnt:23 160:3640 cnt:18 140:5002 cnt:27 130:5406 cnt:30 120:5530 cnt:31 110:5869 cnt:34 100:6183 cnt:37 90:6375 cnt:39 </t>
  </si>
  <si>
    <t>r4GreatThan250:11108 cnt:32 240:11108 cnt:32 260:10346 cnt:29 270:9548 cnt:26 280:9271 cnt:25 290:8983 cnt:24 300:8686 cnt:23 1.6956521739130435</t>
  </si>
  <si>
    <t>r4GreatThan top 0.71875</t>
  </si>
  <si>
    <t xml:space="preserve">r5GreatThan 150:4067 cnt:20 160:3460 cnt:16 140:4782 cnt:25 130:5060 cnt:27 120:5924 cnt:34 110:6037 cnt:35 100:6355 cnt:38 90:6731 cnt:42 </t>
  </si>
  <si>
    <t>r4GreatThan250:10546 cnt:29 240:10546 cnt:29 260:10546 cnt:29 270:9761 cnt:26 280:9491 cnt:25 290:8345 cnt:21 300:7760 cnt:19 2.210526315789474</t>
  </si>
  <si>
    <t>r4GreatThan top 0.6896551724137931</t>
  </si>
  <si>
    <t xml:space="preserve">r5GreatThan 150:4083 cnt:20 160:3325 cnt:15 140:4372 cnt:22 130:5035 cnt:27 120:5414 cnt:30 110:5999 cnt:35 100:6414 cnt:39 90:6881 cnt:44 </t>
  </si>
  <si>
    <t>r4GreatThan250:10696 cnt:31 240:10938 cnt:32 260:10186 cnt:29 270:9660 cnt:27 280:9110 cnt:25 290:8263 cnt:22 300:7382 cnt:19 2.3157894736842106</t>
  </si>
  <si>
    <t>r4GreatThan top 0.6451612903225806</t>
  </si>
  <si>
    <t>l上部前5全
聚合</t>
  </si>
  <si>
    <t>u上部nb小
的组聚合</t>
  </si>
  <si>
    <t>可以尝试通过更改训练参数达到
期望的目标指数 ！！！</t>
  </si>
  <si>
    <t>Low2:156.0</t>
  </si>
  <si>
    <t>Low3:271.0</t>
  </si>
  <si>
    <t>Low4:371.0</t>
  </si>
  <si>
    <t>Low7:228.0</t>
  </si>
  <si>
    <t>Low10: 81.0</t>
  </si>
  <si>
    <t>Low11: 39.0</t>
  </si>
  <si>
    <t>Uavg: 4257.0   std: 486.7998  (1.1435) Mavg: 6365   std: 171.8255   Lavg: 3510   std: 195.2895   R2avg: 1373   std: 184.0625</t>
  </si>
  <si>
    <t xml:space="preserve">r5GreatThan 150:3439 cnt:17 160:2662 cnt:12 140:4156 cnt:22 130:4694 cnt:26 120:5201 cnt:30 110:5991 cnt:37 100:6516 cnt:42 90:6795 cnt:45 </t>
  </si>
  <si>
    <t>r4GreatThan250:9088 cnt:26 240:10559 cnt:32 260:8580 cnt:24 270:8047 cnt:22 280:7772 cnt:21 290:7491 cnt:20 300:7199 cnt:19 2.3684210526315788</t>
  </si>
  <si>
    <t>r4GreatThan top 0.6538461538461539</t>
  </si>
  <si>
    <t>1,way3Flg 切换到 div3Flg, 增加层数，获得更好参数。</t>
  </si>
  <si>
    <t xml:space="preserve">r5GreatThan 150:4234 cnt:21 160:3463 cnt:16 140:4519 cnt:23 130:4785 cnt:25 120:5659 cnt:32 110:6122 cnt:36 100:6326 cnt:38 90:6794 cnt:43 </t>
  </si>
  <si>
    <t>r4GreatThan250:9687 cnt:27 240:10676 cnt:31 260:9687 cnt:27 270:9426 cnt:26 280:8875 cnt:24 290:8875 cnt:24 300:7988 cnt:21 2.0476190476190474</t>
  </si>
  <si>
    <t>r4GreatThan top 0.7777777777777778</t>
  </si>
  <si>
    <t>Low2:187.0</t>
  </si>
  <si>
    <t>Low3:298.0</t>
  </si>
  <si>
    <t>Low4:391.0</t>
  </si>
  <si>
    <t>Low7:240.0</t>
  </si>
  <si>
    <t>Low10: 82.0</t>
  </si>
  <si>
    <t>Low11: 51.0</t>
  </si>
  <si>
    <t>Uavg: 4181.0   std: 618.6841  (1.4798) Mavg: 6086   std: 239.2697   Lavg: 3487   std: 285.1666   R2avg: 1593   std: 323.0077</t>
  </si>
  <si>
    <t>Low2:174.0</t>
  </si>
  <si>
    <t>Low3:331.0</t>
  </si>
  <si>
    <t>Low4:438.0</t>
  </si>
  <si>
    <t>Low7:158.0</t>
  </si>
  <si>
    <t>Low10: 54.0</t>
  </si>
  <si>
    <t>Low11: 34.0</t>
  </si>
  <si>
    <t xml:space="preserve">r5GreatThan 150:4185 cnt:20 160:4028 cnt:19 140:4482 cnt:22 130:4750 cnt:24 120:5245 cnt:28 110:5818 cnt:33 100:6234 cnt:37 90:6884 cnt:44 </t>
  </si>
  <si>
    <t>r4GreatThan250:10440 cnt:30 240:10684 cnt:31 260:10440 cnt:30 270:9378 cnt:26 280:8825 cnt:24 290:8545 cnt:23 300:7958 cnt:21 2.0952380952380953</t>
  </si>
  <si>
    <t>r4GreatThan top 0.6666666666666666</t>
  </si>
  <si>
    <t>Uavg: 4062.0   std: 626.479  (1.5423) Mavg: 6034   std: 227.9408   Lavg: 3449   std: 344.681   R2avg: 1491   std: 277.7967</t>
  </si>
  <si>
    <t>b24015_240518183938</t>
  </si>
  <si>
    <t>b24015_240518170119</t>
  </si>
  <si>
    <t>2.  增加hisSeeCnt，切换到bigSmallFlg</t>
  </si>
  <si>
    <t>也要比较看CNT及总数。</t>
  </si>
  <si>
    <t>&gt;0.7是相对安全的。&lt;0.8</t>
  </si>
  <si>
    <t>踢掉0.8以上的，然后比较r5个数高的</t>
  </si>
  <si>
    <t>同样是小Uavg，选择括号里面大的聚合</t>
  </si>
  <si>
    <t>b24019_240519150823</t>
  </si>
  <si>
    <t>Low2:148.0</t>
  </si>
  <si>
    <t>Low4:512.0</t>
  </si>
  <si>
    <t>Low7: 82.0</t>
  </si>
  <si>
    <t>b24018_240519105248</t>
  </si>
  <si>
    <t>b24017_24051910305</t>
  </si>
  <si>
    <t>Low2:129.0</t>
  </si>
  <si>
    <t>Low3:338.0</t>
  </si>
  <si>
    <t>Low4:456.0</t>
  </si>
  <si>
    <t>Low7:138.0</t>
  </si>
  <si>
    <t>Low10: 43.0</t>
  </si>
  <si>
    <t>Low11: 24.0</t>
  </si>
  <si>
    <t>Low2:214.0</t>
  </si>
  <si>
    <t>Low3:393.0</t>
  </si>
  <si>
    <t>Low4:531.0</t>
  </si>
  <si>
    <t>Low7: 59.0</t>
  </si>
  <si>
    <t>b24016_240519101042</t>
  </si>
  <si>
    <t>Low2:146.0</t>
  </si>
  <si>
    <t>Low3:239.0</t>
  </si>
  <si>
    <t>Low4:315.0</t>
  </si>
  <si>
    <t>Low7:294.0</t>
  </si>
  <si>
    <t>Low10:125.0</t>
  </si>
  <si>
    <t>014</t>
  </si>
  <si>
    <t>l,rl 低区取低f4的最后5个，是聚合的？</t>
  </si>
  <si>
    <t>Suit == 16</t>
  </si>
  <si>
    <t>6500 uavg</t>
  </si>
  <si>
    <t>Low2: 21.0</t>
  </si>
  <si>
    <t>Low3: 54.0</t>
  </si>
  <si>
    <t>Low4:110.0</t>
  </si>
  <si>
    <t>Low7:428.0</t>
  </si>
  <si>
    <t>Low10: 98.0</t>
  </si>
  <si>
    <t>Low11: 40.0</t>
  </si>
  <si>
    <t>Uavg: 6003.0   std: 895.3619   Mavg: 9344   std: 598.5908   Lavg: 5084   std: 477.8943   R2avg: 2110   std: 329.3691</t>
  </si>
  <si>
    <t xml:space="preserve">r5GreatThan 150:6531 cnt:18 160:6378 cnt:17 140:6531 cnt:18 130:6531 cnt:18 120:6656 cnt:19 110:6773 cnt:20 100:6773 cnt:20 90:6957 cnt:22 </t>
  </si>
  <si>
    <t>r4GreatThan250:13138 cnt:33 240:13138 cnt:33 260:13138 cnt:33 270:12609 cnt:31 280:12609 cnt:31 290:12044 cnt:29 300:11455 cnt:27 0.8148148148148148</t>
  </si>
  <si>
    <t>Low2: 22.0</t>
  </si>
  <si>
    <t>Low3: 57.0</t>
  </si>
  <si>
    <t>Low4:119.0</t>
  </si>
  <si>
    <t>Low7:414.0</t>
  </si>
  <si>
    <t>Low10:108.0</t>
  </si>
  <si>
    <t>Uavg: 6072.0   std: 1019.2276   Mavg: 9421   std: 645.8491   Lavg: 5150   std: 473.9388   R2avg: 2196   std: 380.9593</t>
  </si>
  <si>
    <t xml:space="preserve">r5GreatThan 150:6490 cnt:18 160:6490 cnt:18 140:6490 cnt:18 130:6490 cnt:18 120:6859 cnt:21 110:6859 cnt:21 100:6966 cnt:22 90:6966 cnt:22 </t>
  </si>
  <si>
    <t>r4GreatThan250:12472 cnt:31 240:13210 cnt:34 260:12472 cnt:31 270:11941 cnt:29 280:11667 cnt:28 290:11105 cnt:26 300:11105 cnt:26 0.8461538461538461</t>
  </si>
  <si>
    <t>r4GreatThan top 0.5806451612903226</t>
  </si>
  <si>
    <t>Low2: 47.0</t>
  </si>
  <si>
    <t>Low3:118.0</t>
  </si>
  <si>
    <t>Low4:241.0</t>
  </si>
  <si>
    <t>Low7:199.0</t>
  </si>
  <si>
    <t>Low10: 19.0</t>
  </si>
  <si>
    <t>Uavg: 5960.0   std: 1149.9565   Mavg: 9114   std: 634.9858   Lavg: 4981   std: 514.0963   R2avg: 2232   std: 461.0412</t>
  </si>
  <si>
    <t xml:space="preserve">r5GreatThan 150:6458 cnt:18 160:6458 cnt:18 140:6458 cnt:18 130:6458 cnt:18 120:6587 cnt:19 110:6706 cnt:20 100:6810 cnt:21 90:6810 cnt:21 </t>
  </si>
  <si>
    <t>r4GreatThan250:12416 cnt:31 240:12661 cnt:32 260:11654 cnt:28 270:11654 cnt:28 280:11098 cnt:26 290:11098 cnt:26 300:10507 cnt:24 0.875</t>
  </si>
  <si>
    <t>Low2: 24.0</t>
  </si>
  <si>
    <t>Low3: 35.0</t>
  </si>
  <si>
    <t>Low4: 54.0</t>
  </si>
  <si>
    <t>Low7:556.0</t>
  </si>
  <si>
    <t>Low10:200.0</t>
  </si>
  <si>
    <t>Low11:127.0</t>
  </si>
  <si>
    <t xml:space="preserve">Uavg: 8745.0   std: 1651.8662   Mavg: 10612   std: 732.6179   Lavg: 6059   std: 612.6728   R2avg: 4070   std: 474.9884 </t>
  </si>
  <si>
    <t xml:space="preserve">r5GreatThan 150:6521 cnt:18 160:6521 cnt:18 140:6521 cnt:18 130:6521 cnt:18 120:6521 cnt:18 110:6631 cnt:19 100:6631 cnt:19 90:6631 cnt:19 </t>
  </si>
  <si>
    <t>r4GreatThan250:10443 cnt:19 240:10443 cnt:19 260:10188 cnt:18 270:10188 cnt:18 280:9913 cnt:17 290:9913 cnt:17 300:9913 cnt:17 1.1176470588235294</t>
  </si>
  <si>
    <t>r4GreatThan top 0.9473684210526315</t>
  </si>
  <si>
    <t>Low2: 35.0</t>
  </si>
  <si>
    <t>Low3:114.0</t>
  </si>
  <si>
    <t>Low4:213.0</t>
  </si>
  <si>
    <t>Low7:337.0</t>
  </si>
  <si>
    <t>Uavg: 5188.0   std: 369.4618   Mavg: 9710   std: 474.348   Lavg: 5046   std: 286.4612   R2avg: 2211   std: 238.5246</t>
  </si>
  <si>
    <t xml:space="preserve">r5GreatThan 150:6411 cnt:18 160:6252 cnt:17 140:6411 cnt:18 130:6411 cnt:18 120:6411 cnt:18 110:6411 cnt:18 100:6411 cnt:18 90:6509 cnt:19 </t>
  </si>
  <si>
    <t>r4GreatThan250:14131 cnt:43 240:14374 cnt:44 260:13364 cnt:40 270:13364 cnt:40 280:13364 cnt:40 290:12794 cnt:38 300:11901 cnt:35 0.5428571428571428</t>
  </si>
  <si>
    <t>r4GreatThan top 0.4186046511627907</t>
  </si>
  <si>
    <t>Low2:422.0</t>
  </si>
  <si>
    <t>Low3:652.0</t>
  </si>
  <si>
    <t>Low4:698.0</t>
  </si>
  <si>
    <t>Low7: 21.0</t>
  </si>
  <si>
    <t>Uavg: 8857.0   std: 1625.1409   Mavg: 10559   std: 750.3672   Lavg: 6207   std: 561.5835   R2avg: 3569   std: 659.1995</t>
  </si>
  <si>
    <t xml:space="preserve">r5GreatThan 150:6462 cnt:18 160:6462 cnt:18 140:6462 cnt:18 130:6462 cnt:18 120:6462 cnt:18 110:6462 cnt:18 100:6462 cnt:18 90:6558 cnt:19 </t>
  </si>
  <si>
    <t>r4GreatThan250:9905 cnt:17 240:10147 cnt:18 260:9649 cnt:16 270:9649 cnt:16 280:9649 cnt:16 290:9649 cnt:16 300:9649 cnt:16 1.1875</t>
  </si>
  <si>
    <t>r4GreatThan top 1.0588235294117647</t>
  </si>
  <si>
    <t>Low2: 10.0</t>
  </si>
  <si>
    <t>Low3: 19.0</t>
  </si>
  <si>
    <t>Low4: 32.0</t>
  </si>
  <si>
    <t>Low7:580.0</t>
  </si>
  <si>
    <t>Low10:236.0</t>
  </si>
  <si>
    <t>Low11:158.0</t>
  </si>
  <si>
    <t>Uavg: 9910.0   std: 1578.2893   Mavg: 11739   std: 753.456   Lavg: 6907   std: 542.7974   R2avg: 4681   std: 443.07</t>
  </si>
  <si>
    <t xml:space="preserve">r5GreatThan 150:6502 cnt:18 160:6502 cnt:18 140:6502 cnt:18 130:6637 cnt:19 120:6637 cnt:19 110:6637 cnt:19 100:6637 cnt:19 90:6637 cnt:19 </t>
  </si>
  <si>
    <t>r4GreatThan250:10559 cnt:19 240:10802 cnt:20 260:10304 cnt:18 270:10037 cnt:17 280:10037 cnt:17 290:10037 cnt:17 300:10037 cnt:17 1.1176470588235294</t>
  </si>
  <si>
    <t>Low2:442.0</t>
  </si>
  <si>
    <t>Low3:622.0</t>
  </si>
  <si>
    <t>Low4:741.0</t>
  </si>
  <si>
    <t>Low7:  2.0</t>
  </si>
  <si>
    <t>Uavg: 8316.0   std: 1535.3843   Mavg: 10260   std: 764.8725   Lavg: 5972   std: 534.8159   R2avg: 4154   std: 432.5228</t>
  </si>
  <si>
    <t xml:space="preserve">r5GreatThan 150:6426 cnt:18 160:6426 cnt:18 140:6426 cnt:18 130:6426 cnt:18 120:6547 cnt:19 110:6547 cnt:19 100:6547 cnt:19 90:6640 cnt:20 </t>
  </si>
  <si>
    <t>r4GreatThan250:10458 cnt:20 240:10698 cnt:21 260:10458 cnt:20 270:10197 cnt:19 280:9922 cnt:18 290:9922 cnt:18 300:9922 cnt:18 1.1111111111111112</t>
  </si>
  <si>
    <t>r4GreatThan top 0.9</t>
  </si>
  <si>
    <t>+ "|7,2=5,5"</t>
  </si>
  <si>
    <t>b24023_240520163348</t>
  </si>
  <si>
    <t>sml  SJ</t>
  </si>
  <si>
    <t>f4 XL</t>
  </si>
  <si>
    <t>l,rl XL</t>
  </si>
  <si>
    <t>r2 XL</t>
  </si>
  <si>
    <t>m XL</t>
  </si>
  <si>
    <t>u XL</t>
  </si>
  <si>
    <t>l XL</t>
  </si>
  <si>
    <t>Low3: 63.0</t>
  </si>
  <si>
    <t>Low4:130.0</t>
  </si>
  <si>
    <t>Low7:305.0</t>
  </si>
  <si>
    <t>Low10: 21.0</t>
  </si>
  <si>
    <t>r4GreatThan250:11031 cnt:19 240:11031 cnt:19 260:11031 cnt:19 270:10770 cnt:18 280:10770 cnt:18 290:10770 cnt:18 300:10770 cnt:18 1.2222222222222223</t>
  </si>
  <si>
    <r>
      <t>r5GreatThan 150:</t>
    </r>
    <r>
      <rPr>
        <b/>
        <sz val="11"/>
        <color rgb="FF0070C0"/>
        <rFont val="Calibri (Body)"/>
      </rPr>
      <t>6520</t>
    </r>
    <r>
      <rPr>
        <sz val="11"/>
        <color theme="1"/>
        <rFont val="Calibri"/>
        <family val="2"/>
        <scheme val="minor"/>
      </rPr>
      <t xml:space="preserve"> cnt:18 160:6520 cnt:18 140:6520 cnt:18 130:6651 cnt:19 120:6651 cnt:19 110:6761 cnt:20 100:6761 cnt:20 90:6950 cnt:22 </t>
    </r>
  </si>
  <si>
    <t>Low2:  7.0</t>
  </si>
  <si>
    <t>Low3: 28.0</t>
  </si>
  <si>
    <t>Low4: 66.0</t>
  </si>
  <si>
    <t>Low7:581.0</t>
  </si>
  <si>
    <t>Low10:168.0</t>
  </si>
  <si>
    <t>Low11: 65.0</t>
  </si>
  <si>
    <t>b24024_240520165217</t>
  </si>
  <si>
    <t>r4GreatThan250:10344 cnt:20 240:10830 cnt:22 260:10094 cnt:19 270:10094 cnt:19 280:10094 cnt:19 290:10094 cnt:19 300:10094 cnt:19 1.0526315789473684</t>
  </si>
  <si>
    <t>Uavg: 7672.0   std: 1623.6822   Mavg: 9866   std: 717.3075   Lavg: 5588   std: 578.9076   R2avg: 3856   std: 482.3712</t>
  </si>
  <si>
    <t>sml XL</t>
  </si>
  <si>
    <t>b24025_240520171849</t>
  </si>
  <si>
    <t>Low2: 23.0</t>
  </si>
  <si>
    <t>Low3: 60.0</t>
  </si>
  <si>
    <t>Low4:113.0</t>
  </si>
  <si>
    <t>Low7:444.0</t>
  </si>
  <si>
    <t>Low10:157.0</t>
  </si>
  <si>
    <t>Low11: 94.0</t>
  </si>
  <si>
    <t>Uavg: 5974.0   std: 834.2596   Mavg: 9321   std: 555.2414   Lavg: 5121   std: 376.3403   R2avg: 2119   std: 266.492</t>
  </si>
  <si>
    <t>r4GreatThan250:12653 cnt:32 240:12896 cnt:33 260:12653 cnt:32 270:12390 cnt:31 280:12112 cnt:30 290:11826 cnt:29 300:11826 cnt:29 0.7241379310344828</t>
  </si>
  <si>
    <t>r4GreatThan top 0.5625</t>
  </si>
  <si>
    <t>b24026_240520195535</t>
  </si>
  <si>
    <t>Uavg: 6007.0   std: 712.6787   Mavg: 9641   std: 562.1343   Lavg: 5298   std: 406.1564   R2avg: 2177   std: 153.3656</t>
  </si>
  <si>
    <t>r4GreatThan250:13057 cnt:34 240:13057 cnt:34 260:13057 cnt:34 270:13057 cnt:34 280:13057 cnt:34 290:12775 cnt:33 300:12775 cnt:33 0.6363636363636364</t>
  </si>
  <si>
    <t>r4GreatThan top 0.5294117647058824</t>
  </si>
  <si>
    <t>Low2: 54.0</t>
  </si>
  <si>
    <t>Low3:162.0</t>
  </si>
  <si>
    <t>Low4:314.0</t>
  </si>
  <si>
    <t>Low7:135.0</t>
  </si>
  <si>
    <t>Low10: 24.0</t>
  </si>
  <si>
    <t>Low2: 34.0</t>
  </si>
  <si>
    <t>Low3:132.0</t>
  </si>
  <si>
    <t>Low4:268.0</t>
  </si>
  <si>
    <t>Low7:142.0</t>
  </si>
  <si>
    <t>Low10: 25.0</t>
  </si>
  <si>
    <t>Low11: 12.0</t>
  </si>
  <si>
    <t>b24027_240520200925</t>
  </si>
  <si>
    <t>Uavg: 5241.0   std: 893.8523   Mavg: 8699   std: 558.7754   Lavg: 4617   std: 391.2953   R2avg: 1930   std: 365.9344</t>
  </si>
  <si>
    <t>r4GreatThan250:12474 cnt:33 240:12960 cnt:35 260:12474 cnt:33 270:12474 cnt:33 280:11930 cnt:31 290:11642 cnt:30 300:11352 cnt:29 0.6551724137931034</t>
  </si>
  <si>
    <t>b24028_240520215626</t>
  </si>
  <si>
    <t>r4GreatThan250:14438 cnt:44 240:14438 cnt:44 260:14181 cnt:43 270:13128 cnt:39 280:12032 cnt:35 290:10607 cnt:30 300:9140 cnt:25 0.72</t>
  </si>
  <si>
    <t>r4GreatThan top 0.4090909090909091</t>
  </si>
  <si>
    <t>Low2: 60.0</t>
  </si>
  <si>
    <t>Low3:144.0</t>
  </si>
  <si>
    <t>Low4:267.0</t>
  </si>
  <si>
    <t>Low7:257.0</t>
  </si>
  <si>
    <t>Low10: 71.0</t>
  </si>
  <si>
    <t>Low11: 38.0</t>
  </si>
  <si>
    <t>Uavg: 4821.0   std: 644.7403   Mavg: 8724   std: 452.1449   Lavg: 4497   std: 289.5825   R2avg: 1934   std: 399.1228</t>
  </si>
  <si>
    <t>r4GreatThan250:13065 cnt:33 240:13065 cnt:33 260:13065 cnt:33 270:13065 cnt:33 280:13065 cnt:33 290:12776 cnt:32 300:12486 cnt:31 0.7096774193548387</t>
  </si>
  <si>
    <r>
      <t>r5GreatThan 150:</t>
    </r>
    <r>
      <rPr>
        <b/>
        <sz val="11"/>
        <color rgb="FF0070C0"/>
        <rFont val="Calibri (Body)"/>
      </rPr>
      <t>6513</t>
    </r>
    <r>
      <rPr>
        <sz val="11"/>
        <color theme="1"/>
        <rFont val="Calibri"/>
        <family val="2"/>
        <scheme val="minor"/>
      </rPr>
      <t xml:space="preserve"> cnt:18 160:6513 cnt:18 140:6513 cnt:18 130:6513 cnt:18 120:6513 cnt:18 110:6735 cnt:20 100:6735 cnt:20 90:6916 cnt:22 </t>
    </r>
  </si>
  <si>
    <t>Low3: 62.0</t>
  </si>
  <si>
    <t>Low4:127.0</t>
  </si>
  <si>
    <t>Low7:420.0</t>
  </si>
  <si>
    <t>Low10: 96.0</t>
  </si>
  <si>
    <t>Low11: 33.0</t>
  </si>
  <si>
    <t>b24022_240521111522</t>
  </si>
  <si>
    <t>b24021_240519190647</t>
  </si>
  <si>
    <t>r4GreatThan250:12399 cnt:31 240:12646 cnt:32 260:11888 cnt:29 270:11888 cnt:29 280:11060 cnt:26 290:10776 cnt:25 300:10486 cnt:24 0.875</t>
  </si>
  <si>
    <t>Uavg: 5962.0   std: 1157.6753   Mavg: 9188   std: 633.9582   Lavg: 5027   std: 528.2641   R2avg: 2248   std: 461.0412</t>
  </si>
  <si>
    <t>&lt;5*6_223355</t>
  </si>
  <si>
    <t>&lt;5*7_2222355</t>
  </si>
  <si>
    <t>&lt;5*8_344444</t>
  </si>
  <si>
    <t>all S &lt;5 *7_22333</t>
  </si>
  <si>
    <t>&lt;5*3</t>
  </si>
  <si>
    <t>&lt;5*6_444455</t>
  </si>
  <si>
    <t>&lt;5*6_445555</t>
  </si>
  <si>
    <t>all S &lt;5 *7_22334</t>
  </si>
  <si>
    <t>&lt;5*2</t>
  </si>
  <si>
    <t>&lt;5*6_223555</t>
  </si>
  <si>
    <t>&lt;5*6_223455</t>
  </si>
  <si>
    <t>all S &lt;5 *6_344555</t>
  </si>
  <si>
    <t>&lt;5*6</t>
  </si>
  <si>
    <t>&lt;5*4_3455</t>
  </si>
  <si>
    <t>m S&lt;5_22234</t>
  </si>
  <si>
    <t>all S &lt;5 *7_22344</t>
  </si>
  <si>
    <t>all S &lt;5 *6_222345</t>
  </si>
  <si>
    <t>all S &lt;5 *7_223344</t>
  </si>
  <si>
    <t>all S &lt;5 *8_223344</t>
  </si>
  <si>
    <r>
      <t>r5GreatThan 150:</t>
    </r>
    <r>
      <rPr>
        <b/>
        <sz val="11"/>
        <color rgb="FFFF0000"/>
        <rFont val="Calibri (Body)"/>
      </rPr>
      <t>6405</t>
    </r>
    <r>
      <rPr>
        <sz val="11"/>
        <color theme="1"/>
        <rFont val="Calibri"/>
        <family val="2"/>
        <scheme val="minor"/>
      </rPr>
      <t xml:space="preserve"> cnt:18 160:6405 cnt:18 140:6405 cnt:18 130:6405 cnt:18 120:6405 cnt:18 110:6405 cnt:18 100:6405 cnt:18 90:6405 cnt:18 </t>
    </r>
  </si>
  <si>
    <r>
      <t>r5GreatThan 150:</t>
    </r>
    <r>
      <rPr>
        <b/>
        <sz val="11"/>
        <color rgb="FFFF0000"/>
        <rFont val="Calibri (Body)"/>
      </rPr>
      <t>6423</t>
    </r>
    <r>
      <rPr>
        <sz val="11"/>
        <color theme="1"/>
        <rFont val="Calibri"/>
        <family val="2"/>
        <scheme val="minor"/>
      </rPr>
      <t xml:space="preserve"> cnt:18 160:6423 cnt:18 140:6423 cnt:18 130:6423 cnt:18 120:6423 cnt:18 110:6423 cnt:18 100:6532 cnt:19 90:6532 cnt:19 </t>
    </r>
  </si>
  <si>
    <r>
      <t>r5GreatThan 150:</t>
    </r>
    <r>
      <rPr>
        <b/>
        <sz val="11"/>
        <color rgb="FFFF0000"/>
        <rFont val="Calibri (Body)"/>
      </rPr>
      <t>6336</t>
    </r>
    <r>
      <rPr>
        <sz val="11"/>
        <color theme="1"/>
        <rFont val="Calibri"/>
        <family val="2"/>
        <scheme val="minor"/>
      </rPr>
      <t xml:space="preserve"> cnt:18 160:6336 cnt:18 140:6336 cnt:18 130:6336 cnt:18 120:6336 cnt:18 110:6336 cnt:18 100:6445 cnt:19 90:6633 cnt:21 </t>
    </r>
  </si>
  <si>
    <r>
      <t>r5GreatThan 150:</t>
    </r>
    <r>
      <rPr>
        <b/>
        <sz val="11"/>
        <color rgb="FFFF0000"/>
        <rFont val="Calibri (Body)"/>
      </rPr>
      <t>6363</t>
    </r>
    <r>
      <rPr>
        <sz val="11"/>
        <color theme="1"/>
        <rFont val="Calibri"/>
        <family val="2"/>
        <scheme val="minor"/>
      </rPr>
      <t xml:space="preserve"> cnt:18 160:6363 cnt:18 140:6363 cnt:18 130:6363 cnt:18 120:6363 cnt:18 110:6482 cnt:19 100:6482 cnt:19 90:6680 cnt:21 </t>
    </r>
  </si>
  <si>
    <r>
      <t>r5GreatThan 150:</t>
    </r>
    <r>
      <rPr>
        <b/>
        <sz val="11"/>
        <color rgb="FF0070C0"/>
        <rFont val="Calibri (Body)"/>
      </rPr>
      <t>6509</t>
    </r>
    <r>
      <rPr>
        <sz val="11"/>
        <color theme="1"/>
        <rFont val="Calibri"/>
        <family val="2"/>
        <scheme val="minor"/>
      </rPr>
      <t xml:space="preserve"> cnt:18 160:6509 cnt:18 140:6509 cnt:18 130:6509 cnt:18 120:6634 cnt:19 110:6634 cnt:19 100:6734 cnt:20 90:6734 cnt:20 </t>
    </r>
  </si>
  <si>
    <t>m S&lt;5_33334</t>
  </si>
  <si>
    <t>m S&lt;5_22235</t>
  </si>
  <si>
    <t>要么支持全离散，要么支持m聚合</t>
  </si>
  <si>
    <t>all S &lt;5 _2</t>
  </si>
  <si>
    <t>all S &lt;5 *5_33555</t>
  </si>
  <si>
    <t>all S &lt;5 *7_244455</t>
  </si>
  <si>
    <t>all S &lt;5 *7_244555</t>
  </si>
  <si>
    <t>all S &lt;5 *3_235</t>
  </si>
  <si>
    <t>&lt;5*8_222222</t>
  </si>
  <si>
    <t>&lt;5*5_444445</t>
  </si>
  <si>
    <t>&lt;5*3_445</t>
  </si>
  <si>
    <t>b24020_240521150513</t>
  </si>
  <si>
    <t>Low2: 27.0</t>
  </si>
  <si>
    <t>Low3: 48.0</t>
  </si>
  <si>
    <t>Low7:553.0</t>
  </si>
  <si>
    <t>Low10:211.0</t>
  </si>
  <si>
    <t>Low11:121.0</t>
  </si>
  <si>
    <t>Uavg: 8935.0   std: 1685.1068   Mavg: 11108   std: 724.0048   Lavg: 6298   std: 630.5141   R2avg: 4178   std: 556.0782</t>
  </si>
  <si>
    <t>r4GreatThan250:10304 cnt:19 240:10549 cnt:20 260:10053 cnt:18 270:10053 cnt:18 280:10053 cnt:18 290:10053 cnt:18 300:9757 cnt:17 1.1176470588235294</t>
  </si>
  <si>
    <r>
      <t>r5GreatThan 150:</t>
    </r>
    <r>
      <rPr>
        <b/>
        <sz val="11"/>
        <color rgb="FF0070C0"/>
        <rFont val="Calibri (Body)"/>
      </rPr>
      <t>6534</t>
    </r>
    <r>
      <rPr>
        <sz val="11"/>
        <color theme="1"/>
        <rFont val="Calibri"/>
        <family val="2"/>
        <scheme val="minor"/>
      </rPr>
      <t xml:space="preserve"> cnt:18 160:6534 cnt:18 140:6534 cnt:18 130:6534 cnt:18 120:6534 cnt:18 110:6534 cnt:18 100:6534 cnt:18 90:6633 cnt:19 </t>
    </r>
  </si>
  <si>
    <t>all S &lt;5 *5_23345</t>
  </si>
  <si>
    <t>&lt;5*2_44</t>
  </si>
  <si>
    <t>&lt;5*4_2334</t>
  </si>
  <si>
    <t>&lt;5*4_3445</t>
  </si>
  <si>
    <t>all S &lt;5 *5_23456</t>
  </si>
  <si>
    <t>06 07 05 08 10 11 12 09 02 01 04 03</t>
  </si>
  <si>
    <t>06 07 05 08 10 12 09 11 02 01 04 03</t>
  </si>
  <si>
    <t>06 07 05 08 10 12 11 09 02 01 04 03</t>
  </si>
  <si>
    <t>06 07 05 08 12 10 09 11 02 01 04 03</t>
  </si>
  <si>
    <t>06 07 05 08 11 10 12 09 02 01 04 03</t>
  </si>
  <si>
    <t>+ "|5,2=5,10@4,2=3,10"</t>
  </si>
  <si>
    <t>sml XL8,10</t>
  </si>
  <si>
    <t>l,rl XL9,10</t>
  </si>
  <si>
    <t>f4 XL8,10</t>
  </si>
  <si>
    <t>r2 XL9,10</t>
  </si>
  <si>
    <t>u XL9</t>
  </si>
  <si>
    <t>m XL9</t>
  </si>
  <si>
    <t>l XL9</t>
  </si>
  <si>
    <t>sml XL(6*1,10)</t>
  </si>
  <si>
    <t>l,rl XL 7,9</t>
  </si>
  <si>
    <t>r2 XL 7,8</t>
  </si>
  <si>
    <t>m XL 7,8</t>
  </si>
  <si>
    <t>u XL 7,8</t>
  </si>
  <si>
    <t>l XL 7,8</t>
  </si>
  <si>
    <t>sml XL(6*1,8)</t>
  </si>
  <si>
    <t>l,rl XL 7,8</t>
  </si>
  <si>
    <t>f4 XL 6*1,8</t>
  </si>
  <si>
    <t>l XL 8</t>
  </si>
  <si>
    <t>sml XL 7,10</t>
  </si>
  <si>
    <t>f4 XL 7,9</t>
  </si>
  <si>
    <t>m XL 8,10</t>
  </si>
  <si>
    <t>u XL 7,9</t>
  </si>
  <si>
    <t>Uavg: 9850.0   std: 1567.4042   Mavg: 11277   std: 803.127   Lavg: 6708   std: 639.3622   R2avg: 4126   std: 525.5939</t>
  </si>
  <si>
    <t>b24018_24051918272</t>
  </si>
  <si>
    <t>r4GreatThan250:14124 cnt:43 240:14370 cnt:44 260:13362 cnt:40 270:13362 cnt:40 280:13362 cnt:40 290:12792 cnt:38 300:12494 cnt:37 0.5135135135135135</t>
  </si>
  <si>
    <r>
      <t>r5GreatThan 150:</t>
    </r>
    <r>
      <rPr>
        <b/>
        <sz val="11"/>
        <color rgb="FFFF0000"/>
        <rFont val="Calibri (Body)"/>
      </rPr>
      <t>6411</t>
    </r>
    <r>
      <rPr>
        <sz val="11"/>
        <color theme="1"/>
        <rFont val="Calibri"/>
        <family val="2"/>
        <scheme val="minor"/>
      </rPr>
      <t xml:space="preserve"> cnt:18 160:6411 cnt:18 140:6411 cnt:18 130:6411 cnt:18 120:6411 cnt:18 110:6411 cnt:18 100:6411 cnt:18 90:6509 cnt:19 </t>
    </r>
  </si>
  <si>
    <t>sml XL 3*1,8,11</t>
  </si>
  <si>
    <t>l,rl XL9,11</t>
  </si>
  <si>
    <t>r2 XL9,11</t>
  </si>
  <si>
    <t>f4 XL 3*1,9,11</t>
  </si>
  <si>
    <t>m XL 9,10</t>
  </si>
  <si>
    <t>u XL 11</t>
  </si>
  <si>
    <t>&lt;6500用 44445</t>
  </si>
  <si>
    <t>第一个次f4连续4个都不是最高f4的往上数,且4个r1在500,600左右，若最低r1在700左右则设定700</t>
  </si>
  <si>
    <t>06 05 08 07 03 02 04 01 12 10 09 11</t>
  </si>
  <si>
    <t>06 07 05 08 03 04 01 02 10 09 11 12</t>
  </si>
  <si>
    <t>06 07 05 08 03 04 02 01 10 12 09 11</t>
  </si>
  <si>
    <t>06 05 07 08 03 02 04 01 10 12 09 11</t>
  </si>
  <si>
    <t>06 05 07 08 03 02 01 04 12 10 09 11</t>
  </si>
  <si>
    <t>+ "|5,2=4,5@4,2=3,5"</t>
  </si>
  <si>
    <t>all S &lt;5 *7_44455</t>
  </si>
  <si>
    <t>+ "|6,2=4,5@7,2=1,5"</t>
  </si>
  <si>
    <t>r4GreatThan250:13095 cnt:35 240:13578 cnt:37 260:13095 cnt:35 270:13095 cnt:35 280:12817 cnt:34 290:12817 cnt:34 300:12522 cnt:33 0.6060606060606061</t>
  </si>
  <si>
    <t>r4GreatThan top 0.5142857142857142</t>
  </si>
  <si>
    <r>
      <t>r5GreatThan 150:</t>
    </r>
    <r>
      <rPr>
        <b/>
        <sz val="11"/>
        <color rgb="FFFF0000"/>
        <rFont val="Calibri (Body)"/>
      </rPr>
      <t>6420</t>
    </r>
    <r>
      <rPr>
        <sz val="11"/>
        <color theme="1"/>
        <rFont val="Calibri"/>
        <family val="2"/>
        <scheme val="minor"/>
      </rPr>
      <t xml:space="preserve"> cnt:18 160:6420 cnt:18 140:6420 cnt:18 130:6420 cnt:18 120:6420 cnt:18 110:6420 cnt:18 100:6524 cnt:19 90:6618 cnt:20 </t>
    </r>
  </si>
  <si>
    <t>b24029_240522141940</t>
  </si>
  <si>
    <t>Low2: 41.0</t>
  </si>
  <si>
    <t>Low3:121.0</t>
  </si>
  <si>
    <t>Low4:211.0</t>
  </si>
  <si>
    <t>Low7:357.0</t>
  </si>
  <si>
    <t>Low10:144.0</t>
  </si>
  <si>
    <t>Low11: 86.0</t>
  </si>
  <si>
    <t>Uavg: 5684.0   std: 726.8879   Mavg: 9644   std: 564.6282   Lavg: 5145   std: 385.816   R2avg: 2047   std: 305.7254</t>
  </si>
  <si>
    <t>all S &lt;5 _245</t>
  </si>
  <si>
    <t>all S &lt;5 *6_444455</t>
  </si>
  <si>
    <t>sml XL(4455,12)</t>
  </si>
  <si>
    <t>&gt;6  78888,9,10</t>
  </si>
  <si>
    <t>&gt;6 77888899</t>
  </si>
  <si>
    <t>r4GreatThan250:12555 cnt:31 240:12555 cnt:31 260:12045 cnt:29 270:11253 cnt:26 280:10702 cnt:24 290:10127 cnt:22 300:10127 cnt:22 1.0</t>
  </si>
  <si>
    <t>Low7:481.0</t>
  </si>
  <si>
    <t>Low10:149.0</t>
  </si>
  <si>
    <t>Low11: 85.0</t>
  </si>
  <si>
    <t>Uavg: 6231.0   std: 1281.7734   Mavg: 9063   std: 678.9772   Lavg: 4945   std: 520.7427   R2avg: 3553   std: 570.1719</t>
  </si>
  <si>
    <t>b24030_24052215032</t>
  </si>
  <si>
    <t>g&gt;0.53离散</t>
  </si>
  <si>
    <t>sml XL(9~12)</t>
  </si>
  <si>
    <t>888,10,12</t>
  </si>
  <si>
    <t>8999,10</t>
  </si>
  <si>
    <t>all S &lt;4_2345</t>
  </si>
  <si>
    <t>all S &lt;5 *6_455</t>
  </si>
  <si>
    <t>&lt;5*9 3344</t>
  </si>
  <si>
    <t>&lt;5*9 22344</t>
  </si>
  <si>
    <t>b24031_240522160259</t>
  </si>
  <si>
    <t>r4GreatThan250:11657 cnt:27 240:11904 cnt:28 260:11155 cnt:25 270:10357 cnt:22 280:10357 cnt:22 290:9787 cnt:20 300:9493 cnt:19 1.0</t>
  </si>
  <si>
    <r>
      <t>r5GreatThan 150:</t>
    </r>
    <r>
      <rPr>
        <b/>
        <sz val="11"/>
        <color rgb="FFFF0000"/>
        <rFont val="Calibri (Body)"/>
      </rPr>
      <t>6442</t>
    </r>
    <r>
      <rPr>
        <sz val="11"/>
        <color theme="1"/>
        <rFont val="Calibri"/>
        <family val="2"/>
        <scheme val="minor"/>
      </rPr>
      <t xml:space="preserve"> cnt:18 160:6442 cnt:18 140:6442 cnt:18 130:6442 cnt:18 120:6442 cnt:18 110:6442 cnt:18 100:6548 cnt:19 90:6548 cnt:19 </t>
    </r>
  </si>
  <si>
    <t>红色g&gt;0.66高聚合</t>
  </si>
  <si>
    <t>Low2:294.0</t>
  </si>
  <si>
    <t>Low3:534.0</t>
  </si>
  <si>
    <t>Low4:700.0</t>
  </si>
  <si>
    <t>Low7: 40.0</t>
  </si>
  <si>
    <t>Low10: 33.0</t>
  </si>
  <si>
    <t>Low11: 23.0</t>
  </si>
  <si>
    <t>Uavg: 6589.0   std: 1486.9701   Mavg: 9318   std: 752.5497   Lavg: 5173   std: 564.4546   R2avg: 2561   std: 632.8388</t>
  </si>
  <si>
    <t>all S &lt;5*8_2223444</t>
  </si>
  <si>
    <t>all S &lt;5 *8_2222</t>
  </si>
  <si>
    <t>&lt;5*8 222333</t>
  </si>
  <si>
    <t>&lt;5*9 223333</t>
  </si>
  <si>
    <t>b24032_240522161952</t>
  </si>
  <si>
    <t>r4GreatThan250:11646 cnt:26 240:12379 cnt:29 260:11138 cnt:24 270:10607 cnt:22 280:10328 cnt:21 290:9761 cnt:19 300:9761 cnt:19 1.105263157894737</t>
  </si>
  <si>
    <t>r4GreatThan top 0.6923076923076923</t>
  </si>
  <si>
    <t>Uavg: 7410.0   std: 1491.0929   Mavg: 10107   std: 727.662   Lavg: 5645   std: 586.5211   R2avg: 2770   std: 640.6411</t>
  </si>
  <si>
    <t>Low2: 16.0</t>
  </si>
  <si>
    <t>Low3: 75.0</t>
  </si>
  <si>
    <t>Low4:200.0</t>
  </si>
  <si>
    <t>Low7:167.0</t>
  </si>
  <si>
    <t>Low10: 10.0</t>
  </si>
  <si>
    <r>
      <t>r5GreatThan 150:</t>
    </r>
    <r>
      <rPr>
        <b/>
        <sz val="11"/>
        <color rgb="FF0070C0"/>
        <rFont val="Calibri (Body)"/>
      </rPr>
      <t>6523</t>
    </r>
    <r>
      <rPr>
        <sz val="11"/>
        <color theme="1"/>
        <rFont val="Calibri"/>
        <family val="2"/>
        <scheme val="minor"/>
      </rPr>
      <t xml:space="preserve"> cnt:18 160:6523 cnt:18 140:6523 cnt:18 130:6523 cnt:18 120:6523 cnt:18 110:6639 cnt:19 100:6742 cnt:20 90:6837 cnt:21 </t>
    </r>
  </si>
  <si>
    <t xml:space="preserve"> S&lt;5*8_2333344</t>
  </si>
  <si>
    <t xml:space="preserve"> S &lt;5 *9_3*6</t>
  </si>
  <si>
    <t>&lt;5*2 55</t>
  </si>
  <si>
    <t>&lt;5*4_3555</t>
  </si>
  <si>
    <t>9, 11, 10, 12, 8, 5, 1, 3, 7, 6, 2, 4</t>
  </si>
  <si>
    <t>3, 1, 12, 9, 2, 4, 11, 10, 6, 5, 8, 7</t>
  </si>
  <si>
    <t>2, 4, 10, 9, 3, 1, 11, 12, 8, 5, 6, 7</t>
  </si>
  <si>
    <t>2, 4, 12, 11, 10, 9, 8, 7, 5, 1, 3, 6</t>
  </si>
  <si>
    <t>1, 3, 4, 2, 10, 12, 7, 8, 5, 6, 11, 9</t>
  </si>
  <si>
    <t>10, 11, 2, 3, 4, 1, 9, 12, 8, 5, 6, 7</t>
  </si>
  <si>
    <t>9, 12, 2, 1, 3, 4, 10, 11, 5, 7, 8, 6</t>
  </si>
  <si>
    <t>3, 1, 2, 9, 12, 4, 10, 11, 8, 7, 5, 6</t>
  </si>
  <si>
    <t>4, 10, 11, 2, 1, 3, 12, 9, 5, 7, 8, 6</t>
  </si>
  <si>
    <t>10, 11, 3, 2, 4, 1, 12, 9, 7, 5, 8, 6</t>
  </si>
  <si>
    <t>蓝色 &gt;0.9 &lt;0.54 高离散     非高离散用5666</t>
  </si>
  <si>
    <t>09 12 11 10 02 01 04 03 08 05 07 06</t>
  </si>
  <si>
    <t>09 12 11 10 02 01 04 03 08 05 06 07</t>
  </si>
  <si>
    <t>09 12 11 10 02 01 03 04 08 05 07 06</t>
  </si>
  <si>
    <t>12 09 11 10 02 01 04 03 08 05 07 06</t>
  </si>
  <si>
    <t>12 09 11 10 02 01 04 03 08 05 06 07</t>
  </si>
  <si>
    <t>r4GreatThan250:10974 cnt:23 240:11701 cnt:26 260:10719 cnt:22 270:10452 cnt:21 280:10179 cnt:20 290:10179 cnt:20 300:9889 cnt:19 1.0</t>
  </si>
  <si>
    <t>r4GreatThan top 0.782608695652174</t>
  </si>
  <si>
    <t>Low3: 29.0</t>
  </si>
  <si>
    <t>Low4: 61.0</t>
  </si>
  <si>
    <t>Low7:615.0</t>
  </si>
  <si>
    <t>Low10:311.0</t>
  </si>
  <si>
    <t>Low11:191.0</t>
  </si>
  <si>
    <t>Uavg: 7546.0   std: 1540.67   Mavg: 9878   std: 745.6708   Lavg: 5533   std: 595.4108   R2avg: 2913   std: 655.7545</t>
  </si>
  <si>
    <t>g&lt;0.53 gw &lt;0.6 可以做离散</t>
  </si>
  <si>
    <t>b24033_240522203244</t>
  </si>
  <si>
    <t>99,11*2,12*2</t>
  </si>
  <si>
    <t>10*2,11,12*2</t>
  </si>
  <si>
    <t>9,10,11,12*2</t>
  </si>
  <si>
    <t>10*2,11*3</t>
  </si>
  <si>
    <t>9,10,*2,11*2</t>
  </si>
  <si>
    <r>
      <t>r5GreatThan 150:</t>
    </r>
    <r>
      <rPr>
        <b/>
        <sz val="11"/>
        <color rgb="FF0070C0"/>
        <rFont val="Calibri (Body)"/>
      </rPr>
      <t>6485</t>
    </r>
    <r>
      <rPr>
        <sz val="11"/>
        <color theme="1"/>
        <rFont val="Calibri"/>
        <family val="2"/>
        <scheme val="minor"/>
      </rPr>
      <t xml:space="preserve"> cnt:18 160:6485 cnt:18 140:6485 cnt:18 130:6485 cnt:18 120:6485 cnt:18 110:6485 cnt:18 100:6485 cnt:18 90:6582 cnt:19 </t>
    </r>
  </si>
  <si>
    <r>
      <t>r5GreatThan 150:</t>
    </r>
    <r>
      <rPr>
        <b/>
        <sz val="11"/>
        <color rgb="FF0070C0"/>
        <rFont val="Calibri (Body)"/>
      </rPr>
      <t>6471</t>
    </r>
    <r>
      <rPr>
        <sz val="11"/>
        <color theme="1"/>
        <rFont val="Calibri"/>
        <family val="2"/>
        <scheme val="minor"/>
      </rPr>
      <t xml:space="preserve"> cnt:18 160:6471 cnt:18 140:6471 cnt:18 130:6471 cnt:18 120:6471 cnt:18 110:6471 cnt:18 100:6575 cnt:19 90:6853 cnt:22 </t>
    </r>
  </si>
  <si>
    <t>10,11*3,12</t>
  </si>
  <si>
    <t>9,10,11*3</t>
  </si>
  <si>
    <t>r2 XL 6*1,7,8</t>
  </si>
  <si>
    <t>r2 XL 8*5</t>
  </si>
  <si>
    <t>m XL 8*5</t>
  </si>
  <si>
    <t xml:space="preserve"> S&lt;5*6_344455</t>
  </si>
  <si>
    <r>
      <t>r5GreatThan 150:</t>
    </r>
    <r>
      <rPr>
        <b/>
        <sz val="11"/>
        <color rgb="FF0070C0"/>
        <rFont val="Calibri (Body)"/>
      </rPr>
      <t>6458</t>
    </r>
    <r>
      <rPr>
        <sz val="11"/>
        <color theme="1"/>
        <rFont val="Calibri"/>
        <family val="2"/>
        <scheme val="minor"/>
      </rPr>
      <t xml:space="preserve"> cnt:18 160:6458 cnt:18 140:6458 cnt:18 130:6458 cnt:18 120:6587 cnt:19 110:6706 cnt:20 100:6810 cnt:21 90:6810 cnt:21 </t>
    </r>
  </si>
  <si>
    <t>b24034_240522210838</t>
  </si>
  <si>
    <t>r4GreatThan250:12248 cnt:25 240:12488 cnt:26 260:11738 cnt:23 270:11474 cnt:22 280:11474 cnt:22 290:11474 cnt:22 300:10888 cnt:20 1.05</t>
  </si>
  <si>
    <t>r4GreatThan top 0.72</t>
  </si>
  <si>
    <r>
      <t>r5GreatThan 150:</t>
    </r>
    <r>
      <rPr>
        <b/>
        <sz val="11"/>
        <color rgb="FF0070C0"/>
        <rFont val="Calibri (Body)"/>
      </rPr>
      <t>6514</t>
    </r>
    <r>
      <rPr>
        <sz val="11"/>
        <color theme="1"/>
        <rFont val="Calibri"/>
        <family val="2"/>
        <scheme val="minor"/>
      </rPr>
      <t xml:space="preserve"> cnt:18 160:6514 cnt:18 140:6802 cnt:20 130:6935 cnt:21 120:6935 cnt:21 110:6935 cnt:21 100:6935 cnt:21 90:6935 cnt:21 </t>
    </r>
  </si>
  <si>
    <t>Low2:457.0</t>
  </si>
  <si>
    <t>Low3:695.0</t>
  </si>
  <si>
    <t>Low4:725.0</t>
  </si>
  <si>
    <t>Low7: 22.0</t>
  </si>
  <si>
    <t>Low11: 21.0</t>
  </si>
  <si>
    <t>Uavg: 9046.0   std: 1554.1689   Mavg: 10912   std: 907.3753   Lavg: 6585   std: 625.4422   R2avg: 3635   std: 612.814</t>
  </si>
  <si>
    <t>2*5</t>
  </si>
  <si>
    <t xml:space="preserve"> S&lt;5*9_2*533</t>
  </si>
  <si>
    <t xml:space="preserve"> S &lt;5 *9_2*5,3*4</t>
  </si>
  <si>
    <t>&lt;5*10 2*6</t>
  </si>
  <si>
    <t>b24035_240522211226</t>
  </si>
  <si>
    <t>r4GreatThan250:12449 cnt:26 240:12449 cnt:26 260:11937 cnt:24 270:11674 cnt:23 280:10579 cnt:19 290:10579 cnt:19 300:10289 cnt:18 1.2222222222222223</t>
  </si>
  <si>
    <t>r4GreatThan top 0.7307692307692307</t>
  </si>
  <si>
    <t>Low2:  8.0</t>
  </si>
  <si>
    <t>Low3: 72.0</t>
  </si>
  <si>
    <t>Low4:239.0</t>
  </si>
  <si>
    <t>Low7:169.0</t>
  </si>
  <si>
    <t xml:space="preserve">Uavg: 9682.0   std: 1559.0318   Mavg: 11739   std: 894.5418   Lavg: 6921   std: 604.8239   R2avg: 3795   std: 647.5631 </t>
  </si>
  <si>
    <t xml:space="preserve"> S&lt;5*7_3*5,45</t>
  </si>
  <si>
    <t xml:space="preserve"> S &lt;5 *6_344455</t>
  </si>
  <si>
    <t>&gt;6*10_9*4,10*5,11</t>
  </si>
  <si>
    <t>&gt;6*10_78,9*4,10*2,11</t>
  </si>
  <si>
    <t>Uavg: 5289.0   std: 379.9711   Mavg: 9937   std: 472.5939   Lavg: 5157   std: 287.7829   R2avg: 2261   std: 238.5246</t>
  </si>
  <si>
    <r>
      <t>r5GreatThan 150:</t>
    </r>
    <r>
      <rPr>
        <b/>
        <sz val="11"/>
        <color rgb="FF0070C0"/>
        <rFont val="Calibri (Body)"/>
      </rPr>
      <t>6745</t>
    </r>
    <r>
      <rPr>
        <sz val="11"/>
        <color theme="1"/>
        <rFont val="Calibri"/>
        <family val="2"/>
        <scheme val="minor"/>
      </rPr>
      <t xml:space="preserve"> cnt:19 160:6745 cnt:19 140:6745 cnt:19 130:6876 cnt:20 120:7005 cnt:21 110:7005 cnt:21 100:7105 cnt:22 90:7105 cnt:22 </t>
    </r>
  </si>
  <si>
    <t>sml 7,9,10*3</t>
  </si>
  <si>
    <t>l,rl XL 78999</t>
  </si>
  <si>
    <t>r2 88910,11</t>
  </si>
  <si>
    <t>m 777910</t>
  </si>
  <si>
    <t>u XL 9*5</t>
  </si>
  <si>
    <t>l  88910*2</t>
  </si>
  <si>
    <t>gw&lt;1, ustd&gt;800 or ustd&lt;400离散，以外聚合</t>
  </si>
  <si>
    <t>b24036_240522211639</t>
  </si>
  <si>
    <t>r4GreatThan250:11853 cnt:22 240:12342 cnt:24 260:11343 cnt:20 270:11080 cnt:19 280:11080 cnt:19 290:10800 cnt:18 300:10509 cnt:17 1.4705882352941178</t>
  </si>
  <si>
    <t>r4GreatThan top 0.8636363636363636</t>
  </si>
  <si>
    <t>Uavg: 11858.0   std: 1396.7226   Mavg: 13819   std: 912.1738   Lavg: 8359   std: 580.6393   R2avg: 5014   std: 474.861</t>
  </si>
  <si>
    <t>Low2: 32.0</t>
  </si>
  <si>
    <t>Low3: 76.0</t>
  </si>
  <si>
    <t>Low4:175.0</t>
  </si>
  <si>
    <t>Low7:239.0</t>
  </si>
  <si>
    <t>Low10: 14.0</t>
  </si>
  <si>
    <t>5*5</t>
  </si>
  <si>
    <r>
      <t>r5GreatThan 150:</t>
    </r>
    <r>
      <rPr>
        <b/>
        <sz val="11"/>
        <color rgb="FF0070C0"/>
        <rFont val="Calibri (Body)"/>
      </rPr>
      <t>6685</t>
    </r>
    <r>
      <rPr>
        <sz val="11"/>
        <color theme="1"/>
        <rFont val="Calibri"/>
        <family val="2"/>
        <scheme val="minor"/>
      </rPr>
      <t xml:space="preserve"> cnt:19 160:6685 cnt:19 140:6685 cnt:19 130:6685 cnt:19 120:6685 cnt:19 110:6801 cnt:20 100:6901 cnt:21 90:7283 cnt:25 </t>
    </r>
  </si>
  <si>
    <t xml:space="preserve"> S&lt;5*4_2345</t>
  </si>
  <si>
    <t xml:space="preserve"> S &lt;5 222</t>
  </si>
  <si>
    <t>&lt;5 23</t>
  </si>
  <si>
    <t>&lt;5 3</t>
  </si>
  <si>
    <t>&gt;6500用3445</t>
  </si>
  <si>
    <t>b24037_240522221049</t>
  </si>
  <si>
    <t>r4GreatThan250:11241 cnt:22 240:11241 cnt:22 260:10729 cnt:20 270:9931 cnt:17 280:9658 cnt:16 290:9658 cnt:16 300:9658 cnt:16 1.4375</t>
  </si>
  <si>
    <t>r4GreatThan top 0.8181818181818182</t>
  </si>
  <si>
    <t>Low2: 28.0</t>
  </si>
  <si>
    <t>Low3: 79.0</t>
  </si>
  <si>
    <t>Low4:164.0</t>
  </si>
  <si>
    <t>Low7:259.0</t>
  </si>
  <si>
    <t>Low10: 28.0</t>
  </si>
  <si>
    <t>Uavg: 9801.0   std: 1692.1321   Mavg: 11902   std: 781.4583   Lavg: 6928   std: 574.7582   R2avg: 4201   std: 594.8151</t>
  </si>
  <si>
    <r>
      <t>r5GreatThan 150:</t>
    </r>
    <r>
      <rPr>
        <b/>
        <sz val="11"/>
        <color rgb="FF0070C0"/>
        <rFont val="Calibri (Body)"/>
      </rPr>
      <t>6515</t>
    </r>
    <r>
      <rPr>
        <sz val="11"/>
        <color theme="1"/>
        <rFont val="Calibri"/>
        <family val="2"/>
        <scheme val="minor"/>
      </rPr>
      <t xml:space="preserve"> cnt:18 160:6515 cnt:18 140:6515 cnt:18 130:6515 cnt:18 120:6643 cnt:19 110:6877 cnt:21 100:6980 cnt:22 90:7076 cnt:23 </t>
    </r>
  </si>
  <si>
    <t xml:space="preserve"> S&lt;5*6_224555</t>
  </si>
  <si>
    <t xml:space="preserve"> S &lt;5 2344</t>
  </si>
  <si>
    <t>&lt;5 *0</t>
  </si>
  <si>
    <t>all f10,3,10</t>
  </si>
  <si>
    <t>m f10 8,10</t>
  </si>
  <si>
    <t>l f10 _234,10</t>
  </si>
  <si>
    <t>222,8*4,10,11</t>
  </si>
  <si>
    <t>3*5,88,10</t>
  </si>
  <si>
    <t>34445,889,10</t>
  </si>
  <si>
    <t>355,8*4</t>
  </si>
  <si>
    <t>224,5*3,88,9,11</t>
  </si>
  <si>
    <t>2344,9*3,10,11</t>
  </si>
  <si>
    <t>2345,889,10,10</t>
  </si>
  <si>
    <t>2235,8*3,11*2,12</t>
  </si>
  <si>
    <t>4455,7,8,10</t>
  </si>
  <si>
    <t>2*6,334</t>
  </si>
  <si>
    <t>2*5,3*4</t>
  </si>
  <si>
    <t>2*5,3*3,6,8</t>
  </si>
  <si>
    <t>344455,7,8,10,11</t>
  </si>
  <si>
    <t>778*4,9,12*2</t>
  </si>
  <si>
    <t>44555,77,11,12</t>
  </si>
  <si>
    <t>23*4,7,12</t>
  </si>
  <si>
    <t>3*6,57</t>
  </si>
  <si>
    <t>3,99,10*3,11,12</t>
  </si>
  <si>
    <t>2223,4*3,5,67</t>
  </si>
  <si>
    <t>2*4,4*3,566</t>
  </si>
  <si>
    <t>2345,99,10,11</t>
  </si>
  <si>
    <t>高聚合或高离散的条件,gw1.0~1.09</t>
  </si>
  <si>
    <t>455,89,10,11</t>
  </si>
  <si>
    <t>245,777,10</t>
  </si>
  <si>
    <t>4*4,5566,77</t>
  </si>
  <si>
    <t>233,5*4,67,11</t>
  </si>
  <si>
    <t>2,9,10,11</t>
  </si>
  <si>
    <t>22234,99,11</t>
  </si>
  <si>
    <t>8*511</t>
  </si>
  <si>
    <t>Low3: 41.0</t>
  </si>
  <si>
    <t>Low4:102.0</t>
  </si>
  <si>
    <t>Low7:488.0</t>
  </si>
  <si>
    <t>Low10:155.0</t>
  </si>
  <si>
    <t>Low11: 69.0</t>
  </si>
  <si>
    <t>Uavg: 6186.0   std: 1276.2852   Mavg: 9385   std: 569.957   Lavg: 5241   std: 445.4144   R2avg: 2750   std: 585.3127</t>
  </si>
  <si>
    <t>r4GreatThan250:10448 cnt:25 240:10689 cnt:26 260:9686 cnt:22 270:9686 cnt:22 280:9128 cnt:20 290:9128 cnt:20 300:8837 cnt:19 0.9473684210526315</t>
  </si>
  <si>
    <t>689,10,10</t>
  </si>
  <si>
    <t>3444555,9</t>
  </si>
  <si>
    <t>4,5*5,9,10,10</t>
  </si>
  <si>
    <t>22333445,11</t>
  </si>
  <si>
    <t xml:space="preserve"> S&lt;5*7_3444555</t>
  </si>
  <si>
    <t xml:space="preserve"> S &lt;6 4,5*5</t>
  </si>
  <si>
    <t>&lt;5 *2_55</t>
  </si>
  <si>
    <t>&lt;5 *3_445</t>
  </si>
  <si>
    <t>b24038_240522215750</t>
  </si>
  <si>
    <t xml:space="preserve">r5GreatThan 150:6508 cnt:18 160:6357 cnt:17 140:6508 cnt:18 130:6641 cnt:19 120:6641 cnt:19 110:6641 cnt:19 100:6856 cnt:21 90:6856 cnt:21 </t>
  </si>
  <si>
    <t>r4GreatThan250:10998 cnt:21 240:10998 cnt:21 260:10998 cnt:21 270:10472 cnt:19 280:10196 cnt:18 290:9915 cnt:17 300:9915 cnt:17 1.2352941176470589</t>
  </si>
  <si>
    <t>r4GreatThan top 0.8571428571428571</t>
  </si>
  <si>
    <t>b24039_240523092530</t>
  </si>
  <si>
    <t>Uavg: 8309.0   std: 1597.7878   Mavg: 10045   std: 810.9846   Lavg: 5884   std: 578.8178   R2avg: 3280   std: 643.6847</t>
  </si>
  <si>
    <t>Low2: 30.0</t>
  </si>
  <si>
    <t>Low3: 78.0</t>
  </si>
  <si>
    <t>Low4:158.0</t>
  </si>
  <si>
    <t>Low7:293.0</t>
  </si>
  <si>
    <t>Low10: 65.0</t>
  </si>
  <si>
    <t>33,8999,10,12,12</t>
  </si>
  <si>
    <t>离散条件</t>
  </si>
  <si>
    <t>聚合条件</t>
  </si>
  <si>
    <t>3*4,44,7,11</t>
  </si>
  <si>
    <t>6*3,889</t>
  </si>
  <si>
    <t xml:space="preserve"> S&lt;5*2_33</t>
  </si>
  <si>
    <t xml:space="preserve"> S &lt;5*3 235</t>
  </si>
  <si>
    <t>&lt;5 *2_33</t>
  </si>
  <si>
    <t>&lt;5 *1_3</t>
  </si>
  <si>
    <t>b24040_240523112020</t>
  </si>
  <si>
    <t xml:space="preserve">r5GreatThan 150:6516 cnt:18 160:6516 cnt:18 140:6516 cnt:18 130:6516 cnt:18 120:6516 cnt:18 110:6516 cnt:18 100:6516 cnt:18 90:6516 cnt:18 </t>
  </si>
  <si>
    <t>r4GreatThan250:10722 cnt:24 240:11463 cnt:27 260:10466 cnt:23 270:9938 cnt:21 280:9938 cnt:21 290:9653 cnt:20 300:9355 cnt:19 0.9473684210526315</t>
  </si>
  <si>
    <t>r4GreatThan top 0.75</t>
  </si>
  <si>
    <t>Uavg: 6711.0   std: 1480.5597   Mavg: 9637   std: 645.007   Lavg: 5343   std: 521.3626   R2avg: 3616   std: 602.7545</t>
  </si>
  <si>
    <t>Low2: 36.0</t>
  </si>
  <si>
    <t>Low3: 82.0</t>
  </si>
  <si>
    <t>Low7:483.0</t>
  </si>
  <si>
    <t>Low10:123.0</t>
  </si>
  <si>
    <t>Low11: 62.0</t>
  </si>
  <si>
    <t>6899,11</t>
  </si>
  <si>
    <t>788,10,11</t>
  </si>
  <si>
    <t>2345,9,10*2,11,12</t>
  </si>
  <si>
    <t>445,9*3,10,12</t>
  </si>
  <si>
    <t>2244555,10*2</t>
  </si>
  <si>
    <t xml:space="preserve"> S &lt;5*3 445</t>
  </si>
  <si>
    <t>&lt;5 *6_344455</t>
  </si>
  <si>
    <t>3445,899,10</t>
  </si>
  <si>
    <t>b24041_240523130330</t>
  </si>
  <si>
    <t>r4GreatThan250:9674 cnt:19 240:10167 cnt:21 260:9674 cnt:19 270:9411 cnt:18 280:9137 cnt:17 290:9137 cnt:17 300:8843 cnt:16 1.3125</t>
  </si>
  <si>
    <r>
      <t>r5GreatThan 150:</t>
    </r>
    <r>
      <rPr>
        <b/>
        <sz val="11"/>
        <color rgb="FFFF0000"/>
        <rFont val="Calibri (Body)"/>
      </rPr>
      <t>6413</t>
    </r>
    <r>
      <rPr>
        <sz val="11"/>
        <color theme="1"/>
        <rFont val="Calibri"/>
        <family val="2"/>
        <scheme val="minor"/>
      </rPr>
      <t xml:space="preserve"> cnt:18 160:6413 cnt:18 140:6413 cnt:18 130:6413 cnt:18 120:6538 cnt:19 110:6538 cnt:19 100:6538 cnt:19 90:6729 cnt:21 </t>
    </r>
  </si>
  <si>
    <t>Uavg: 7314.0   std: 1633.7524   Mavg: 9845   std: 722.4798   Lavg: 5634   std: 587.7857   R2avg: 3329   std: 639.9461</t>
  </si>
  <si>
    <t>Low3: 47.0</t>
  </si>
  <si>
    <t>Low4: 95.0</t>
  </si>
  <si>
    <t>Low7:568.0</t>
  </si>
  <si>
    <t>Low10:247.0</t>
  </si>
  <si>
    <t>Low11:157.0</t>
  </si>
  <si>
    <t>7,11*3,12</t>
  </si>
  <si>
    <t>10*2,11*2,12</t>
  </si>
  <si>
    <t>99,10,11*2</t>
  </si>
  <si>
    <t>999,10,11</t>
  </si>
  <si>
    <t>8,99,11*2</t>
  </si>
  <si>
    <t>11*5</t>
  </si>
  <si>
    <t>255,11*3</t>
  </si>
  <si>
    <t xml:space="preserve"> S&lt;5*3_255</t>
  </si>
  <si>
    <t>2,4*4,5,8,9,11</t>
  </si>
  <si>
    <t>&lt;5 *6_2,4*4,5</t>
  </si>
  <si>
    <t>&lt;5 *7_2233345</t>
  </si>
  <si>
    <t>&lt;5 *7_2222345</t>
  </si>
  <si>
    <t>233345,77</t>
  </si>
  <si>
    <t>当离散时，要从mf10里面拿多高离散9,10,从nb里拿聚合是最好实践</t>
  </si>
  <si>
    <t>b24042_240523132834</t>
  </si>
  <si>
    <t xml:space="preserve">r5GreatThan 150:6443 cnt:18 160:6443 cnt:18 140:6443 cnt:18 130:6574 cnt:19 120:6574 cnt:19 110:6685 cnt:20 100:6890 cnt:22 90:6890 cnt:22 </t>
  </si>
  <si>
    <t>r4GreatThan250:9979 cnt:17 240:10469 cnt:19 260:9979 cnt:17 270:9719 cnt:16 280:9719 cnt:16 290:9719 cnt:16 300:9719 cnt:16 1.375</t>
  </si>
  <si>
    <t>Uavg: 8409.0   std: 1582.2509   Mavg: 9928   std: 823.4561   Lavg: 5750   std: 654.5258   R2avg: 3614   std: 555.0685</t>
  </si>
  <si>
    <t>Low2:  2.0</t>
  </si>
  <si>
    <t>Low3: 20.0</t>
  </si>
  <si>
    <t>Low4: 40.0</t>
  </si>
  <si>
    <t>Low7:649.0</t>
  </si>
  <si>
    <t>Low10:294.0</t>
  </si>
  <si>
    <t>Low11:134.0</t>
  </si>
  <si>
    <t>89,10*3</t>
  </si>
  <si>
    <t>10*3,11*2</t>
  </si>
  <si>
    <t>999,10*2</t>
  </si>
  <si>
    <t>9,10,11*2,12</t>
  </si>
  <si>
    <t>9910*3</t>
  </si>
  <si>
    <t>9*4,10</t>
  </si>
  <si>
    <t>34455,9910,11</t>
  </si>
  <si>
    <t xml:space="preserve"> S&lt;5*5_34455</t>
  </si>
  <si>
    <t>&lt;5 *6_334555</t>
  </si>
  <si>
    <t>&lt;5 *6_344555</t>
  </si>
  <si>
    <t>3344,89,11</t>
  </si>
  <si>
    <t>b24043_240523133223</t>
  </si>
  <si>
    <t>r4GreatThan250:9713 cnt:17 240:9959 cnt:18 260:9713 cnt:17 270:9713 cnt:17 280:9440 cnt:16 290:9440 cnt:16 300:9440 cnt:16 1.3125</t>
  </si>
  <si>
    <t>Uavg: 8197.0   std: 1659.4442   Mavg: 10041   std: 857.7511   Lavg: 5813   std: 671.0052   R2avg: 3694   std: 589.7593</t>
  </si>
  <si>
    <t>Low2:275.0</t>
  </si>
  <si>
    <t>Low3:564.0</t>
  </si>
  <si>
    <t>Low4:686.0</t>
  </si>
  <si>
    <t>Low7: 51.0</t>
  </si>
  <si>
    <t>Low10: 36.0</t>
  </si>
  <si>
    <t>Low11: 28.0</t>
  </si>
  <si>
    <t>gw g没有一个升的时候是聚合和非聚合的逆转？</t>
  </si>
  <si>
    <t>gw超过1.3后，如果gw g没有一个升的时候是聚合和非聚合的逆转</t>
  </si>
  <si>
    <t>2*4, 3</t>
  </si>
  <si>
    <t>2,4*4</t>
  </si>
  <si>
    <t>3*5</t>
  </si>
  <si>
    <t>2*5,6</t>
  </si>
  <si>
    <t xml:space="preserve"> S&lt;5*9_2*5,6</t>
  </si>
  <si>
    <t xml:space="preserve"> S&lt;5*9_2*3,3*4</t>
  </si>
  <si>
    <t xml:space="preserve"> S&lt;5*10_2*4,3*6</t>
  </si>
  <si>
    <t xml:space="preserve"> S&lt;5*10_2*5,3*5</t>
  </si>
  <si>
    <t>2*3,3*4,56</t>
  </si>
  <si>
    <t>2*4,344,778</t>
  </si>
  <si>
    <t>聚合g&lt;1 m10--3555 all f10---345   离散l_f10--67</t>
  </si>
  <si>
    <t>b24044_240523134839</t>
  </si>
  <si>
    <t>r4GreatThan250:12560 cnt:31 240:12560 cnt:31 260:12306 cnt:30 270:12041 cnt:29 280:11487 cnt:27 290:11487 cnt:27 300:11194 cnt:26 0.8846153846153846</t>
  </si>
  <si>
    <t>Uavg: 5826.0   std: 1037.5948   Mavg: 8340   std: 603.4037   Lavg: 4647   std: 389.7448   R2avg: 2131   std: 416.9245</t>
  </si>
  <si>
    <t>Low2: 19.0</t>
  </si>
  <si>
    <t>Low3: 36.0</t>
  </si>
  <si>
    <t>Low4: 62.0</t>
  </si>
  <si>
    <t>Low7:557.0</t>
  </si>
  <si>
    <t>Low10:227.0</t>
  </si>
  <si>
    <t>Low11:145.0</t>
  </si>
  <si>
    <t>8,11,12*3</t>
  </si>
  <si>
    <t>10,*2,11,12*2</t>
  </si>
  <si>
    <t>789,10,10</t>
  </si>
  <si>
    <t>99,10*2,11</t>
  </si>
  <si>
    <t>9*4, 10</t>
  </si>
  <si>
    <t>12*5</t>
  </si>
  <si>
    <t>8, 9*4</t>
  </si>
  <si>
    <t>23,999,11,12*2</t>
  </si>
  <si>
    <t xml:space="preserve"> S&lt;5*1_5</t>
  </si>
  <si>
    <t xml:space="preserve"> S&lt;5*2_23</t>
  </si>
  <si>
    <t xml:space="preserve"> S&lt;5*4_3555</t>
  </si>
  <si>
    <t xml:space="preserve"> S&lt;5*4_3455</t>
  </si>
  <si>
    <t>b24045_240523141625</t>
  </si>
  <si>
    <t>r4GreatThan250:12134 cnt:29 240:12377 cnt:30 260:11371 cnt:26 270:11105 cnt:25 280:10835 cnt:24 290:10835 cnt:24 300:10835 cnt:24 0.9166666666666666</t>
  </si>
  <si>
    <t>r4GreatThan top 0.6206896551724138</t>
  </si>
  <si>
    <t>Uavg: 6402.0   std: 1223.7046   Mavg: 9069   std: 658.9568   Lavg: 5016   std: 468.4474   R2avg: 2345   std: 498.255</t>
  </si>
  <si>
    <t>Low2:113.0</t>
  </si>
  <si>
    <t>Low3:194.0</t>
  </si>
  <si>
    <t>Low4:265.0</t>
  </si>
  <si>
    <t>Low7:254.0</t>
  </si>
  <si>
    <t>Low10: 63.0</t>
  </si>
  <si>
    <t>Low11: 37.0</t>
  </si>
  <si>
    <r>
      <t>r5GreatThan 150:</t>
    </r>
    <r>
      <rPr>
        <b/>
        <sz val="11"/>
        <color rgb="FFFF0000"/>
        <rFont val="Calibri (Body)"/>
      </rPr>
      <t>6407</t>
    </r>
    <r>
      <rPr>
        <sz val="11"/>
        <color theme="1"/>
        <rFont val="Calibri"/>
        <family val="2"/>
        <scheme val="minor"/>
      </rPr>
      <t xml:space="preserve"> cnt:18 160:6407 cnt:18 140:6407 cnt:18 130:6407 cnt:18 120:6407 cnt:18 110:6520 cnt:19 100:6620 cnt:20 90:6810 cnt:22 </t>
    </r>
  </si>
  <si>
    <r>
      <t>r5GreatThan 150:</t>
    </r>
    <r>
      <rPr>
        <b/>
        <sz val="11"/>
        <color rgb="FFFF0000"/>
        <rFont val="Calibri (Body)"/>
      </rPr>
      <t>6343</t>
    </r>
    <r>
      <rPr>
        <sz val="11"/>
        <color theme="1"/>
        <rFont val="Calibri"/>
        <family val="2"/>
        <scheme val="minor"/>
      </rPr>
      <t xml:space="preserve"> cnt:18 160:6343 cnt:18 140:6343 cnt:18 130:6343 cnt:18 120:6469 cnt:19 110:6583 cnt:20 100:6683 cnt:21 90:6875 cnt:23 </t>
    </r>
  </si>
  <si>
    <t>b24046_240523142944</t>
  </si>
  <si>
    <t>r4GreatThan250:12955 cnt:32 240:12955 cnt:32 260:12698 cnt:31 270:12698 cnt:31 280:12145 cnt:29 290:12145 cnt:29 300:11852 cnt:28 0.7142857142857143</t>
  </si>
  <si>
    <t>Uavg: 6284.0   std: 877.9806   Mavg: 9215   std: 564.304   Lavg: 5196   std: 373.6255   R2avg: 2265   std: 357.0574</t>
  </si>
  <si>
    <t>Low2: 13.0</t>
  </si>
  <si>
    <t>Low7:470.0</t>
  </si>
  <si>
    <t>Low10:126.0</t>
  </si>
  <si>
    <t>Low11: 48.0</t>
  </si>
  <si>
    <t>b24047_240523144248</t>
  </si>
  <si>
    <t>r4GreatThan250:10658 cnt:19 240:10907 cnt:20 260:10405 cnt:18 270:10136 cnt:17 280:10136 cnt:17 290:10136 cnt:17 300:10136 cnt:17 1.2941176470588236</t>
  </si>
  <si>
    <t>Uavg: 9796.0   std: 1553.1687   Mavg: 11448   std: 825.6755   Lavg: 6829   std: 581.8161   R2avg: 3888   std: 620.9275</t>
  </si>
  <si>
    <r>
      <t>r5GreatThan 150:</t>
    </r>
    <r>
      <rPr>
        <b/>
        <sz val="11"/>
        <color rgb="FFFF0000"/>
        <rFont val="Calibri (Body)"/>
      </rPr>
      <t>6476</t>
    </r>
    <r>
      <rPr>
        <sz val="11"/>
        <color theme="1"/>
        <rFont val="Calibri"/>
        <family val="2"/>
        <scheme val="minor"/>
      </rPr>
      <t xml:space="preserve"> cnt:18 160:6476 cnt:18 140:6476 cnt:18 130:6476 cnt:18 120:6603 cnt:19 110:6603 cnt:19 100:6603 cnt:19 90:6874 cnt:22 </t>
    </r>
  </si>
  <si>
    <r>
      <t>r5GreatThan 150:</t>
    </r>
    <r>
      <rPr>
        <b/>
        <sz val="11"/>
        <color rgb="FFFF0000"/>
        <rFont val="Calibri (Body)"/>
      </rPr>
      <t>6243</t>
    </r>
    <r>
      <rPr>
        <sz val="11"/>
        <color theme="1"/>
        <rFont val="Calibri"/>
        <family val="2"/>
        <scheme val="minor"/>
      </rPr>
      <t xml:space="preserve"> cnt:17 160:6243 cnt:17 140:6387 cnt:18 130:6387 cnt:18 120:6387 cnt:18 110:6387 cnt:18 100:6387 cnt:18 90:6577 cnt:20 </t>
    </r>
  </si>
  <si>
    <t>Low2:298.0</t>
  </si>
  <si>
    <t>Low3:449.0</t>
  </si>
  <si>
    <t>Low4:678.0</t>
  </si>
  <si>
    <t>Low7: 46.0</t>
  </si>
  <si>
    <r>
      <t>r5GreatThan 150:</t>
    </r>
    <r>
      <rPr>
        <b/>
        <sz val="11"/>
        <color rgb="FFFF0000"/>
        <rFont val="Calibri (Body)"/>
      </rPr>
      <t>6438</t>
    </r>
    <r>
      <rPr>
        <sz val="11"/>
        <color theme="1"/>
        <rFont val="Calibri"/>
        <family val="2"/>
        <scheme val="minor"/>
      </rPr>
      <t xml:space="preserve"> cnt:18 160:6281 cnt:17 140:6438 cnt:18 130:6568 cnt:19 120:6568 cnt:19 110:6568 cnt:19 100:6776 cnt:21 90:6776 cnt:21 </t>
    </r>
  </si>
  <si>
    <t>g&gt;0.94 红色为聚合 蓝色为非聚合</t>
  </si>
  <si>
    <t>b24048_240523150225</t>
  </si>
  <si>
    <t>r4GreatThan250:10753 cnt:22 240:11492 cnt:25 260:10500 cnt:21 270:10236 cnt:20 280:9962 cnt:19 290:9962 cnt:19 300:9672 cnt:18 1.2222222222222223</t>
  </si>
  <si>
    <t>Uavg: 7961.0   std: 1635.8508   Mavg: 10395   std: 789.4954   Lavg: 6106   std: 617.2439   R2avg: 3636   std: 636.272</t>
  </si>
  <si>
    <t>Low3: 71.0</t>
  </si>
  <si>
    <t>Low4:167.0</t>
  </si>
  <si>
    <t>Low10: 35.0</t>
  </si>
  <si>
    <t>7*5</t>
  </si>
  <si>
    <t>2355,9,10*3</t>
  </si>
  <si>
    <t>335,8910,11</t>
  </si>
  <si>
    <t>2445,6*5,7</t>
  </si>
  <si>
    <t xml:space="preserve"> S&lt;5*3_335</t>
  </si>
  <si>
    <t xml:space="preserve"> S&lt;5*4_2355</t>
  </si>
  <si>
    <t xml:space="preserve"> S&lt;5*5_23445</t>
  </si>
  <si>
    <t xml:space="preserve"> S&lt;5*5_244445</t>
  </si>
  <si>
    <t>4*5</t>
  </si>
  <si>
    <t>2*4,4</t>
  </si>
  <si>
    <t>222334445,6</t>
  </si>
  <si>
    <t xml:space="preserve"> S&lt;5*9_222334445</t>
  </si>
  <si>
    <t xml:space="preserve"> S&lt;6*1_2*4,55</t>
  </si>
  <si>
    <t xml:space="preserve"> S&lt;5*8_2*4,3345</t>
  </si>
  <si>
    <r>
      <t>r5GreatThan 150:</t>
    </r>
    <r>
      <rPr>
        <b/>
        <sz val="11"/>
        <color rgb="FFFF0000"/>
        <rFont val="Calibri (Body)"/>
      </rPr>
      <t>6416</t>
    </r>
    <r>
      <rPr>
        <sz val="11"/>
        <color theme="1"/>
        <rFont val="Calibri"/>
        <family val="2"/>
        <scheme val="minor"/>
      </rPr>
      <t xml:space="preserve"> cnt:18 160:6416 cnt:18 140:6416 cnt:18 130:6416 cnt:18 120:6416 cnt:18 110:6416 cnt:18 100:6624 cnt:20 90:6812 cnt:22 </t>
    </r>
  </si>
  <si>
    <t>8*5</t>
  </si>
  <si>
    <t>224,89910,11</t>
  </si>
  <si>
    <t>2445_89910</t>
  </si>
  <si>
    <r>
      <t>r5GreatThan 150:</t>
    </r>
    <r>
      <rPr>
        <b/>
        <sz val="11"/>
        <color rgb="FFFF0000"/>
        <rFont val="Calibri (Body)"/>
      </rPr>
      <t>6389</t>
    </r>
    <r>
      <rPr>
        <sz val="11"/>
        <color theme="1"/>
        <rFont val="Calibri"/>
        <family val="2"/>
        <scheme val="minor"/>
      </rPr>
      <t xml:space="preserve"> cnt:18 160:6389 cnt:18 140:6389 cnt:18 130:6389 cnt:18 120:6389 cnt:18 110:6389 cnt:18 100:6389 cnt:18 90:6389 cnt:18 </t>
    </r>
  </si>
  <si>
    <t>目前只有gw =1 ,g = 0.62~0.73聚合</t>
  </si>
  <si>
    <t>gw&gt;1时,r5&gt;6600为聚合。</t>
  </si>
  <si>
    <t>Uavg: 5858.0   std: 791.4935   Mavg: 9371   std: 569.4743   Lavg: 5087   std: 421.0701   R2avg: 2064   std: 240.7073</t>
  </si>
  <si>
    <t>b24049_240523150910</t>
  </si>
  <si>
    <t xml:space="preserve">r5GreatThan 150:6532 cnt:18 160:6374 cnt:17 140:6532 cnt:18 130:6532 cnt:18 120:6532 cnt:18 110:6644 cnt:19 100:6644 cnt:19 90:6736 cnt:20 </t>
  </si>
  <si>
    <t>r4GreatThan250:10161 cnt:20 240:10161 cnt:20 260:9906 cnt:19 270:9646 cnt:18 280:9374 cnt:17 290:9374 cnt:17 300:9082 cnt:16 1.25</t>
  </si>
  <si>
    <t>Uavg: 8465.0   std: 1692.1321   Mavg: 11243   std: 685.4254   Lavg: 6235   std: 575.7473   R2avg: 3869   std: 667.3635</t>
  </si>
  <si>
    <t>Low3:102.0</t>
  </si>
  <si>
    <t>Low4:219.0</t>
  </si>
  <si>
    <t>Low7:272.0</t>
  </si>
  <si>
    <t>Low10: 41.0</t>
  </si>
  <si>
    <t>34,88910*2,11</t>
  </si>
  <si>
    <t>2233345,8,9,10</t>
  </si>
  <si>
    <t>24,8889,10*2,12</t>
  </si>
  <si>
    <t>23355,710*2,11</t>
  </si>
  <si>
    <t>2233345_7912</t>
  </si>
  <si>
    <t>445,89911,12</t>
  </si>
  <si>
    <t>2334445,12*2</t>
  </si>
  <si>
    <t>2345,779,10*2</t>
  </si>
  <si>
    <t>34459,10*3,11,12</t>
  </si>
  <si>
    <t>245,8*3,11*2,12</t>
  </si>
  <si>
    <t>4*3,5*4,8,11</t>
  </si>
  <si>
    <t>23*4,4*3,55</t>
  </si>
  <si>
    <t>233444,789,10</t>
  </si>
  <si>
    <t>455,778810,11</t>
  </si>
  <si>
    <t>23345_7912</t>
  </si>
  <si>
    <t>2355_77910</t>
  </si>
  <si>
    <t>222355_9912</t>
  </si>
  <si>
    <t>聚合34 all_f10(22,28，49期除外)。44(28期除外)</t>
  </si>
  <si>
    <t>离散all f10 7,9(27,38期除外) 或9(27期除外)？</t>
  </si>
  <si>
    <t>b24019_240524163038</t>
  </si>
  <si>
    <t>Low2:539.0</t>
  </si>
  <si>
    <t>Low3:670.0</t>
  </si>
  <si>
    <t>Low4:732.0</t>
  </si>
  <si>
    <t>Low7: 10.0</t>
  </si>
  <si>
    <t>Uavg: 4870.0   std: 536.1185   Mavg: 8863   std: 468.3887   Lavg: 4637   std: 300.3348   R2avg: 2038   std: 332.7461</t>
  </si>
  <si>
    <t>r4GreatThan250:13581 cnt:41 240:14818 cnt:46 260:12057 cnt:35 270:11525 cnt:33 280:10973 cnt:31 290:10404 cnt:29 300:9513 cnt:26 0.6923076923076923</t>
  </si>
  <si>
    <t>r4GreatThan top 0.43902439024390244</t>
  </si>
  <si>
    <t>2*8,33</t>
  </si>
  <si>
    <t>2*9,4</t>
  </si>
  <si>
    <r>
      <t>r5GreatThan 150:</t>
    </r>
    <r>
      <rPr>
        <b/>
        <sz val="11"/>
        <color rgb="FFFF0000"/>
        <rFont val="Calibri (Body)"/>
      </rPr>
      <t>6397</t>
    </r>
    <r>
      <rPr>
        <sz val="11"/>
        <color theme="1"/>
        <rFont val="Calibri"/>
        <family val="2"/>
        <scheme val="minor"/>
      </rPr>
      <t xml:space="preserve"> cnt:18 160:6397 cnt:18 140:6397 cnt:18 130:6397 cnt:18 120:6397 cnt:18 110:6397 cnt:18 100:6397 cnt:18 90:6397 cnt:18 </t>
    </r>
  </si>
  <si>
    <t>2*8,3,10</t>
  </si>
  <si>
    <t>2223335,89</t>
  </si>
  <si>
    <t>355_78910</t>
  </si>
  <si>
    <t>245_7*4,9</t>
  </si>
  <si>
    <t>u XL 8*5</t>
  </si>
  <si>
    <t>4*4</t>
  </si>
  <si>
    <t>2255,78,10,11</t>
  </si>
  <si>
    <t>整体聚合非聚合错1期为45期</t>
  </si>
  <si>
    <t>采用6net有明显离散性，它的m上部，f4大的高离散。</t>
  </si>
  <si>
    <t>|28,5=0,0"</t>
  </si>
  <si>
    <t>24024_240529084456</t>
  </si>
  <si>
    <t>Low18: 72.0</t>
  </si>
  <si>
    <t>Low25:249.0</t>
  </si>
  <si>
    <t>Low28:163.0</t>
  </si>
  <si>
    <t>Low31: 66.0</t>
  </si>
  <si>
    <t>Uavg: 460.0   std: 156.5343  (3.4029) Mavg: 20924   std: 1055.9323   Lavg: 1602   std: 323.8024   R2avg: 1470   std: 227.4335</t>
  </si>
  <si>
    <t xml:space="preserve">f4 -max:582  497 : 13 | 523 : 11 | 555 : 10 | </t>
  </si>
  <si>
    <t xml:space="preserve">r5GreatThan 250:9580 cnt:37 235:24021 cnt:97 265:2201 cnt:8 280:569 cnt:2 295:0 cnt:0 310:0 cnt:0 325:0 cnt:0 340:0 cnt:0 355:0 cnt:0 </t>
  </si>
  <si>
    <t>r4GreatThan125:1605 cnt:11 135:957 cnt:6 145:677 cnt:4 155:376 cnt:2 165:376 cnt:2 175:376 cnt:2 0.0</t>
  </si>
  <si>
    <t>r4GreatThan top 3.3636363636363638</t>
  </si>
  <si>
    <t>24024_240528104741</t>
  </si>
  <si>
    <t xml:space="preserve">r5GreatThan 250:10139 cnt:39 235:26827 cnt:108 265:2739 cnt:10 280:582 cnt:2 295:0 cnt:0 310:0 cnt:0 325:0 cnt:0 340:0 cnt:0 355:0 cnt:0 </t>
  </si>
  <si>
    <t>r4GreatThan125:1467 cnt:10 135:946 cnt:6 145:526 cnt:3 155:372 cnt:2 165:372 cnt:2 175:372 cnt:2 0.0</t>
  </si>
  <si>
    <t>r4GreatThan top 3.9</t>
  </si>
  <si>
    <t>Low18: 54.0</t>
  </si>
  <si>
    <t>Low25:223.0</t>
  </si>
  <si>
    <t>Low28:192.0</t>
  </si>
  <si>
    <t>Low31: 95.0</t>
  </si>
  <si>
    <t>f4 -max:552  507 : 17 | 484 : 14 | 277 : 14 |</t>
  </si>
  <si>
    <t>Uavg: 480.0   std: 153.7921  (3.204) Mavg: 21270   std: 1030.9806   Lavg: 1684   std: 323.2723   R2avg: 1423   std: 201.3057</t>
  </si>
  <si>
    <t>Low25:239.0</t>
  </si>
  <si>
    <t>Low28:186.0</t>
  </si>
  <si>
    <t>Uavg: 473.0   std: 153.9838  (3.2555) Mavg: 21595   std: 1098.1771   Lavg: 1712   std: 352.8739   R2avg: 1441   std: 208.473</t>
  </si>
  <si>
    <t>24024_240528155523</t>
  </si>
  <si>
    <t xml:space="preserve">r5GreatThan 250:12003 cnt:46 235:28183 cnt:113 265:2764 cnt:10 280:1134 cnt:4 295:0 cnt:0 310:0 cnt:0 325:0 cnt:0 340:0 cnt:0 355:0 cnt:0 </t>
  </si>
  <si>
    <t>r4GreatThan125:1337 cnt:9 135:953 cnt:6 145:526 cnt:3 155:526 cnt:3 165:364 cnt:2 175:193 cnt:1 0.0</t>
  </si>
  <si>
    <t>r4GreatThan top 5.111111111111111</t>
  </si>
  <si>
    <t xml:space="preserve">r5GreatThan 250:11210 cnt:43 235:26386 cnt:106 265:3539 cnt:13 280:583 cnt:2 295:0 cnt:0 310:0 cnt:0 325:0 cnt:0 340:0 cnt:0 355:0 cnt:0 </t>
  </si>
  <si>
    <t>r4GreatThan125:1889 cnt:13 135:1367 cnt:9 145:675 cnt:4 155:530 cnt:3 165:371 cnt:2 175:371 cnt:2 0.0</t>
  </si>
  <si>
    <t>r4GreatThan top 3.3076923076923075</t>
  </si>
  <si>
    <t>Low25:229.0</t>
  </si>
  <si>
    <t>Low28:182.0</t>
  </si>
  <si>
    <t>Low31: 71.0</t>
  </si>
  <si>
    <t>Uavg: 500.0   std: 150.9304  (3.0186) Mavg: 21595   std: 1060.902   Lavg: 1777   std: 337.3411   R2avg: 1481   std: 221.2103</t>
  </si>
  <si>
    <t>f4 -max:587  354 : 15 | 483 : 13 | 530 : 12 |</t>
  </si>
  <si>
    <t>f4 -max:552  545 : 16 | 347 : 13 | 438 : 10 |</t>
  </si>
  <si>
    <t>nb:10,13,13</t>
  </si>
  <si>
    <t>sw:10,14,14,14</t>
  </si>
  <si>
    <t>24024_240529093120</t>
  </si>
  <si>
    <t>nb:9,12</t>
  </si>
  <si>
    <t>sw:9,13,14,14,14,15</t>
  </si>
  <si>
    <t>nb:10,12,13</t>
  </si>
  <si>
    <t>sw:10,10,11,13,13</t>
  </si>
  <si>
    <t>nb:10,12,15</t>
  </si>
  <si>
    <t>sw:9,12,14,15,15</t>
  </si>
  <si>
    <t>rl 下部和 f4下部都有连续高离散。</t>
  </si>
  <si>
    <t>24025_240528103042</t>
  </si>
  <si>
    <t xml:space="preserve">r5GreatThan 500:449172 cnt:542 470:454934 cnt:554 530:448129 cnt:540 560:440494 cnt:526 590:432445 cnt:512 620:424605 cnt:499 650:417001 cnt:487 680:406389 cnt:471 710:393915 cnt:453 </t>
  </si>
  <si>
    <t>r4GreatThan250:31317 cnt:85 270:28724 cnt:75 290:25407 cnt:63 310:23612 cnt:57 330:21085 cnt:49 350:18702 cnt:42 10.785714285714286</t>
  </si>
  <si>
    <t>r4GreatThan top 6.376470588235295</t>
  </si>
  <si>
    <t xml:space="preserve">r5GreatThan 250:13216 cnt:51 235:25574 cnt:102 265:2432 cnt:9 280:0 cnt:0 295:0 cnt:0 310:0 cnt:0 325:0 cnt:0 340:0 cnt:0 355:0 cnt:0 </t>
  </si>
  <si>
    <t>r4GreatThan125:2244 cnt:15 135:1335 cnt:8 145:1198 cnt:7 155:1052 cnt:6 165:731 cnt:4 175:391 cnt:2 0.0</t>
  </si>
  <si>
    <t>r4GreatThan top 3.4</t>
  </si>
  <si>
    <t>Low14: 46.0</t>
  </si>
  <si>
    <t>Low25:365.0</t>
  </si>
  <si>
    <t>Low28: 73.0</t>
  </si>
  <si>
    <t>Uavg: 494.0   std: 177.2851  (3.5888) Mavg: 19907   std: 748.3074   Lavg: 1708   std: 361.924   R2avg: 1261   std: 175.4109</t>
  </si>
  <si>
    <t>f4 -max:578  449 : 19 | 292 : 16 | 509 : 13 |</t>
  </si>
  <si>
    <t>24025_240529133544</t>
  </si>
  <si>
    <t>Low14: 65.0</t>
  </si>
  <si>
    <t>Low18:142.0</t>
  </si>
  <si>
    <t>Low25:367.0</t>
  </si>
  <si>
    <t>Low28: 82.0</t>
  </si>
  <si>
    <t xml:space="preserve">r5GreatThan 250:11692 cnt:45 235:24950 cnt:100 265:2744 cnt:10 280:857 cnt:3 295:0 cnt:0 310:0 cnt:0 325:0 cnt:0 340:0 cnt:0 355:0 cnt:0 </t>
  </si>
  <si>
    <t>r4GreatThan125:1687 cnt:12 135:1030 cnt:7 145:617 cnt:4 155:168 cnt:1 165:168 cnt:1 175:0 cnt:0 NaN</t>
  </si>
  <si>
    <t>r4GreatThan top 3.75</t>
  </si>
  <si>
    <t>nb:</t>
  </si>
  <si>
    <t>sw:9,13</t>
  </si>
  <si>
    <t>nb:15</t>
  </si>
  <si>
    <t>sw:12,15</t>
  </si>
  <si>
    <t>24025_240529103659</t>
  </si>
  <si>
    <t>Low14: 52.0</t>
  </si>
  <si>
    <t>Low18:153.0</t>
  </si>
  <si>
    <t>Low25:377.0</t>
  </si>
  <si>
    <t>Low31: 21.0</t>
  </si>
  <si>
    <t xml:space="preserve">r5GreatThan 250:11858 cnt:45 235:24443 cnt:97 265:4404 cnt:16 280:865 cnt:3 295:300 cnt:1 310:0 cnt:0 325:0 cnt:0 340:0 cnt:0 355:0 cnt:0 </t>
  </si>
  <si>
    <t>r4GreatThan125:1980 cnt:14 135:1591 cnt:11 145:605 cnt:4 155:160 cnt:1 165:0 cnt:0 175:0 cnt:0 NaN</t>
  </si>
  <si>
    <t>r4GreatThan top 3.2142857142857144</t>
  </si>
  <si>
    <t>Uavg: 482.0   std: 150.3828  (3.12) Mavg: 20336   std: 683.3272   Lavg: 1680   std: 304.1529   R2avg: 1243   std: 124.7838</t>
  </si>
  <si>
    <t xml:space="preserve">f4 -max:519  452 : 14 | 455 : 12 | 375 : 12 | </t>
  </si>
  <si>
    <t>Uavg: 470.0   std: 152.0888  (3.2359) Mavg: 21029   std: 792.3333   Lavg: 1692   std: 319.2225   R2avg: 1289   std: 140.1963</t>
  </si>
  <si>
    <t xml:space="preserve">f4 -max:528  409 : 16 | 264 : 12 | 466 : 11 | </t>
  </si>
  <si>
    <t>R2avg大的聚合，不聚合两端表现都好，同时它的最多f4应该是最小的。</t>
  </si>
  <si>
    <t>24025_240528165226</t>
  </si>
  <si>
    <t xml:space="preserve">r5GreatThan 250:8052 cnt:31 235:23466 cnt:95 265:1903 cnt:7 280:291 cnt:1 295:0 cnt:0 310:0 cnt:0 325:0 cnt:0 340:0 cnt:0 355:0 cnt:0 </t>
  </si>
  <si>
    <t>r4GreatThan125:1712 cnt:12 135:794 cnt:5 145:794 cnt:5 155:493 cnt:3 165:179 cnt:1 175:179 cnt:1 0.0</t>
  </si>
  <si>
    <t>r4GreatThan top 2.5833333333333335</t>
  </si>
  <si>
    <t xml:space="preserve">f4 -max:534  431 : 21 | 356 : 19 | 453 : 12 | </t>
  </si>
  <si>
    <t>Uavg: 482.0   std: 158.2403  (3.283) Mavg: 21303   std: 657.3142   Lavg: 1711   std: 314.4137   R2avg: 1286   std: 136.1543</t>
  </si>
  <si>
    <t>Low18:136.0</t>
  </si>
  <si>
    <t>Low25:386.0</t>
  </si>
  <si>
    <t>025_2000  swap,12,13</t>
  </si>
  <si>
    <t>024_2000  swap,10,13,14,14,15,15</t>
  </si>
  <si>
    <t>+ "$2=0,1@3=3,5@4=1,5"</t>
  </si>
  <si>
    <t>24 20 14 29 23 10 13 21  2 34 15 30 32  7 16 11 28  1  3  4 35 33 31 18  8 19 25  6 27 12 26 17  5  9 22</t>
  </si>
  <si>
    <t>24 10 14 23 13 29 20 21 28 30 32  7 34  2 16 15  1 33 18 22  6  3 31  4 11 17  8 35 19 27 25  5  9 26 12</t>
  </si>
  <si>
    <t>24 20 17 13 14 28 30 29 10 21 34 33  9  4  7 22 23  8 16 31  2 15 11 19 12 32  3  5 26 25  6 27  1 18 35</t>
  </si>
  <si>
    <t>24 10 32 29 14  7 20 17 16  1 13 34  3  4 18  8 30 28 27  9  2  5 21 23 15 25 19 11 26 35 33  6 31 22 12</t>
  </si>
  <si>
    <t>34 21 15 30 31 28 29 20 19 23  8 22 18  4 13  7  3 24 25 33  6 26 32 27 12  5 16  1 10  2 35 11 14 17  9</t>
  </si>
  <si>
    <t>24026_24052817056</t>
  </si>
  <si>
    <t>Low25:260.0</t>
  </si>
  <si>
    <t>f4 -max:619  600 : 20 | 391 : 16 | 480 : 12 |</t>
  </si>
  <si>
    <t>Uavg: 476.0   std: 162.4069  (3.4119) Mavg: 20515   std: 978.6644   Lavg: 1728   std: 354.1793   R2avg: 1502   std: 239.1819</t>
  </si>
  <si>
    <t xml:space="preserve">r5GreatThan 250:15318 cnt:58 235:29067 cnt:115 265:6352 cnt:23 280:2290 cnt:8 295:594 cnt:2 310:0 cnt:0 325:0 cnt:0 340:0 cnt:0 355:0 cnt:0 </t>
  </si>
  <si>
    <t>r4GreatThan125:1861 cnt:12 135:1732 cnt:11 145:1176 cnt:7 155:1029 cnt:6 165:714 cnt:4 175:380 cnt:2 0.0</t>
  </si>
  <si>
    <t>r4GreatThan top 4.833333333333333</t>
  </si>
  <si>
    <t>24026_240529150055</t>
  </si>
  <si>
    <t>Uavg: 512.0   std: 187.8803  (3.6695) Mavg: 20121   std: 976.1603   Lavg: 1764   std: 394.1053   R2avg: 1473   std: 258.6832</t>
  </si>
  <si>
    <t>f4 -max:654  398 : 25 | 643 : 21 | 545 : 17 |</t>
  </si>
  <si>
    <t xml:space="preserve">r5GreatThan 250:9652 cnt:36 235:24863 cnt:99 265:5815 cnt:21 280:1744 cnt:6 295:603 cnt:2 310:0 cnt:0 325:0 cnt:0 340:0 cnt:0 355:0 cnt:0 </t>
  </si>
  <si>
    <t>r4GreatThan125:2382 cnt:15 135:2120 cnt:13 145:1840 cnt:11 155:1089 cnt:6 165:933 cnt:5 175:761 cnt:4 0.0</t>
  </si>
  <si>
    <t>r4GreatThan top 2.4</t>
  </si>
  <si>
    <t>sw:10</t>
  </si>
  <si>
    <t>sw:17,17,18</t>
  </si>
  <si>
    <t>Low25:267.0</t>
  </si>
  <si>
    <t>Low28:150.0</t>
  </si>
  <si>
    <t>Low31: 70.0</t>
  </si>
  <si>
    <t>24026_240528101722</t>
  </si>
  <si>
    <t>f4 -max:652  432 : 31 | 617 : 19 | 421 : 16 |</t>
  </si>
  <si>
    <t>Uavg: 487.0   std: 164.6906  (3.3817) Mavg: 21298   std: 979.75   Lavg: 1789   std: 362.3327   R2avg: 1590   std: 272.1415</t>
  </si>
  <si>
    <t xml:space="preserve">r5GreatThan 250:14816 cnt:56 235:28318 cnt:112 265:7635 cnt:28 280:1426 cnt:5 295:0 cnt:0 310:0 cnt:0 325:0 cnt:0 340:0 cnt:0 355:0 cnt:0 </t>
  </si>
  <si>
    <t>r4GreatThan125:1874 cnt:12 135:1874 cnt:12 145:1168 cnt:7 155:865 cnt:5 165:707 cnt:4 175:364 cnt:2 0.0</t>
  </si>
  <si>
    <t>r4GreatThan top 4.666666666666667</t>
  </si>
  <si>
    <t>24026_24052914108</t>
  </si>
  <si>
    <t>Low18: 47.0</t>
  </si>
  <si>
    <t>Low25:252.0</t>
  </si>
  <si>
    <t>Low28:176.0</t>
  </si>
  <si>
    <t xml:space="preserve">f4 -max:618  400 : 24 | 618 : 22 | 422 : 13 | </t>
  </si>
  <si>
    <t>Uavg: 474.0   std: 136.6455  (2.8828) Mavg: 22252   std: 821.722   Lavg: 1813   std: 323.379   R2avg: 1646   std: 243.3249</t>
  </si>
  <si>
    <t xml:space="preserve">r5GreatThan 250:11375 cnt:43 235:26294 cnt:105 265:5243 cnt:19 280:1198 cnt:4 295:620 cnt:2 310:620 cnt:2 325:0 cnt:0 340:0 cnt:0 355:0 cnt:0 </t>
  </si>
  <si>
    <t>r4GreatThan125:1875 cnt:13 135:1489 cnt:10 145:792 cnt:5 155:492 cnt:3 165:174 cnt:1 175:0 cnt:0 NaN</t>
  </si>
  <si>
    <t>sw:18</t>
  </si>
  <si>
    <t>sw:14,19</t>
  </si>
  <si>
    <t xml:space="preserve">r5GreatThan 500:452972 cnt:552 470:456871 cnt:560 530:448852 cnt:544 560:443929 cnt:535 590:435305 cnt:520 620:428643 cnt:509 650:417876 cnt:492 680:402549 cnt:469 710:383013 cnt:441 </t>
  </si>
  <si>
    <t>r4GreatThan250:35451 cnt:98 270:32112 cnt:85 290:29024 cnt:74 310:22425 cnt:52 330:18952 cnt:41 350:17590 cnt:37 11.91891891891892</t>
  </si>
  <si>
    <t>r4GreatThan top 5.63265306122449</t>
  </si>
  <si>
    <t xml:space="preserve">r5GreatThan 500:456392 cnt:560 470:458315 cnt:564 530:451218 cnt:550 560:447438 cnt:543 590:440557 cnt:531 620:434518 cnt:521 650:423095 cnt:503 680:405046 cnt:476 710:379444 cnt:439 </t>
  </si>
  <si>
    <t>r4GreatThan250:31305 cnt:86 270:27686 cnt:72 290:24621 cnt:61 310:21597 cnt:51 330:19347 cnt:44 350:17341 cnt:38 11.552631578947368</t>
  </si>
  <si>
    <t>r4GreatThan top 6.511627906976744</t>
  </si>
  <si>
    <t>027_2000  swap,14</t>
  </si>
  <si>
    <t>026_2000  swap,14</t>
  </si>
  <si>
    <t>只有25期g25最大6.5的，不能用r2, 来做离散</t>
  </si>
  <si>
    <t xml:space="preserve">r5GreatThan 250:10569 cnt:40 235:26001 cnt:104 265:4156 cnt:15 280:1447 cnt:5 295:297 cnt:1 310:0 cnt:0 325:0 cnt:0 340:0 cnt:0 355:0 cnt:0 </t>
  </si>
  <si>
    <t>r4GreatThan125:1899 cnt:13 135:1510 cnt:10 145:961 cnt:6 155:521 cnt:3 165:364 cnt:2 175:191 cnt:1 0.0</t>
  </si>
  <si>
    <t>r4GreatThan top 3.076923076923077</t>
  </si>
  <si>
    <t>24028_24052916134</t>
  </si>
  <si>
    <t>Uavg: 526.0   std: 159.8875  (3.0397) Mavg: 21247   std: 966.4109   Lavg: 1784   std: 301.942   R2avg: 1411   std: 189.9474</t>
  </si>
  <si>
    <t xml:space="preserve">f4 -max:610  558 : 31 | 478 : 15 | 462 : 12 | </t>
  </si>
  <si>
    <t>Low18: 56.0</t>
  </si>
  <si>
    <t>Low25:197.0</t>
  </si>
  <si>
    <t>Low31:159.0</t>
  </si>
  <si>
    <t>nb:6,10,15</t>
  </si>
  <si>
    <t>sw:10,18</t>
  </si>
  <si>
    <t>24027_240528100112</t>
  </si>
  <si>
    <t xml:space="preserve">r5GreatThan 250:12061 cnt:45 235:21717 cnt:85 265:6162 cnt:22 280:3208 cnt:11 295:1210 cnt:4 310:324 cnt:1 325:0 cnt:0 340:0 cnt:0 355:0 cnt:0 </t>
  </si>
  <si>
    <t>r4GreatThan125:1254 cnt:9 135:877 cnt:6 145:458 cnt:3 155:160 cnt:1 165:0 cnt:0 175:0 cnt:0 NaN</t>
  </si>
  <si>
    <t>r4GreatThan top 5.0</t>
  </si>
  <si>
    <t>Low18: 14.0</t>
  </si>
  <si>
    <t>Low25:150.0</t>
  </si>
  <si>
    <t>f4 -max:692  654 : 16 | 617 : 13 | 544 : 13 |</t>
  </si>
  <si>
    <t>nb:11,17</t>
  </si>
  <si>
    <t>sw:17</t>
  </si>
  <si>
    <t>Low18: 16.0</t>
  </si>
  <si>
    <t>Low25:146.0</t>
  </si>
  <si>
    <t>Low28:273.0</t>
  </si>
  <si>
    <t>24027_24052817276</t>
  </si>
  <si>
    <t>Uavg: 485.0   std: 98.9495  (2.0402) Mavg: 24516   std: 832.5545   Lavg: 1907   std: 236.5713   R2avg: 2003   std: 232.8648</t>
  </si>
  <si>
    <t xml:space="preserve">r5GreatThan 250:9757 cnt:37 235:22060 cnt:88 265:4162 cnt:15 280:1141 cnt:4 295:0 cnt:0 310:0 cnt:0 325:0 cnt:0 340:0 cnt:0 355:0 cnt:0 </t>
  </si>
  <si>
    <t>r4GreatThan125:974 cnt:7 135:717 cnt:5 145:294 cnt:2 155:0 cnt:0 165:0 cnt:0 175:0 cnt:0 NaN</t>
  </si>
  <si>
    <t>r4GreatThan top 5.285714285714286</t>
  </si>
  <si>
    <t xml:space="preserve">f4 -max:699  535 : 28 | 664 : 18 | 648 : 18 | </t>
  </si>
  <si>
    <t>24027_240529151635</t>
  </si>
  <si>
    <t>Low18: 13.0</t>
  </si>
  <si>
    <t>Low25:141.0</t>
  </si>
  <si>
    <t>Low28:280.0</t>
  </si>
  <si>
    <t>Low31:140.0</t>
  </si>
  <si>
    <t xml:space="preserve">f4 -max:681  624 : 26 | 623 : 24 | 415 : 14 | </t>
  </si>
  <si>
    <t>Uavg: 482.0   std: 103.1261  (2.1395) Mavg: 24640   std: 943.2009   Lavg: 1939   std: 257.0078   R2avg: 1991   std: 222.414</t>
  </si>
  <si>
    <t xml:space="preserve">r5GreatThan 250:10934 cnt:41 235:21509 cnt:85 265:5821 cnt:21 280:1775 cnt:6 295:923 cnt:3 310:313 cnt:1 325:0 cnt:0 340:0 cnt:0 355:0 cnt:0 </t>
  </si>
  <si>
    <t>r4GreatThan125:1061 cnt:8 135:425 cnt:3 145:148 cnt:1 155:0 cnt:0 165:0 cnt:0 175:0 cnt:0 NaN</t>
  </si>
  <si>
    <t>r4GreatThan top 5.125</t>
  </si>
  <si>
    <t>Uavg: 500.0   std: 95.483  (1.9097) Mavg: 24967   std: 920.6362   Lavg: 1958   std: 250.2299   R2avg: 2018   std: 230.063</t>
  </si>
  <si>
    <t>Low25:145.0</t>
  </si>
  <si>
    <t>Low28:270.0</t>
  </si>
  <si>
    <t>Low31:124.0</t>
  </si>
  <si>
    <t>24027_24052915323</t>
  </si>
  <si>
    <t xml:space="preserve">f4 -max:701  635 : 21 | 459 : 17 | 574 : 14 | </t>
  </si>
  <si>
    <t xml:space="preserve">Uavg: 491.0   std: 107.7961  (2.1954) Mavg: 23732   std: 1000.6323   Lavg: 1904   std: 267.7013   R2avg: 1902   std: 230.3389 </t>
  </si>
  <si>
    <t xml:space="preserve">r5GreatThan 250:11816 cnt:44 235:19990 cnt:78 265:6430 cnt:23 280:2375 cnt:8 295:1222 cnt:4 310:332 cnt:1 325:332 cnt:1 340:0 cnt:0 355:0 cnt:0 </t>
  </si>
  <si>
    <t>r4GreatThan125:1677 cnt:12 135:1159 cnt:8 145:606 cnt:4 155:167 cnt:1 165:167 cnt:1 175:0 cnt:0 NaN</t>
  </si>
  <si>
    <t>r4GreatThan top 3.6666666666666665</t>
  </si>
  <si>
    <t>nb:11,17,18</t>
  </si>
  <si>
    <t xml:space="preserve">r5GreatThan 500:456743 cnt:559 470:459157 cnt:564 530:454687 cnt:555 560:449263 cnt:545 590:442399 cnt:533 620:436346 cnt:523 650:423102 cnt:502 680:412511 cnt:486 710:394431 cnt:460 </t>
  </si>
  <si>
    <t>r4GreatThan250:31559 cnt:88 270:28931 cnt:78 290:24429 cnt:62 310:22336 cnt:55 330:19493 cnt:46 350:16779 cnt:38 12.105263157894736</t>
  </si>
  <si>
    <t>r4GreatThan top 6.3522727272727275</t>
  </si>
  <si>
    <t>Low25:582.0</t>
  </si>
  <si>
    <t>Low28:1080.0</t>
  </si>
  <si>
    <t>Low31:498.0</t>
  </si>
  <si>
    <t>24028_240530080942</t>
  </si>
  <si>
    <t>Low25:177.0</t>
  </si>
  <si>
    <t>Low28:255.0</t>
  </si>
  <si>
    <t>Low31:151.0</t>
  </si>
  <si>
    <t>Uavg: 530.0   std: 166.1295  (3.1345) Mavg: 20553   std: 934.8497   Lavg: 1748   std: 325.1876   R2avg: 1311   std: 160.6923</t>
  </si>
  <si>
    <t>f4 -max:521  454 : 20 | 390 : 16 | 440 : 14 |</t>
  </si>
  <si>
    <t xml:space="preserve">r5GreatThan 250:11512 cnt:44 235:24249 cnt:97 265:3053 cnt:11 280:601 cnt:2 295:312 cnt:1 310:312 cnt:1 325:0 cnt:0 340:0 cnt:0 355:0 cnt:0 </t>
  </si>
  <si>
    <t>r4GreatThan125:2440 cnt:16 135:2059 cnt:13 145:1503 cnt:9 155:894 cnt:5 165:735 cnt:4 175:394 cnt:2 0.0</t>
  </si>
  <si>
    <t>r4GreatThan top 2.75</t>
  </si>
  <si>
    <t>Low25:181.0</t>
  </si>
  <si>
    <t>Low28:275.0</t>
  </si>
  <si>
    <t>Low31:166.0</t>
  </si>
  <si>
    <t>24028_240528094812</t>
  </si>
  <si>
    <t xml:space="preserve">Uavg: 507.0   std: 162.693  (3.2089) Mavg: 20269   std: 870.196   Lavg: 1688   std: 302.7953   R2avg: 1339   std: 173.433  </t>
  </si>
  <si>
    <t>f4 -max:590  513 : 23 | 430 : 16 | 481 : 12 |</t>
  </si>
  <si>
    <t xml:space="preserve">r5GreatThan 250:8076 cnt:31 235:21094 cnt:85 265:2733 cnt:10 280:291 cnt:1 295:0 cnt:0 310:0 cnt:0 325:0 cnt:0 340:0 cnt:0 355:0 cnt:0 </t>
  </si>
  <si>
    <t>r4GreatThan125:2089 cnt:14 135:1565 cnt:10 145:869 cnt:5 155:719 cnt:4 165:564 cnt:3 175:564 cnt:3 0.0</t>
  </si>
  <si>
    <t>r4GreatThan top 2.2142857142857144</t>
  </si>
  <si>
    <t>nb:19,19</t>
  </si>
  <si>
    <t>sw:18,19,19</t>
  </si>
  <si>
    <t>nb:19</t>
  </si>
  <si>
    <t>sw:19</t>
  </si>
  <si>
    <t>24028_240530082954</t>
  </si>
  <si>
    <t>Uavg: 499.0   std: 133.8282  (2.6819) Mavg: 21917   std: 993.4848   Lavg: 1736   std: 255.9902   R2avg: 1402   std: 153.3558</t>
  </si>
  <si>
    <t>Low18: 52.0</t>
  </si>
  <si>
    <t>Low25:184.0</t>
  </si>
  <si>
    <t>Low28:249.0</t>
  </si>
  <si>
    <t>f4 -max:546  491 : 26 | 414 : 18 | 413 : 12 |</t>
  </si>
  <si>
    <t xml:space="preserve">r5GreatThan 250:12120 cnt:46 235:26405 cnt:105 265:4420 cnt:16 280:1164 cnt:4 295:304 cnt:1 310:0 cnt:0 325:0 cnt:0 340:0 cnt:0 355:0 cnt:0 </t>
  </si>
  <si>
    <t>r4GreatThan125:1744 cnt:12 135:1221 cnt:8 145:667 cnt:4 155:371 cnt:2 165:371 cnt:2 175:371 cnt:2 0.0</t>
  </si>
  <si>
    <t>r4GreatThan top 3.8333333333333335</t>
  </si>
  <si>
    <t>028_2000  nb,15,19,swap,20</t>
  </si>
  <si>
    <t>f4 -max:2261  2105 : 54 | 1931 : 39 | 2000 : 31 |</t>
  </si>
  <si>
    <t>f4 -max:2159  1664 : 66 | 1890 : 45 | 1112 : 38 |</t>
  </si>
  <si>
    <t xml:space="preserve">f4 -max:2545  1621 : 92 | 2478 : 81 | 1649 : 46 | </t>
  </si>
  <si>
    <t>f4 -max:2746  2479 : 71 | 2560 : 70 | 2060 : 60 |</t>
  </si>
  <si>
    <t>f4 -max:2161  1952 : 100 | 1657 : 41 | 1567 : 41 |</t>
  </si>
  <si>
    <t>stepL 低区前4组符合5出2离散。</t>
  </si>
  <si>
    <t>24028_240606191337</t>
  </si>
  <si>
    <t>Low25:285.0</t>
  </si>
  <si>
    <t>Low28:166.0</t>
  </si>
  <si>
    <t>f4 -max:569  569 : 39 | 329 : 37 | 251 : 25 |</t>
  </si>
  <si>
    <t>Uavg: 580.0   std: 220.0341  (3.7937) Mavg: 26991   std: 2072.4302   Lavg: 2112   std: 477.0524   R2avg: 1189   std: 291.0361</t>
  </si>
  <si>
    <t xml:space="preserve">r5GreatThan 250:76444 cnt:259 235:89001 cnt:311 265:64881 cnt:214 280:49387 cnt:157 295:34440 cnt:105 310:25742 cnt:76 325:18157 cnt:52 340:11166 cnt:31 355:6303 cnt:17 </t>
  </si>
  <si>
    <t>r4GreatThan125:3432 cnt:23 135:2278 cnt:14 145:1997 cnt:12 155:1543 cnt:9 165:741 cnt:4 175:573 cnt:3 5.666666666666667</t>
  </si>
  <si>
    <t>r4GreatThan top 11.26086956521739</t>
  </si>
  <si>
    <t>24028_240604123953</t>
  </si>
  <si>
    <t>Low18: 75.0</t>
  </si>
  <si>
    <t>Low28:240.0</t>
  </si>
  <si>
    <t>Low31:177.0</t>
  </si>
  <si>
    <t>f4 -max:681  655 : 51 | 625 : 40 | 387 : 27 |</t>
  </si>
  <si>
    <t>Uavg: 846.0   std: 281.9202  (3.3324) Mavg: 23615   std: 1983.7964   Lavg: 2682   std: 616.5314   R2avg: 1263   std: 213.3589</t>
  </si>
  <si>
    <t xml:space="preserve">r5GreatThan 250:41189 cnt:144 235:52316 cnt:190 265:32199 cnt:109 280:23496 cnt:77 295:16045 cnt:51 310:8514 cnt:26 325:3439 cnt:10 340:2118 cnt:6 355:729 cnt:2 </t>
  </si>
  <si>
    <t>r4GreatThan125:6998 cnt:41 135:6083 cnt:34 145:5535 cnt:30 155:5235 cnt:28 165:4436 cnt:23 175:3934 cnt:20 0.1</t>
  </si>
  <si>
    <t>r4GreatThan top 3.5121951219512195</t>
  </si>
  <si>
    <t>24029_240604173732</t>
  </si>
  <si>
    <t>Low18: 79.0</t>
  </si>
  <si>
    <t>Low25:255.0</t>
  </si>
  <si>
    <t>Low28:194.0</t>
  </si>
  <si>
    <t>Low31: 94.0</t>
  </si>
  <si>
    <t xml:space="preserve">f4 -max:809  809 : 21 | 645 : 14 | 607 : 14 </t>
  </si>
  <si>
    <t>Uavg: 534.0   std: 173.3147  (3.2456) Mavg: 20141   std: 1461.0671   Lavg: 1702   std: 342.3522   R2avg: 1595   std: 296.9259</t>
  </si>
  <si>
    <t xml:space="preserve">r5GreatThan 250:14923 cnt:56 235:30653 cnt:121 265:6680 cnt:24 280:2908 cnt:10 295:900 cnt:3 310:0 cnt:0 325:0 cnt:0 340:0 cnt:0 355:0 cnt:0 </t>
  </si>
  <si>
    <t>r4GreatThan125:2407 cnt:16 135:2022 cnt:13 145:1194 cnt:7 155:741 cnt:4 165:741 cnt:4 175:400 cnt:2 0.0</t>
  </si>
  <si>
    <t>r4GreatThan top 3.5</t>
  </si>
  <si>
    <t>24029_240604173145</t>
  </si>
  <si>
    <t>Low25:271.0</t>
  </si>
  <si>
    <t>Low28:147.0</t>
  </si>
  <si>
    <t>Low31: 42.0</t>
  </si>
  <si>
    <t>f4 -max:1440  1440 : 269 | 1185 : 21 | 1189 : 15 |</t>
  </si>
  <si>
    <t>Uavg: 1475.0   std: 647.4998  (4.3898) Mavg: 29232   std: 2072.4302   Lavg: 4079   std: 1252.3837   R2avg: 2746   std: 680.7481</t>
  </si>
  <si>
    <t xml:space="preserve">r5GreatThan 250:55996 cnt:184 235:63985 cnt:217 265:48279 cnt:154 280:40687 cnt:126 295:29464 cnt:87 310:24030 cnt:69 325:18016 cnt:50 340:15383 cnt:42 355:10508 cnt:28 </t>
  </si>
  <si>
    <t>r4GreatThan125:10414 cnt:52 135:9903 cnt:48 145:8797 cnt:40 155:8206 cnt:36 165:7568 cnt:32 175:7398 cnt:31 0.9032258064516129</t>
  </si>
  <si>
    <t>r4GreatThan top 3.5384615384615383</t>
  </si>
  <si>
    <t>24029_240606192714</t>
  </si>
  <si>
    <t>Low18:  4.0</t>
  </si>
  <si>
    <t>Low25: 34.0</t>
  </si>
  <si>
    <t>Low28:433.0</t>
  </si>
  <si>
    <t>Low31:330.0</t>
  </si>
  <si>
    <t>f4 -max:616  557 : 44 | 609 : 32 | 523 : 26</t>
  </si>
  <si>
    <t>Uavg: 1124.0   std: 461.7045  (4.1077) Mavg: 32617   std: 2072.4302   Lavg: 3467   std: 975.5614   R2avg: 1262   std: 193.7189</t>
  </si>
  <si>
    <t xml:space="preserve">r5GreatThan 250:84239 cnt:254 235:89561 cnt:276 265:79633 cnt:236 280:74471 cnt:217 295:67911 cnt:194 310:58206 cnt:162 325:52160 cnt:143 340:41207 cnt:110 355:29767 cnt:77 </t>
  </si>
  <si>
    <t>r4GreatThan125:10446 cnt:50 135:9542 cnt:43 145:8851 cnt:38 155:8407 cnt:35 165:7934 cnt:32 175:7769 cnt:31 2.4838709677419355</t>
  </si>
  <si>
    <t>r4GreatThan top 5.08</t>
  </si>
  <si>
    <t>Low25: 99.0</t>
  </si>
  <si>
    <t>Low28:292.0</t>
  </si>
  <si>
    <t>Low31:129.0</t>
  </si>
  <si>
    <t>f4 -max:559  549 : 73 | 559 : 24 | 410 : 21 |</t>
  </si>
  <si>
    <t>Uavg: 821.0   std: 240.279  (2.9267) Mavg: 37339   std: 2072.4302   Lavg: 3622   std: 813.1052   R2avg: 1466   std: 194.1623</t>
  </si>
  <si>
    <t>24030_240606193628</t>
  </si>
  <si>
    <t xml:space="preserve">r5GreatThan 250:84588 cnt:253 235:87994 cnt:267 265:79686 cnt:234 280:73435 cnt:211 295:67121 cnt:189 310:61696 cnt:171 325:50294 cnt:135 340:42655 cnt:112 355:35719 cnt:92 </t>
  </si>
  <si>
    <t>r4GreatThan125:11663 cnt:65 135:10381 cnt:55 145:9413 cnt:48 155:8072 cnt:39 165:7428 cnt:35 175:6926 cnt:32 2.875</t>
  </si>
  <si>
    <t>r4GreatThan top 3.8923076923076922</t>
  </si>
  <si>
    <t>Low31:155.0</t>
  </si>
  <si>
    <t>f4 -max:493  332 : 18 | 407 : 14 | 435 : 13 |</t>
  </si>
  <si>
    <t>Uavg: 514.0   std: 104.4892  (2.0329) Mavg: 24621   std: 894.5038   Lavg: 2110   std: 306.9528   R2avg: 1540   std: 125.4352</t>
  </si>
  <si>
    <t>24030_240605111618</t>
  </si>
  <si>
    <t>24030_240605114216</t>
  </si>
  <si>
    <t>Low25:370.0</t>
  </si>
  <si>
    <t>Low31: 12.0</t>
  </si>
  <si>
    <t>f4 -max:915  915 : 96 | 841 : 67 | 805 : 62 |</t>
  </si>
  <si>
    <t>Uavg: 1014.0   std: 419.6082  (4.1381) Mavg: 25877   std: 2072.4302   Lavg: 3361   std: 1076.236   R2avg: 1674   std: 557.5904</t>
  </si>
  <si>
    <t xml:space="preserve">r5GreatThan 250:55418 cnt:188 235:62216 cnt:216 265:47994 cnt:159 280:36852 cnt:118 295:26505 cnt:82 310:16274 cnt:48 325:9904 cnt:28 340:7246 cnt:20 355:5866 cnt:16 </t>
  </si>
  <si>
    <t>r4GreatThan125:8890 cnt:46 135:8109 cnt:40 145:7692 cnt:37 155:7241 cnt:34 165:6592 cnt:30 175:5917 cnt:26 0.6153846153846154</t>
  </si>
  <si>
    <t>r4GreatThan top 4.086956521739131</t>
  </si>
  <si>
    <t>24027_240607132514</t>
  </si>
  <si>
    <t>Low14: 43.0</t>
  </si>
  <si>
    <t>Low18:205.0</t>
  </si>
  <si>
    <t>Low25:422.0</t>
  </si>
  <si>
    <t>Low28: 69.0</t>
  </si>
  <si>
    <t xml:space="preserve">f4 -max:522  522 : 55 | 520 : 21 | 309 : 18 | </t>
  </si>
  <si>
    <t>Uavg: 512.0   std: 181.3312  (3.5416) Mavg: 24124   std: 2072.4302   Lavg: 1894   std: 475.6017   R2avg: 1166   std: 198.1313</t>
  </si>
  <si>
    <t xml:space="preserve">r5GreatThan 250:77735 cnt:275 235:90528 cnt:328 265:60558 cnt:208 280:43166 cnt:144 295:25659 cnt:83 310:10591 cnt:33 325:3314 cnt:10 340:0 cnt:0 355:0 cnt:0 </t>
  </si>
  <si>
    <t>r4GreatThan125:3067 cnt:22 135:1638 cnt:11 145:1363 cnt:9 155:630 cnt:4 165:0 cnt:0 175:0 cnt:0 NaN</t>
  </si>
  <si>
    <t>r4GreatThan top 12.5</t>
  </si>
  <si>
    <t>24027_240607135213</t>
  </si>
  <si>
    <t>Low25: 90.0</t>
  </si>
  <si>
    <t>Low31:191.0</t>
  </si>
  <si>
    <t>f4 -max:861  861 : 87 | 735 : 25 | 412 : 24 |</t>
  </si>
  <si>
    <t>Uavg: 749.0   std: 227.4797  (3.0371) Mavg: 25030   std: 2072.4302   Lavg: 2681   std: 590.1212   R2avg: 1695   std: 431.8275</t>
  </si>
  <si>
    <t xml:space="preserve">r5GreatThan 250:43640 cnt:150 235:53116 cnt:189 265:34960 cnt:116 280:27888 cnt:90 295:21875 cnt:69 310:13415 cnt:41 325:8039 cnt:24 340:1731 cnt:5 355:0 cnt:0 </t>
  </si>
  <si>
    <t>r4GreatThan125:7484 cnt:47 135:6703 cnt:41 145:5721 cnt:34 155:4682 cnt:27 165:2927 cnt:16 175:1744 cnt:9 0.0</t>
  </si>
  <si>
    <t>r4GreatThan top 3.1914893617021276</t>
  </si>
  <si>
    <t>24026_240607143655</t>
  </si>
  <si>
    <t>Low25:209.0</t>
  </si>
  <si>
    <t>Low28:221.0</t>
  </si>
  <si>
    <t>f4 -max:875  875 : 49 | 745 : 44 | 522 : 33 |</t>
  </si>
  <si>
    <t>Uavg: 945.0   std: 275.1272  (2.9114) Mavg: 25497   std: 2072.4302   Lavg: 3033   std: 623.2006   R2avg: 1537   std: 383.5153</t>
  </si>
  <si>
    <t xml:space="preserve">r5GreatThan 250:51285 cnt:172 235:59508 cnt:206 265:43083 cnt:140 280:32490 cnt:101 295:27899 cnt:85 310:21563 cnt:64 325:16485 cnt:48 340:8520 cnt:24 355:4389 cnt:12 </t>
  </si>
  <si>
    <t>r4GreatThan125:8493 cnt:47 135:7594 cnt:40 145:6625 cnt:33 155:6179 cnt:30 165:6023 cnt:29 175:5681 cnt:27 0.4444444444444444</t>
  </si>
  <si>
    <t>r4GreatThan top 3.6595744680851063</t>
  </si>
  <si>
    <t>24026_240607144132</t>
  </si>
  <si>
    <t>Low25: 73.0</t>
  </si>
  <si>
    <t>Low28:348.0</t>
  </si>
  <si>
    <t>Low31:210.0</t>
  </si>
  <si>
    <t>f4 -max:569  438 : 23 | 422 : 22 | 526 : 19 |</t>
  </si>
  <si>
    <t>Uavg: 779.0   std: 210.7202  (2.705) Mavg: 37323   std: 2072.4302   Lavg: 3566   std: 731.0773   R2avg: 1514   std: 220.0704</t>
  </si>
  <si>
    <t xml:space="preserve">r5GreatThan 250:82507 cnt:237 235:87575 cnt:258 265:79179 cnt:224 280:72907 cnt:201 295:67735 cnt:183 310:63214 cnt:168 325:56251 cnt:146 340:49953 cnt:127 355:45089 cnt:113 </t>
  </si>
  <si>
    <t>r4GreatThan125:12331 cnt:71 135:10779 cnt:59 145:9946 cnt:53 155:8624 cnt:44 165:7667 cnt:38 175:7326 cnt:36 3.138888888888889</t>
  </si>
  <si>
    <t>r4GreatThan top 3.3380281690140845</t>
  </si>
  <si>
    <t>24025_240607173521</t>
  </si>
  <si>
    <t>Low18: 40.0</t>
  </si>
  <si>
    <t>Low28:100.0</t>
  </si>
  <si>
    <t>f4 -max:507  477 : 49 | 479 : 32 | 444 : 29 |</t>
  </si>
  <si>
    <t>Uavg: 802.0   std: 203.9804  (2.5434) Mavg: 37612   std: 2072.4302   Lavg: 3603   std: 659.7204   R2avg: 1512   std: 163.997</t>
  </si>
  <si>
    <t xml:space="preserve">r5GreatThan 250:82717 cnt:241 235:87043 cnt:259 265:77838 cnt:222 280:73454 cnt:206 295:69446 cnt:192 310:63723 cnt:173 325:54873 cnt:145 340:49205 cnt:128 355:43300 cnt:111 </t>
  </si>
  <si>
    <t>r4GreatThan125:11267 cnt:63 135:10614 cnt:58 145:9502 cnt:50 155:8301 cnt:42 165:7019 cnt:34 175:6005 cnt:28 3.9642857142857144</t>
  </si>
  <si>
    <t>r4GreatThan top 3.8253968253968256</t>
  </si>
  <si>
    <t>24025_240607174043</t>
  </si>
  <si>
    <t>Low25:303.0</t>
  </si>
  <si>
    <t xml:space="preserve">f4 -max:740  733 : 72 | 645 : 35 | 491 : 30 | </t>
  </si>
  <si>
    <t>Uavg: 939.0   std: 257.6587  (2.744) Mavg: 26150   std: 2072.4302   Lavg: 3075   std: 631.362   R2avg: 1486   std: 314.8412</t>
  </si>
  <si>
    <t xml:space="preserve">r5GreatThan 250:52017 cnt:175 235:62927 cnt:220 265:44554 cnt:146 280:35262 cnt:112 295:27540 cnt:85 310:21205 cnt:64 325:12047 cnt:35 340:6075 cnt:17 355:2597 cnt:7 </t>
  </si>
  <si>
    <t>r4GreatThan125:9469 cnt:56 135:8440 cnt:48 145:7610 cnt:42 155:6870 cnt:37 165:5746 cnt:30 175:4727 cnt:24 0.2916666666666667</t>
  </si>
  <si>
    <t>r4GreatThan top 3.125</t>
  </si>
  <si>
    <t>24025_240607174918</t>
  </si>
  <si>
    <t>Low18:110.0</t>
  </si>
  <si>
    <t>Low25:369.0</t>
  </si>
  <si>
    <t>Low31: 15.0</t>
  </si>
  <si>
    <t xml:space="preserve">f4 -max:435  299 : 19 | 399 : 13 | 314 : 12 | </t>
  </si>
  <si>
    <t>Uavg: 486.0   std: 125.8769  (2.5901) Mavg: 23021   std: 1125.1933   Lavg: 1863   std: 313.2268   R2avg: 1294   std: 83.8033</t>
  </si>
  <si>
    <t xml:space="preserve">r5GreatThan 250:15738 cnt:60 235:28072 cnt:111 265:5499 cnt:20 280:1153 cnt:4 295:296 cnt:1 310:0 cnt:0 325:0 cnt:0 340:0 cnt:0 355:0 cnt:0 </t>
  </si>
  <si>
    <t>r4GreatThan125:1220 cnt:8 135:969 cnt:6 145:685 cnt:4 155:540 cnt:3 165:540 cnt:3 175:203 cnt:1 0.0</t>
  </si>
  <si>
    <t>r4GreatThan top 7.5</t>
  </si>
  <si>
    <t>24024_240607175927</t>
  </si>
  <si>
    <t>Low18:145.0</t>
  </si>
  <si>
    <t>Low25:305.0</t>
  </si>
  <si>
    <t>Low28:170.0</t>
  </si>
  <si>
    <t>Low31:119.0</t>
  </si>
  <si>
    <t xml:space="preserve">f4 -max:688  680 : 40 | 687 : 35 | 688 : 27 | </t>
  </si>
  <si>
    <t>Uavg: 902.0   std: 237.5079  (2.6331) Mavg: 27220   std: 2072.4302   Lavg: 2950   std: 558.2849   R2avg: 1701   std: 385.2233</t>
  </si>
  <si>
    <t xml:space="preserve">r5GreatThan 250:51331 cnt:174 235:60783 cnt:213 265:41588 cnt:136 280:36154 cnt:116 295:27278 cnt:85 310:18473 cnt:56 325:10556 cnt:31 340:4913 cnt:14 355:1442 cnt:4 </t>
  </si>
  <si>
    <t>r4GreatThan125:7466 cnt:44 135:6824 cnt:39 145:6540 cnt:37 155:5495 cnt:30 165:4539 cnt:24 175:3345 cnt:17 0.23529411764705882</t>
  </si>
  <si>
    <t>r4GreatThan top 3.9545454545454546</t>
  </si>
  <si>
    <t>24024_24060718039</t>
  </si>
  <si>
    <t>Low25:215.0</t>
  </si>
  <si>
    <t xml:space="preserve">f4 -max:589  589 : 38 | 376 : 27 | 557 : 23 | </t>
  </si>
  <si>
    <t xml:space="preserve">r5GreatThan 250:84429 cnt:251 235:89767 cnt:273 265:78005 cnt:226 280:72839 cnt:207 295:67100 cnt:187 310:60465 cnt:165 325:53175 cnt:142 340:48184 cnt:127 355:38841 cnt:100 </t>
  </si>
  <si>
    <t>r4GreatThan125:10496 cnt:52 135:10110 cnt:49 145:9277 cnt:43 155:8980 cnt:41 165:8186 cnt:36 175:7677 cnt:33 3.0303030303030303</t>
  </si>
  <si>
    <t>r4GreatThan top 4.826923076923077</t>
  </si>
  <si>
    <t>Uavg: 876.0   std: 258.8571  (2.955) Mavg: 35346   std: 2072.4302   Lavg: 3722   std: 727.0743   R2avg: 1438   std: 173.0116</t>
  </si>
  <si>
    <t>Low25:323.0</t>
  </si>
  <si>
    <t>Low28:106.0</t>
  </si>
  <si>
    <t>24024_240607183555</t>
  </si>
  <si>
    <t>f4 -max:461  257 : 17 | 369 : 14 | 346 : 12 |</t>
  </si>
  <si>
    <t>Uavg: 480.0   std: 124.0363  (2.5841) Mavg: 22420   std: 771.3981   Lavg: 1729   std: 256.0254   R2avg: 1273   std: 88.1022</t>
  </si>
  <si>
    <t xml:space="preserve">r5GreatThan 250:10570 cnt:41 235:24343 cnt:98 265:1889 cnt:7 280:283 cnt:1 295:0 cnt:0 310:0 cnt:0 325:0 cnt:0 340:0 cnt:0 355:0 cnt:0 </t>
  </si>
  <si>
    <t>r4GreatThan125:1395 cnt:10 135:746 cnt:5 145:328 cnt:2 155:176 cnt:1 165:176 cnt:1 175:176 cnt:1 0.0</t>
  </si>
  <si>
    <t>r4GreatThan top 4.1</t>
  </si>
  <si>
    <t>24026_240608102523</t>
  </si>
  <si>
    <t>Low28:109.0</t>
  </si>
  <si>
    <t>f4 -max:535  454 : 17 | 493 : 16 | 275 : 15 |</t>
  </si>
  <si>
    <t>Uavg: 663.0   std: 277.249  (4.1817) Mavg: 19577   std: 1449.8472   Lavg: 1978   std: 520.0058   R2avg: 1101   std: 110.7113</t>
  </si>
  <si>
    <t xml:space="preserve">r5GreatThan 250:17096 cnt:63 235:30857 cnt:120 265:8884 cnt:31 280:4809 cnt:16 295:2223 cnt:7 310:1630 cnt:5 325:998 cnt:3 340:0 cnt:0 355:0 cnt:0 </t>
  </si>
  <si>
    <t>r4GreatThan125:4668 cnt:27 135:4142 cnt:23 145:4142 cnt:23 155:3392 cnt:18 165:2425 cnt:12 175:1913 cnt:9 0.0</t>
  </si>
  <si>
    <t>r4GreatThan top 2.3333333333333335</t>
  </si>
  <si>
    <t>24026_240608105144</t>
  </si>
  <si>
    <t>Low25:212.0</t>
  </si>
  <si>
    <t>Low28:220.0</t>
  </si>
  <si>
    <t>Low31:115.0</t>
  </si>
  <si>
    <t xml:space="preserve">f4 -max:553  464 : 27 | 326 : 23 | 508 : 14 </t>
  </si>
  <si>
    <t>Uavg: 505.0   std: 174.0431  (3.4464) Mavg: 21341   std: 1221.2285   Lavg: 1836   std: 372.1814   R2avg: 1218   std: 130.2037</t>
  </si>
  <si>
    <t xml:space="preserve">r5GreatThan 250:16314 cnt:61 235:33231 cnt:131 265:7883 cnt:28 280:3267 cnt:11 295:1252 cnt:4 310:654 cnt:2 325:332 cnt:1 340:0 cnt:0 355:0 cnt:0 </t>
  </si>
  <si>
    <t>r4GreatThan125:2261 cnt:14 135:1866 cnt:11 145:1723 cnt:10 155:1571 cnt:9 165:941 cnt:5 175:426 cnt:2 0.0</t>
  </si>
  <si>
    <t>r4GreatThan top 4.357142857142857</t>
  </si>
  <si>
    <t>24026_24060811050</t>
  </si>
  <si>
    <t>Uavg: 671.0   std: 295.6603  (4.4063) Mavg: 19264   std: 1464.1783   Lavg: 1967   std: 564.0638   R2avg: 1101   std: 151.2581</t>
  </si>
  <si>
    <t>f4 -max:604  582 : 37 | 569 : 26 | 464 : 16 |</t>
  </si>
  <si>
    <t xml:space="preserve">r5GreatThan 250:18841 cnt:70 235:32014 cnt:125 265:9124 cnt:32 280:4777 cnt:16 295:2487 cnt:8 310:1887 cnt:6 325:0 cnt:0 340:0 cnt:0 355:0 cnt:0 </t>
  </si>
  <si>
    <t>r4GreatThan125:4404 cnt:24 135:4275 cnt:23 145:3723 cnt:19 155:3723 cnt:19 165:2918 cnt:14 175:2408 cnt:11 0.0</t>
  </si>
  <si>
    <t>r4GreatThan top 2.9166666666666665</t>
  </si>
  <si>
    <t>最多f4即是最大f4,   r2 std最大，拥有聚合表现。没有的情况下看r2ave最小，如果r4g&gt;10那么直接是聚合。</t>
  </si>
  <si>
    <t>24031_24060920057</t>
  </si>
  <si>
    <t>Low18:  7.0</t>
  </si>
  <si>
    <t>Low28:314.0</t>
  </si>
  <si>
    <t>f4 -max:1054  1043 : 126 | 1054 : 92 | 882 : 25 |</t>
  </si>
  <si>
    <t>Uavg: 929.0   std: 432.1782  (4.6521) Mavg: 25730   std: 2072.4302   Lavg: 3189   std: 1086.3977   R2avg: 2026   std: 699.7335</t>
  </si>
  <si>
    <t xml:space="preserve">r5GreatThan 250:53658 cnt:178 235:62879 cnt:216 265:46982 cnt:152 280:39363 cnt:124 295:29922 cnt:91 310:22096 cnt:65 325:14166 cnt:40 340:9524 cnt:26 355:6038 cnt:16 </t>
  </si>
  <si>
    <t>r4GreatThan125:9038 cnt:47 135:8650 cnt:44 145:8234 cnt:41 155:7636 cnt:37 165:6838 cnt:32 175:6162 cnt:28 0.5714285714285714</t>
  </si>
  <si>
    <t>r4GreatThan top 3.7872340425531914</t>
  </si>
  <si>
    <t>Low25:246.0</t>
  </si>
  <si>
    <t>Low28:185.0</t>
  </si>
  <si>
    <t>f4 -max:411  380 : 44 | 284 : 30 | 372 : 29 |</t>
  </si>
  <si>
    <t>Uavg: 420.0   std: 116.4861  (2.7735) Mavg: 29328   std: 2053.4101   Lavg: 1908   std: 347.5716   R2avg: 1319   std: 104.7473</t>
  </si>
  <si>
    <t xml:space="preserve">r5GreatThan 250:80808 cnt:294 235:94963 cnt:352 265:54329 cnt:191 280:32332 cnt:110 295:14629 cnt:48 310:3489 cnt:11 325:0 cnt:0 340:0 cnt:0 355:0 cnt:0 </t>
  </si>
  <si>
    <t>r4GreatThan125:788 cnt:6 135:140 cnt:1 145:0 cnt:0 155:0 cnt:0 165:0 cnt:0 175:0 cnt:0 NaN</t>
  </si>
  <si>
    <t>r4GreatThan top 49.0</t>
  </si>
  <si>
    <t>24031_240609200911</t>
  </si>
  <si>
    <t>f4 -max:920  866 : 50 | 920 : 21 | 744 : 20 |</t>
  </si>
  <si>
    <t>Uavg: 723.0   std: 315.9968  (4.3706) Mavg: 18263   std: 1669.1983   Lavg: 2190   std: 702.9282   R2avg: 1587   std: 359.8639</t>
  </si>
  <si>
    <t xml:space="preserve">r5GreatThan 250:19021 cnt:69 235:31071 cnt:119 265:11094 cnt:38 280:8128 cnt:27 295:4986 cnt:16 310:2564 cnt:8 325:684 cnt:2 340:350 cnt:1 355:0 cnt:0 </t>
  </si>
  <si>
    <t>r4GreatThan125:6070 cnt:33 135:5290 cnt:27 145:4727 cnt:23 155:4575 cnt:22 165:4253 cnt:20 175:4088 cnt:19 0.0</t>
  </si>
  <si>
    <t>r4GreatThan top 2.090909090909091</t>
  </si>
  <si>
    <t>Low25: 80.0</t>
  </si>
  <si>
    <t>Low28:366.0</t>
  </si>
  <si>
    <t>Low31:238.0</t>
  </si>
  <si>
    <t>24031_24060920143</t>
  </si>
  <si>
    <t xml:space="preserve">f4 -max:442  418 : 34 | 391 : 15 | 252 : 11 | </t>
  </si>
  <si>
    <t>Uavg: 483.0   std: 98.6103  (2.0416) Mavg: 24254   std: 893.5402   Lavg: 1983   std: 272.2462   R2avg: 1405   std: 109.8044</t>
  </si>
  <si>
    <t xml:space="preserve">r5GreatThan 250:9660 cnt:36 235:21732 cnt:86 265:5274 cnt:19 280:1476 cnt:5 295:908 cnt:3 310:0 cnt:0 325:0 cnt:0 340:0 cnt:0 355:0 cnt:0 </t>
  </si>
  <si>
    <t>r4GreatThan125:655 cnt:5 135:137 cnt:1 145:0 cnt:0 155:0 cnt:0 165:0 cnt:0 175:0 cnt:0 NaN</t>
  </si>
  <si>
    <t>r4GreatThan top 7.2</t>
  </si>
  <si>
    <t>Low25:176.0</t>
  </si>
  <si>
    <t>Low28:250.0</t>
  </si>
  <si>
    <t>Low31:118.0</t>
  </si>
  <si>
    <t>24031_240609202838</t>
  </si>
  <si>
    <t>24031_240609201954</t>
  </si>
  <si>
    <t>Low25: 95.0</t>
  </si>
  <si>
    <t>Low28:332.0</t>
  </si>
  <si>
    <t>Low31:175.0</t>
  </si>
  <si>
    <t xml:space="preserve">f4 -max:523  468 : 47 | 505 : 24 | 439 : 22 | </t>
  </si>
  <si>
    <t xml:space="preserve">Uavg: 625.0   std: 197.7802  (3.1645) Mavg: 21311   std: 1526.1183   Lavg: 2289   std: 469.9287   R2avg: 1229   std: 142.2603 </t>
  </si>
  <si>
    <t xml:space="preserve">r5GreatThan 250:31183 cnt:113 235:44008 cnt:166 265:20182 cnt:70 280:12335 cnt:41 295:6328 cnt:20 310:3608 cnt:11 325:2012 cnt:6 340:706 cnt:2 355:355 cnt:1 </t>
  </si>
  <si>
    <t>r4GreatThan125:4592 cnt:28 135:4068 cnt:24 145:3237 cnt:18 155:3091 cnt:17 165:2304 cnt:12 175:1626 cnt:8 0.125</t>
  </si>
  <si>
    <t>r4GreatThan top 4.035714285714286</t>
  </si>
  <si>
    <t>24031_24060920341</t>
  </si>
  <si>
    <t>Low18: 26.0</t>
  </si>
  <si>
    <t>Low25:108.0</t>
  </si>
  <si>
    <t>Low28:338.0</t>
  </si>
  <si>
    <t xml:space="preserve">f4 -max:492  401 : 18 | 414 : 15 | 375 : 12 | </t>
  </si>
  <si>
    <t>Uavg: 563.0   std: 165.6653  (2.9425) Mavg: 20557   std: 1356.1143   Lavg: 1926   std: 384.7311   R2avg: 1225   std: 106.9439</t>
  </si>
  <si>
    <t xml:space="preserve">r5GreatThan 250:19343 cnt:72 235:33096 cnt:129 265:10656 cnt:38 280:4960 cnt:17 295:1818 cnt:6 310:313 cnt:1 325:0 cnt:0 340:0 cnt:0 355:0 cnt:0 </t>
  </si>
  <si>
    <t>r4GreatThan125:3149 cnt:20 135:2628 cnt:16 145:2350 cnt:14 155:2049 cnt:12 165:948 cnt:5 175:778 cnt:4 0.0</t>
  </si>
  <si>
    <t>r4GreatThan top 3.6</t>
  </si>
  <si>
    <t>有两个最大f4和最多f4重合时看谁的r4g大，则聚合</t>
  </si>
  <si>
    <t>先看两个最大f4和最多f4重合，再看r4g有没有特别高的，再看r2std最小的（无论如何除了最大f4和最多f4重合之外，f4数量最大前三里面，</t>
  </si>
  <si>
    <t>用有f4数量最小的期，会有数量最多的极限聚合表现（虽然聚合数量不是最多））</t>
  </si>
  <si>
    <t>f4最小的那组的all的nb1的上部前11一定有一个内聚&lt;=16</t>
  </si>
  <si>
    <t>24032_240610111243</t>
  </si>
  <si>
    <t>Low25:129.0</t>
  </si>
  <si>
    <t>Low28:274.0</t>
  </si>
  <si>
    <t>f4 -max:885  866 : 103 | 885 : 71 | 722 : 17 |</t>
  </si>
  <si>
    <t>Uavg: 848.0   std: 308.6292  (3.6395) Mavg: 24416   std: 2070.0978   Lavg: 2673   std: 635.1236   R2avg: 1626   std: 497.9157</t>
  </si>
  <si>
    <t xml:space="preserve">r5GreatThan 250:42741 cnt:149 235:54397 cnt:197 265:31952 cnt:107 280:24048 cnt:78 295:17158 cnt:54 310:10835 cnt:33 325:5793 cnt:17 340:2482 cnt:7 355:1090 cnt:3 </t>
  </si>
  <si>
    <t>r4GreatThan125:7338 cnt:45 135:6686 cnt:40 145:5021 cnt:28 155:4719 cnt:26 165:3448 cnt:18 175:2762 cnt:14 0.21428571428571427</t>
  </si>
  <si>
    <t>r4GreatThan top 3.311111111111111</t>
  </si>
  <si>
    <t>f4 -max:531  526 : 47 | 531 : 26 | 302 : 23 |</t>
  </si>
  <si>
    <t>Uavg: 470.0   std: 173.1444  (3.6839) Mavg: 28137   std: 2072.4302   Lavg: 2288   std: 679.5984   R2avg: 1327   std: 268.2517</t>
  </si>
  <si>
    <t xml:space="preserve">r5GreatThan 250:72108 cnt:242 235:83232 cnt:288 265:62076 cnt:203 280:52239 cnt:167 295:41063 cnt:128 310:28949 cnt:88 325:15935 cnt:47 340:7643 cnt:22 355:723 cnt:2 </t>
  </si>
  <si>
    <t>r4GreatThan125:4552 cnt:30 135:3384 cnt:21 145:2682 cnt:16 155:1932 cnt:11 165:1291 cnt:7 175:772 cnt:4 0.5</t>
  </si>
  <si>
    <t>r4GreatThan top 8.066666666666666</t>
  </si>
  <si>
    <t>Low28:344.0</t>
  </si>
  <si>
    <t>Low31:187.0</t>
  </si>
  <si>
    <t>24032_240610200555</t>
  </si>
  <si>
    <t>24032_240610201350</t>
  </si>
  <si>
    <t>Low18: 33.0</t>
  </si>
  <si>
    <t>Low25:144.0</t>
  </si>
  <si>
    <t>Low28:283.0</t>
  </si>
  <si>
    <t>Low31:149.0</t>
  </si>
  <si>
    <t>f4 -max:936  894 : 40 | 777 : 24 | 862 : 22 |</t>
  </si>
  <si>
    <t>Uavg: 636.0   std: 264.9264  (4.1655) Mavg: 19129   std: 1685.5507   Lavg: 2041   std: 572.8673   R2avg: 1802   std: 352.5011</t>
  </si>
  <si>
    <t xml:space="preserve">r5GreatThan 250:17738 cnt:66 235:30455 cnt:119 265:8079 cnt:28 280:5619 cnt:19 295:2184 cnt:7 310:1278 cnt:4 325:329 cnt:1 340:0 cnt:0 355:0 cnt:0 </t>
  </si>
  <si>
    <t>r4GreatThan125:4997 cnt:30 135:4358 cnt:25 145:3524 cnt:19 155:2181 cnt:10 165:2026 cnt:9 175:2026 cnt:9 0.0</t>
  </si>
  <si>
    <t>r4GreatThan top 2.2</t>
  </si>
  <si>
    <t>24032_240610201939</t>
  </si>
  <si>
    <t>Low25:200.0</t>
  </si>
  <si>
    <t>Low28:238.0</t>
  </si>
  <si>
    <t xml:space="preserve">f4 -max:439  384 : 30 | 322 : 10 | 390 : 9 | </t>
  </si>
  <si>
    <t>Uavg: 478.0   std: 124.0363  (2.5949) Mavg: 22119   std: 798.8323   Lavg: 1797   std: 268.7657   R2avg: 1289   std: 93.5628</t>
  </si>
  <si>
    <t xml:space="preserve">r5GreatThan 250:8679 cnt:33 235:19760 cnt:79 265:3048 cnt:11 280:1144 cnt:4 295:303 cnt:1 310:0 cnt:0 325:0 cnt:0 340:0 cnt:0 355:0 cnt:0 </t>
  </si>
  <si>
    <t>r4GreatThan125:898 cnt:6 135:644 cnt:4 145:644 cnt:4 155:495 cnt:3 165:339 cnt:2 175:0 cnt:0 NaN</t>
  </si>
  <si>
    <t>r4GreatThan top 5.5</t>
  </si>
  <si>
    <t>24032_240610205133</t>
  </si>
  <si>
    <t xml:space="preserve">f4 -max:502  502 : 49 | 438 : 21 | 449 : 14 | </t>
  </si>
  <si>
    <t>Uavg: 595.0   std: 214.4062  (3.6035) Mavg: 22660   std: 2072.4302   Lavg: 2346   std: 647.3438   R2avg: 1221   std: 135.0741</t>
  </si>
  <si>
    <t xml:space="preserve">r5GreatThan 250:29536 cnt:105 235:42891 cnt:160 265:18756 cnt:63 280:13895 cnt:45 295:9596 cnt:30 310:5653 cnt:17 325:3441 cnt:10 340:1791 cnt:5 355:1095 cnt:3 </t>
  </si>
  <si>
    <t>r4GreatThan125:5783 cnt:34 135:5391 cnt:31 145:4680 cnt:26 155:3784 cnt:20 165:3141 cnt:16 175:2634 cnt:13 0.23076923076923078</t>
  </si>
  <si>
    <t>r4GreatThan top 3.088235294117647</t>
  </si>
  <si>
    <t>Low18: 36.0</t>
  </si>
  <si>
    <t>Low25:240.0</t>
  </si>
  <si>
    <t>Low28:183.0</t>
  </si>
  <si>
    <t>Low31: 82.0</t>
  </si>
  <si>
    <t>24032_240610205559</t>
  </si>
  <si>
    <t xml:space="preserve">f4 -max:541  523 : 33 | 362 : 14 | 395 : 13 | </t>
  </si>
  <si>
    <t>Uavg: 659.0   std: 212.8802  (3.2304) Mavg: 20713   std: 1510.7889   Lavg: 2154   std: 491.8465   R2avg: 1164   std: 112.4811</t>
  </si>
  <si>
    <t xml:space="preserve">r5GreatThan 250:24569 cnt:91 235:34965 cnt:134 265:11979 cnt:42 280:5476 cnt:18 295:3753 cnt:12 310:1956 cnt:6 325:993 cnt:3 340:0 cnt:0 355:0 cnt:0 </t>
  </si>
  <si>
    <t>r4GreatThan125:4605 cnt:28 135:3560 cnt:20 145:2999 cnt:16 155:2853 cnt:15 165:2386 cnt:12 175:2046 cnt:10 0.0</t>
  </si>
  <si>
    <t>r4GreatThan top 3.25</t>
  </si>
  <si>
    <t>Low25:273.0</t>
  </si>
  <si>
    <t>Low28:159.0</t>
  </si>
  <si>
    <t>Low31: 63.0</t>
  </si>
  <si>
    <t>f4 -max:522  445 : 38 | 493 : 24 | 455 : 20</t>
  </si>
  <si>
    <t>Uavg: 669.0   std: 208.6816  (3.1193) Mavg: 22912   std: 2072.4302   Lavg: 2483   std: 586.2653   R2avg: 1244   std: 134.8851</t>
  </si>
  <si>
    <t>Low18: 48.0</t>
  </si>
  <si>
    <t>Low25:262.0</t>
  </si>
  <si>
    <t>Low31: 64.0</t>
  </si>
  <si>
    <t xml:space="preserve">r5GreatThan 250:32029 cnt:114 235:44864 cnt:167 265:22004 cnt:75 280:14160 cnt:46 295:10154 cnt:32 310:5926 cnt:18 325:3076 cnt:9 340:1418 cnt:4 355:731 cnt:2 </t>
  </si>
  <si>
    <t>r4GreatThan125:6592 cnt:39 135:5559 cnt:31 145:4993 cnt:27 155:4394 cnt:23 165:3923 cnt:20 175:3065 cnt:15 0.13333333333333333</t>
  </si>
  <si>
    <t>r4GreatThan top 2.923076923076923</t>
  </si>
  <si>
    <t>24032_240610205940</t>
  </si>
  <si>
    <t>24033_240611133620</t>
  </si>
  <si>
    <t xml:space="preserve">f4 -max:473  390 : 33 | 384 : 29 | 460 : 26 </t>
  </si>
  <si>
    <t>Uavg: 480.0   std: 134.8221  (2.8088) Mavg: 27930   std: 2072.4302   Lavg: 2121   std: 464.1433   R2avg: 1328   std: 183.4257</t>
  </si>
  <si>
    <t xml:space="preserve">r5GreatThan 250:70923 cnt:237 235:79625 cnt:273 265:59367 cnt:192 280:51501 cnt:163 295:42024 cnt:130 310:32664 cnt:99 325:20008 cnt:59 340:8401 cnt:24 355:2160 cnt:6 </t>
  </si>
  <si>
    <t>r4GreatThan125:2269 cnt:16 135:1490 cnt:10 145:1073 cnt:7 155:318 cnt:2 165:0 cnt:0 175:0 cnt:0 Infinity</t>
  </si>
  <si>
    <t>r4GreatThan top 14.8125</t>
  </si>
  <si>
    <t>Low14:125.0</t>
  </si>
  <si>
    <t>Low18:213.0</t>
  </si>
  <si>
    <t>Low25:357.0</t>
  </si>
  <si>
    <t>24033_240611134144</t>
  </si>
  <si>
    <t xml:space="preserve">f4 -max:808  806 : 36 | 785 : 31 | 726 : 31 </t>
  </si>
  <si>
    <t>Uavg: 797.0   std: 266.8989  (3.3488) Mavg: 24706   std: 2072.4302   Lavg: 2635   std: 687.7441   R2avg: 1628   std: 472.3039</t>
  </si>
  <si>
    <t xml:space="preserve">r5GreatThan 250:45104 cnt:154 235:56690 cnt:202 265:34521 cnt:113 280:26624 cnt:84 295:20617 cnt:63 310:16405 cnt:49 325:11312 cnt:33 340:6337 cnt:18 355:1815 cnt:5 </t>
  </si>
  <si>
    <t>r4GreatThan125:7025 cnt:41 135:5992 cnt:33 145:5152 cnt:27 155:4694 cnt:24 165:3905 cnt:19 175:2716 cnt:12 0.4166666666666667</t>
  </si>
  <si>
    <t>r4GreatThan top 3.7560975609756095</t>
  </si>
  <si>
    <t>Low18: 35.0</t>
  </si>
  <si>
    <t>Low25:159.0</t>
  </si>
  <si>
    <t>Low31:102.0</t>
  </si>
  <si>
    <t>24033_240611134652</t>
  </si>
  <si>
    <t>f4 -max:714  486 : 31 | 564 : 29 | 606 : 24</t>
  </si>
  <si>
    <t>Uavg: 535.0   std: 151.8914  (2.8391) Mavg: 21053   std: 833.2569   Lavg: 1853   std: 309.5545   R2avg: 1614   std: 231.6938</t>
  </si>
  <si>
    <t xml:space="preserve">r5GreatThan 250:11124 cnt:42 235:25876 cnt:103 265:5265 cnt:19 280:2020 cnt:7 295:296 cnt:1 310:0 cnt:0 325:0 cnt:0 340:0 cnt:0 355:0 cnt:0 </t>
  </si>
  <si>
    <t>r4GreatThan125:2062 cnt:14 135:1425 cnt:9 145:1148 cnt:7 155:697 cnt:4 165:387 cnt:2 175:387 cnt:2 0.0</t>
  </si>
  <si>
    <t>r4GreatThan top 3.0</t>
  </si>
  <si>
    <t>Low18: 64.0</t>
  </si>
  <si>
    <t>Low31: 57.0</t>
  </si>
  <si>
    <t>有r4g&gt;10优先聚合</t>
  </si>
  <si>
    <t xml:space="preserve">f4 -max:481  478 : 15 | 469 : 15 | 238 : 14 </t>
  </si>
  <si>
    <t xml:space="preserve">r5GreatThan 250:9760 cnt:37 235:22533 cnt:90 265:3089 cnt:11 280:1470 cnt:5 295:606 cnt:2 310:0 cnt:0 325:0 cnt:0 340:0 cnt:0 355:0 cnt:0 </t>
  </si>
  <si>
    <t>r4GreatThan125:1619 cnt:11 135:1232 cnt:8 145:1095 cnt:7 155:494 cnt:3 165:339 cnt:2 175:0 cnt:0 NaN</t>
  </si>
  <si>
    <t>Low25:233.0</t>
  </si>
  <si>
    <t>Low28:190.0</t>
  </si>
  <si>
    <t>24033_240611135635</t>
  </si>
  <si>
    <t xml:space="preserve">Uavg: 485.0   std: 150.705  (3.1073) Mavg: 20812   std: 835.8122   Lavg: 1756   std: 318.4933   R2avg: 1226   std: 122.352 </t>
  </si>
  <si>
    <t>24060_24061114350</t>
  </si>
  <si>
    <t>f4 -max:545  521 : 25 | 337 : 25 | 440 : 20</t>
  </si>
  <si>
    <t>Uavg: 552.0   std: 195.732  (3.5459) Mavg: 27250   std: 2072.4302   Lavg: 2201   std: 542.237   R2avg: 1220   std: 253.8031</t>
  </si>
  <si>
    <t xml:space="preserve">r5GreatThan 250:74580 cnt:242 235:85495 cnt:287 265:61436 cnt:191 280:54632 cnt:166 295:46006 cnt:136 310:38456 cnt:111 325:28315 cnt:79 340:22011 cnt:60 355:16810 cnt:45 </t>
  </si>
  <si>
    <t>r4GreatThan125:4595 cnt:30 135:3681 cnt:23 145:2842 cnt:17 155:2244 cnt:13 165:1441 cnt:8 175:765 cnt:4 11.25</t>
  </si>
  <si>
    <t>Low25:164.0</t>
  </si>
  <si>
    <t>Low28:212.0</t>
  </si>
  <si>
    <t>Low31: 60.0</t>
  </si>
  <si>
    <t>24060_240611172933</t>
  </si>
  <si>
    <t>24060_240611173452</t>
  </si>
  <si>
    <t>f4 -max:587  389 : 17 | 470 : 16 | 410 : 15</t>
  </si>
  <si>
    <t>Uavg: 547.0   std: 132.9812  (2.4311) Mavg: 21782   std: 755.9848   Lavg: 1897   std: 284.6911   R2avg: 1431   std: 185.1378</t>
  </si>
  <si>
    <t xml:space="preserve">r5GreatThan 250:12416 cnt:47 235:29078 cnt:116 265:4761 cnt:17 280:1790 cnt:6 295:1226 cnt:4 310:630 cnt:2 325:0 cnt:0 340:0 cnt:0 355:0 cnt:0 </t>
  </si>
  <si>
    <t>r4GreatThan125:1959 cnt:14 135:1049 cnt:7 145:911 cnt:6 155:318 cnt:2 165:0 cnt:0 175:0 cnt:0 NaN</t>
  </si>
  <si>
    <t>r4GreatThan top 3.357142857142857</t>
  </si>
  <si>
    <t>Low25:175.0</t>
  </si>
  <si>
    <t>Low28:265.0</t>
  </si>
  <si>
    <t>Low31:147.0</t>
  </si>
  <si>
    <t>24060_24061117421</t>
  </si>
  <si>
    <t>f4 -max:432  345 : 12 | 338 : 11 | 371 : 10 |</t>
  </si>
  <si>
    <t>Uavg: 482.0   std: 127.291  (2.6409) Mavg: 21221   std: 740.5275   Lavg: 1843   std: 326.7813   R2avg: 1262   std: 98.4987</t>
  </si>
  <si>
    <t xml:space="preserve">r5GreatThan 250:12743 cnt:49 235:25743 cnt:103 265:3798 cnt:14 280:287 cnt:1 295:0 cnt:0 310:0 cnt:0 325:0 cnt:0 340:0 cnt:0 355:0 cnt:0 </t>
  </si>
  <si>
    <t>r4GreatThan125:1500 cnt:10 135:1110 cnt:7 145:973 cnt:6 155:678 cnt:4 165:522 cnt:3 175:187 cnt:1 0.0</t>
  </si>
  <si>
    <t>r4GreatThan top 4.9</t>
  </si>
  <si>
    <t>Low28:205.0</t>
  </si>
  <si>
    <t>Low18: 67.0</t>
  </si>
  <si>
    <t>Low28:155.0</t>
  </si>
  <si>
    <t>24060_240611175846</t>
  </si>
  <si>
    <t>f4 -max:530  477 : 31 | 453 : 29 | 423 : 20</t>
  </si>
  <si>
    <t>Uavg: 651.0   std: 194.6535  (2.9901) Mavg: 21205   std: 1771.4934   Lavg: 2156   std: 495.6955   R2avg: 1217   std: 121.9795</t>
  </si>
  <si>
    <t xml:space="preserve">r5GreatThan 250:23260 cnt:84 235:35830 cnt:136 265:14794 cnt:51 280:10973 cnt:37 295:5801 cnt:19 310:1597 cnt:5 325:326 cnt:1 340:0 cnt:0 355:0 cnt:0 </t>
  </si>
  <si>
    <t>r4GreatThan125:4714 cnt:29 135:4325 cnt:26 145:3763 cnt:22 155:3614 cnt:21 165:2021 cnt:11 175:1338 cnt:7 0.0</t>
  </si>
  <si>
    <t>r4GreatThan top 2.896551724137931</t>
  </si>
  <si>
    <t>Low28:226.0</t>
  </si>
  <si>
    <t>24060_240611180835</t>
  </si>
  <si>
    <t>f4 -max:671  609 : 58 | 568 : 38 | 586 : 32 |</t>
  </si>
  <si>
    <t>Uavg: 906.0   std: 437.1579  (4.8251) Mavg: 18556   std: 1762.7524   Lavg: 2764   std: 1051.7709   R2avg: 1191   std: 199.8174</t>
  </si>
  <si>
    <t xml:space="preserve">r5GreatThan 250:24544 cnt:91 235:38529 cnt:149 265:13516 cnt:48 280:6734 cnt:23 295:2728 cnt:9 310:310 cnt:1 325:0 cnt:0 340:0 cnt:0 355:0 cnt:0 </t>
  </si>
  <si>
    <t>r4GreatThan125:7856 cnt:39 135:7467 cnt:36 145:6910 cnt:32 155:6762 cnt:31 165:6280 cnt:28 175:5775 cnt:25 0.0</t>
  </si>
  <si>
    <t>Low28:262.0</t>
  </si>
  <si>
    <t>Low31:104.0</t>
  </si>
  <si>
    <t>24060_240611181332</t>
  </si>
  <si>
    <t>f4 -max:520  500 : 31 | 405 : 21 | 450 : 16</t>
  </si>
  <si>
    <t>Uavg: 621.0   std: 182.9235  (2.9456) Mavg: 20627   std: 1763.0995   Lavg: 2103   std: 492.6226   R2avg: 1181   std: 107.7404</t>
  </si>
  <si>
    <t xml:space="preserve">r5GreatThan 250:25008 cnt:91 235:34870 cnt:132 265:15023 cnt:52 280:9864 cnt:33 295:6417 cnt:21 310:1592 cnt:5 325:326 cnt:1 340:0 cnt:0 355:0 cnt:0 </t>
  </si>
  <si>
    <t>r4GreatThan125:4910 cnt:31 135:4392 cnt:27 145:3835 cnt:23 155:2944 cnt:17 165:1817 cnt:10 175:1478 cnt:8 0.0</t>
  </si>
  <si>
    <t>r4GreatThan top 2.935483870967742</t>
  </si>
  <si>
    <t>Low25:190.0</t>
  </si>
  <si>
    <t>Low28:235.0</t>
  </si>
  <si>
    <t>step sml 前10有33以上的</t>
  </si>
  <si>
    <t>m前部2个低聚合</t>
  </si>
  <si>
    <t>u前部5组出4，28,2</t>
  </si>
  <si>
    <t>Lavg越高越离散，std也大， r2std要看r4g&gt;4则，r2std反转（反转后r2std小，离散）</t>
  </si>
  <si>
    <t>24060_240614104954</t>
  </si>
  <si>
    <t>Low28:284.0</t>
  </si>
  <si>
    <t>f4 -max:655  607 : 49 | 581 : 41 | 577 : 33 |</t>
  </si>
  <si>
    <t>Uavg: 976.0   std: 477.5332  (4.8928) Mavg: 17988   std: 1774.3675   Lavg: 2798   std: 1076.0646   R2avg: 1155   std: 217.4006</t>
  </si>
  <si>
    <t xml:space="preserve">r5GreatThan 250:26552 cnt:97 235:41482 cnt:159 265:15252 cnt:53 280:8749 cnt:29 295:5593 cnt:18 310:2890 cnt:9 325:993 cnt:3 340:0 cnt:0 355:0 cnt:0 </t>
  </si>
  <si>
    <t>r4GreatThan125:8293 cnt:40 135:8037 cnt:38 145:7616 cnt:35 155:7029 cnt:31 165:6869 cnt:30 175:6358 cnt:27 0.0</t>
  </si>
  <si>
    <t>r4GreatThan top 2.425</t>
  </si>
  <si>
    <t>聚合时使用uavg小&lt;25，mavg小&lt;600,lstd&gt;18越大越好，其中r1最小的就是最聚合的。</t>
  </si>
  <si>
    <t xml:space="preserve"> r2std要看r4g&lt;4,有同f4(2个)时比较r2std, 有1个或没有的时候要剃掉最大的lavg(离散)再比较r2std取最小的</t>
  </si>
  <si>
    <t>非聚合时使用f4存在最大f4且分散，Mavg大   std大   Lavg大</t>
  </si>
  <si>
    <t>3,1</t>
  </si>
  <si>
    <t>x,1</t>
  </si>
  <si>
    <t>x,2</t>
  </si>
  <si>
    <t>x,0</t>
  </si>
  <si>
    <t>2.5434过小，不聚合难出</t>
  </si>
  <si>
    <t>28 29 22 14  2 18  7  1 12 11 31 24 16  6 13  3 32  9 19 21 33 15 25 23 20 30 34 10  8 17  4 26 35 27  5</t>
  </si>
  <si>
    <t>31 35 32 10 21 17 14 16  2  7 33 22 11 23 13 20  3  5 30 24 34 27  4  9  8 26 18 19 28 15 12  1  6 29 25</t>
  </si>
  <si>
    <t>28  8 19 18 26  9  1 22 12 20 11 30 16  2  4 27  3  7  5 31 24 21 14 10 32 34 35 13 33 17 23 15 29 25  6</t>
  </si>
  <si>
    <t>13 23 33 24 34 30 11  4  8 17  9 20 21 19 28 16 18 22 10 26  5 32  2 14 27  1  3 31  7 35 12 15 29  6 25</t>
  </si>
  <si>
    <t>30 13 34 23 24 11  4 33 20 17  8 21  9 22 27 16  5 26  2 10 18 32  3 14  7 31 35 15  6 29 25 28  1 12 19</t>
  </si>
  <si>
    <r>
      <t>Uavg: 65.0   std: 11.4891  (1.7676) Mavg:</t>
    </r>
    <r>
      <rPr>
        <b/>
        <sz val="11"/>
        <color rgb="FFFF0000"/>
        <rFont val="Calibri (Body)"/>
      </rPr>
      <t xml:space="preserve"> 853</t>
    </r>
    <r>
      <rPr>
        <sz val="11"/>
        <color theme="1"/>
        <rFont val="Calibri"/>
        <charset val="128"/>
        <scheme val="minor"/>
      </rPr>
      <t xml:space="preserve">   std: 88.5664   Lavg: 173   std: 13.9642   R2avg: 75   std: 2.4495</t>
    </r>
  </si>
  <si>
    <t>mavg高,mstd高，lavg高r2avg高,  或 uavg(小) 且r2avg小</t>
  </si>
  <si>
    <t>13 23 06 29 25 35 14 33 31 07 17 01 24 32 10 02 22 03 20 05 28 21 15 11 34 30 16 12 04 18 09 19 08 27 26</t>
  </si>
  <si>
    <t>23 17 13 32 24 10 35 14 21 31 02 07 06 11 29 33 22 20 16 03 04 12 27 05 25 18 08 26 01 28 34 30 19 15 09</t>
  </si>
  <si>
    <t>14 29 06 25 31 32 10 17 13 23 24 35 21 11 07 33 04 03 05 12 01 20 02 16 22 27 28 18 30 34 15 26 09 19 08</t>
  </si>
  <si>
    <t>23 13 17 10 35 24 32 21 14 06 31 03 11 07 04 20 27 02 16 33 05 29 12 22 25 18 01 08 28 26 34 30 15 09 19</t>
  </si>
  <si>
    <t>23 13 17 10 32 35 21 24 06 31 14 03 11 07 20 33 02 16 27 22 29 05 04 12 25 01 18 28 30 15 08 26 34 09 19</t>
  </si>
  <si>
    <t>同f4（优先）和r2std最小（ustd不能太高否则淘汰）,选出2个，然后 选取r2avg(值小)的。</t>
  </si>
  <si>
    <t>|20,5=0,0"</t>
  </si>
  <si>
    <t>+ "$2=0,0@3=4,5@4=4,5@5=1,5"</t>
  </si>
  <si>
    <t>06 25 27 29 07 17 22 14 08 03 12 26 09 04 02 32 19 05 01 34 18 11 16 28 30 23 35 13 20 21 31 10 15 33 24</t>
  </si>
  <si>
    <t>27 04 26 12 08 09 06 03 11 25 16 32 30 02 35 28 19 01 17 23 20 29 21 18 31 24 22 10 05 15 07 13 33 34 14</t>
  </si>
  <si>
    <t>33 14 10 02 16 22 01 31 18 32 09 20 05 28 15 30 11 03 24 04 21 34 12 35 13 07 23 17 26 29 08 19 27 25 06</t>
  </si>
  <si>
    <t>08 25 31 26 01 06 18 28 19 12 09 27 15 22 04 21 30 05 29 03 11 35 07 20 34 16 33 32 17 10 02 14 13 24 23</t>
  </si>
  <si>
    <t>10 23 32 06 33 13 29 17 15 21 07 03 34 31 16 35 25 30 14 19 28 02 20 01 11 05 24 04 18 12 08 27 22 26 09</t>
  </si>
  <si>
    <t>09 25 22 06 01 26 18 08 27 28 24 30 12 02 20 11 04 17 19 05 34 14 16 15 21 03 31 07 29 32 33 35 10 13 23</t>
  </si>
  <si>
    <t>26 08 12 27 04 18 09 25 24 31 11 01 21 28 20 05 03 19 16 35 30 17 15 06 07 32 23 34 29 13 33 10 14 02 22</t>
  </si>
  <si>
    <t>14 33 22 15 34 35 11 30 02 13 23 24 10 21 31 20 32 16 17 05 28 01 03 04 18 09 07 29 12 19 26 08 27 06 25</t>
  </si>
  <si>
    <t>25 06 27 29 22 07 08 14 09 26 02 19 12 03 04 18 01 17 32 28 34 05 16 30 20 11 31 15 33 21 35 10 13 23 24</t>
  </si>
  <si>
    <t>33 15 30 10 35 28 11 16 24 21 01 20 31 34 13 18 02 09 23 14 05 22 32 19 03 04 26 29 07 17 12 08 06 25 27</t>
  </si>
  <si>
    <t>08 26 27 19 12 25 09 22 05 24 14 30 34 28 02 18 01 11 15 20 33 04 16 29 07 35 06 03 31 17 32 21 13 10 23</t>
  </si>
  <si>
    <t>13 23 14 10 17 35 33 02 16 32 05 21 34 24 15 11 07 03 04 30 20 22 12 28 31 01 27 29 08 18 19 26 06 25 09</t>
  </si>
  <si>
    <t>14 10 33 13 17 32 22 02 23 05 15 03 30 07 16 35 34 11 04 28 12 21 20 31 24 01 18 09 29 27 26 08 19 06 25</t>
  </si>
  <si>
    <t>27 26 25 08 12 19 09 04 06 18 05 01 28 03 30 07 22 11 24 29 31 34 20 02 16 35 15 14 33 17 21 32 13 23 10</t>
  </si>
  <si>
    <t>26 08 12 09 27 04 18 25 06 19 31 01 03 05 17 20 28 11 21 07 22 16 02 29 30 35 32 24 23 15 34 13 14 10 33</t>
  </si>
  <si>
    <t>35 13 10 23 24 32 07 29 21 31 16 28 03 30 02 15 33 17 34 14 19 11 20 05 01 06 18 22 04 25 08 12 26 09 27</t>
  </si>
  <si>
    <t>10 23 24 13 21 32 31 35 16 15 20 11 33 28 29 17 30 07 02 03 05 01 34 19 14 18 04 22 12 08 26 06 25 27 09</t>
  </si>
  <si>
    <t>25 27 26 09 08 19 18 12 06 22 01 28 04 29 30 05 07 34 03 15 02 20 11 16 31 33 21 17 14 32 35 10 13 23 24</t>
  </si>
  <si>
    <t>26 08 27 25 12 09 19 06 18 04 22 01 28 29 20 24 31 02 21 03 07 16 05 14 32 30 11 34 15 17 10 35 33 23 13</t>
  </si>
  <si>
    <t>24 23 13 14 10 32 35 22 02 16 20 17 11 21 31 03 07 29 04 01 06 09 05 28 33 18 30 34 15 19 12 27 25 26 08</t>
  </si>
  <si>
    <t>09 27 25 26 12 08 21 06 17 04 31 18 19 20 22 34 05 15 30 01 23 28 03 07 32 11 02 14 29 16 35 33 13 24 10</t>
  </si>
  <si>
    <t>33 13 24 35 23 15 10 11 16 30 20 09 28 01 02 18 05 34 21 31 14 22 32 04 07 29 19 17 03 12 26 08 06 27 25</t>
  </si>
  <si>
    <t>35 13 15 24 33 10 14 34 23 22 30 02 29 16 32 28 20 11 07 31 21 05 01 19 18 03 09 17 04 26 06 08 12 25 27</t>
  </si>
  <si>
    <t>25 06 27 08 19 26 12 07 03 29 09 05 04 01 17 18 15 28 34 30 11 22 31 16 02 21 32 20 33 35 14 10 23 13 24</t>
  </si>
  <si>
    <t>25 06 27 08 26 17 04 12 09 18 03 19 05 01 20 22 31 11 07 16 21 32 28 02 23 29 35 30 13 34 15 14 10 33 24</t>
  </si>
  <si>
    <t>对不聚合的低效率，可以提高pop到2000，有较好的结果。到5000（runtime=2）可以放大比较小的聚合优势，到接近全聚合</t>
  </si>
  <si>
    <t>Uavg: 416.0   std: 128.9263  (3.0992) Mavg: 28522   std: 2072.4302   Lavg: 1842   std: 370.6117   R2avg: 1306   std: 132.2157</t>
  </si>
  <si>
    <t>f4 -max:439  396 : 34 | 439 : 31 | 416 : 29</t>
  </si>
  <si>
    <t>Low11:  4.0	Low14:  8.0	Low18: 48.0	Low25:272.0	Low28:173.0	Low31: 94.0</t>
  </si>
  <si>
    <t>Low11:  2.0	Low14:  6.0	Low18: 40.0	Low25:131.0	Low28:322.0	Low31:209.0</t>
  </si>
  <si>
    <t>Uavg: 567.0   std: 142.0986  (2.5061) Mavg: 21344   std: 1019.7995   Lavg: 1995   std: 338.9071   R2avg: 1272   std: 105.0619</t>
  </si>
  <si>
    <t>f4 -max:474  348 : 18 | 401 : 16 | 406 : 14</t>
  </si>
  <si>
    <t>Low11:  3.0	Low14:  8.0	Low18: 40.0	Low25:173.0	Low28:514.0	Low31:353.0</t>
  </si>
  <si>
    <t>f4 -max:721  602 : 29 | 601 : 22 | 624 : 18</t>
  </si>
  <si>
    <t>Uavg: 895.0   std: 239.0  (2.6704) Mavg: 32190   std: 1692.1321   Lavg: 3047   std: 568.3309   R2avg: 1897   std: 164.8939</t>
  </si>
  <si>
    <t>Low11:  4.0	Low14: 14.0	Low18: 64.0	Low25:371.0	Low28:275.0	Low31:153.0</t>
  </si>
  <si>
    <t>Uavg: 659.0   std: 183.5129  (2.7847) Mavg: 45064   std: 1692.1321   Lavg: 2959   std: 592.2288   R2avg: 2076   std: 275.0836</t>
  </si>
  <si>
    <t>f4 -max:666  584 : 51 | 517 : 49 | 666 : 43</t>
  </si>
  <si>
    <t>Uavg: 859.0   std: 227.7806  (2.6517) Mavg: 25110   std: 1443.7008   Lavg: 2615   std: 452.8046   R2avg: 1575   std: 383.7968</t>
  </si>
  <si>
    <t>存在聚合的条件是有r2std为90-100（2～3），ustd=100～150。 同时f4前3的10位数尽量多</t>
  </si>
  <si>
    <t>不聚合行的特点除了lavg高外，ustd也是高的。</t>
  </si>
  <si>
    <t>k10</t>
  </si>
  <si>
    <t>k8</t>
  </si>
  <si>
    <t>k6</t>
  </si>
  <si>
    <t>*不聚合的寻找，mstd为2072，ustd()高位时，Lavg高的即为离散!!!，Lavg上3000的，f4相同的为聚合，另一个就是离散</t>
  </si>
  <si>
    <t>07 09 02 01 10 11 12 06 03 08 05 04 23 13 17 21 20 15 19 16 14 22 18 26 28 27 29 24 32 34 30 25 33 31 35</t>
  </si>
  <si>
    <t>33 34 24 32 35 31 30 27 25 29 26 28 15 18 20 21 16 19 17 23 13 14 22 05 04 10 03 11 12 08 02 07 01 06 09</t>
  </si>
  <si>
    <t>34 33 31 24 27 35 32 25 30 26 28 29 14 22 16 13 18 20 19 23 21 17 15 04 05 06 08 03 10 12 11 02 01 07 09</t>
  </si>
  <si>
    <t>34 24 31 33 35 25 30 32 29 28 27 26 15 14 22 18 21 20 16 17 19 23 13 04 05 03 08 10 06 11 12 01 02 07 09</t>
  </si>
  <si>
    <t>09 07 02 10 11 06 01 03 12 08 05 04 23 17 19 21 13 20 18 15 16 22 14 25 26 28 30 27 29 32 24 35 33 31 34</t>
  </si>
  <si>
    <t>33 34 24 31 27 32 35 30 26 25 28 29 18 22 16 15 14 13 23 17 20 21 19 04 05 08 03 12 06 10 11 01 02 07 09</t>
  </si>
  <si>
    <t>34 33 24 31 32 35 30 29 27 25 28 26 15 14 22 16 18 20 21 19 17 13 23 05 06 04 08 03 12 11 01 07 02 10 09</t>
  </si>
  <si>
    <t>33 34 24 32 31 35 29 28 27 26 25 30 14 22 16 18 20 15 13 21 23 19 17 04 05 06 08 03 12 11 01 10 02 07 09</t>
  </si>
  <si>
    <t>33 34 35 32 24 31 30 27 25 29 26 28 15 18 21 19 20 17 16 23 22 14 13 06 05 12 11 04 08 03 10 02 07 01 09</t>
  </si>
  <si>
    <t>33 34 24 35 32 31 30 27 29 25 26 28 19 21 18 15 20 17 22 16 23 13 14 06 05 12 04 11 08 03 01 02 07 10 09</t>
  </si>
  <si>
    <t>34 33 24 31 32 35 27 30 29 25 26 28 14 22 15 18 16 20 19 13 21 17 23 04 05 08 12 03 01 11 06 02 10 07 09</t>
  </si>
  <si>
    <t>33 34 31 24 35 27 32 25 30 26 29 28 22 15 14 18 16 21 20 17 19 13 23 08 04 05 10 03 11 06 12 02 07 01 09</t>
  </si>
  <si>
    <t>34 33 31 24 35 32 25 28 27 29 26 30 14 22 16 13 18 19 20 23 21 17 15 05 04 08 12 06 03 11 01 02 10 07 09</t>
  </si>
  <si>
    <t>09 07 06 10 02 11 01 04 12 03 05 08 13 23 14 17 22 16 21 19 20 18 15 28 29 26 27 24 25 34 30 32 31 35 33</t>
  </si>
  <si>
    <t>09 01 02 07 06 10 11 08 12 03 04 05 14 22 16 13 15 20 17 21 19 23 18 29 26 28 27 25 30 32 35 31 33 34 24</t>
  </si>
  <si>
    <t>09 07 06 02 01 10 11 12 08 03 04 05 15 23 13 17 14 21 16 20 22 19 18 25 29 30 28 26 27 32 35 31 24 33 34</t>
  </si>
  <si>
    <t>33 35 34 31 25 24 30 32 26 27 28 29 18 15 20 22 16 19 21 14 17 13 23 05 04 12 11 03 06 08 01 10 02 07 09</t>
  </si>
  <si>
    <t>07 09 06 02 01 12 10 11 08 03 05 04 20 21 19 17 15 18 13 16 23 22 14 28 26 29 25 27 24 30 32 31 34 33 35</t>
  </si>
  <si>
    <t>33 34 31 35 24 32 30 29 25 27 28 26 15 18 20 19 21 16 22 17 14 23 13 06 05 04 12 11 03 08 01 10 02 07 09</t>
  </si>
  <si>
    <t>06 09 07 02 01 10 11 12 03 08 05 04 15 17 21 19 20 18 23 16 13 22 14 26 28 25 29 27 30 31 32 35 24 34 33</t>
  </si>
  <si>
    <t>采用time=4, pop=2000 选出r6最高的做为不聚合</t>
  </si>
  <si>
    <t>同级比对技术来确定是否为非聚合胆码，原：popNum=1000, runTimesInner=2</t>
  </si>
  <si>
    <t>k7</t>
  </si>
  <si>
    <t>选择0出现次数多的，也就是低出现率的，前面尽量多0，当出现3个或以上3的时候，选择第一个。</t>
  </si>
  <si>
    <t>离散时注意躲避R2avg低的！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</si>
</sst>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28"/>
      <scheme val="minor"/>
    </font>
    <font>
      <sz val="11"/>
      <color theme="1"/>
      <name val="游ゴシック"/>
      <charset val="128"/>
    </font>
    <font>
      <sz val="11"/>
      <color theme="1"/>
      <name val="Calibri"/>
      <family val="4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SimSun"/>
      <charset val="134"/>
    </font>
    <font>
      <sz val="11"/>
      <color theme="1"/>
      <name val="Microsoft JhengHei"/>
      <family val="2"/>
      <charset val="136"/>
    </font>
    <font>
      <sz val="11"/>
      <color theme="1"/>
      <name val="等线"/>
      <family val="4"/>
      <charset val="134"/>
    </font>
    <font>
      <sz val="11"/>
      <color theme="1"/>
      <name val="Calibri"/>
      <family val="2"/>
      <scheme val="minor"/>
    </font>
    <font>
      <sz val="12"/>
      <color rgb="FF000000"/>
      <name val="Menlo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3F7F5F"/>
      <name val="Menlo"/>
      <family val="2"/>
    </font>
    <font>
      <b/>
      <sz val="11"/>
      <color rgb="FFFF0000"/>
      <name val="Calibri (Body)"/>
    </font>
    <font>
      <sz val="11"/>
      <color rgb="FF00B0F0"/>
      <name val="Calibri (Body)"/>
    </font>
    <font>
      <b/>
      <sz val="11"/>
      <color rgb="FF0070C0"/>
      <name val="Calibri (Body)"/>
    </font>
    <font>
      <sz val="11"/>
      <color theme="1"/>
      <name val="Calibri (Body)"/>
    </font>
    <font>
      <b/>
      <sz val="11"/>
      <color rgb="FF00B0F0"/>
      <name val="Calibri (Body)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72C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BFD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0" fontId="0" fillId="2" borderId="0" xfId="0" applyFill="1"/>
    <xf numFmtId="0" fontId="0" fillId="3" borderId="0" xfId="0" applyFill="1"/>
    <xf numFmtId="49" fontId="2" fillId="0" borderId="0" xfId="0" applyNumberFormat="1" applyFont="1"/>
    <xf numFmtId="9" fontId="0" fillId="0" borderId="0" xfId="0" applyNumberFormat="1"/>
    <xf numFmtId="0" fontId="0" fillId="4" borderId="0" xfId="0" applyFill="1"/>
    <xf numFmtId="0" fontId="4" fillId="0" borderId="0" xfId="0" applyFont="1"/>
    <xf numFmtId="0" fontId="3" fillId="4" borderId="0" xfId="0" applyFont="1" applyFill="1"/>
    <xf numFmtId="0" fontId="0" fillId="0" borderId="0" xfId="0" quotePrefix="1"/>
    <xf numFmtId="14" fontId="1" fillId="0" borderId="0" xfId="0" quotePrefix="1" applyNumberFormat="1" applyFont="1"/>
    <xf numFmtId="49" fontId="7" fillId="0" borderId="0" xfId="0" applyNumberFormat="1" applyFont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0" fontId="8" fillId="0" borderId="0" xfId="0" applyFont="1"/>
    <xf numFmtId="0" fontId="7" fillId="0" borderId="0" xfId="0" applyFont="1"/>
    <xf numFmtId="0" fontId="7" fillId="4" borderId="0" xfId="0" applyFont="1" applyFill="1"/>
    <xf numFmtId="0" fontId="7" fillId="7" borderId="0" xfId="0" applyFont="1" applyFill="1"/>
    <xf numFmtId="0" fontId="8" fillId="7" borderId="0" xfId="0" applyFont="1" applyFill="1"/>
    <xf numFmtId="0" fontId="0" fillId="7" borderId="0" xfId="0" applyFill="1"/>
    <xf numFmtId="0" fontId="8" fillId="4" borderId="0" xfId="0" applyFont="1" applyFill="1"/>
    <xf numFmtId="0" fontId="7" fillId="5" borderId="1" xfId="0" applyFont="1" applyFill="1" applyBorder="1"/>
    <xf numFmtId="0" fontId="7" fillId="6" borderId="2" xfId="0" quotePrefix="1" applyFont="1" applyFill="1" applyBorder="1"/>
    <xf numFmtId="0" fontId="7" fillId="0" borderId="0" xfId="0" quotePrefix="1" applyFont="1"/>
    <xf numFmtId="0" fontId="7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/>
    <xf numFmtId="0" fontId="0" fillId="9" borderId="1" xfId="0" applyFill="1" applyBorder="1"/>
    <xf numFmtId="3" fontId="7" fillId="0" borderId="0" xfId="0" quotePrefix="1" applyNumberFormat="1" applyFont="1" applyAlignment="1"/>
    <xf numFmtId="0" fontId="10" fillId="0" borderId="0" xfId="0" applyFont="1"/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0" fillId="10" borderId="1" xfId="0" applyFill="1" applyBorder="1"/>
    <xf numFmtId="0" fontId="7" fillId="10" borderId="1" xfId="0" applyFont="1" applyFill="1" applyBorder="1"/>
    <xf numFmtId="0" fontId="7" fillId="5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9" fontId="0" fillId="6" borderId="1" xfId="0" applyNumberFormat="1" applyFill="1" applyBorder="1"/>
    <xf numFmtId="9" fontId="7" fillId="6" borderId="1" xfId="0" applyNumberFormat="1" applyFont="1" applyFill="1" applyBorder="1"/>
    <xf numFmtId="0" fontId="7" fillId="5" borderId="5" xfId="0" applyFont="1" applyFill="1" applyBorder="1" applyAlignment="1">
      <alignment horizontal="center" vertical="center" wrapText="1"/>
    </xf>
    <xf numFmtId="0" fontId="11" fillId="0" borderId="0" xfId="0" applyFont="1"/>
    <xf numFmtId="0" fontId="7" fillId="5" borderId="0" xfId="0" applyFont="1" applyFill="1"/>
    <xf numFmtId="0" fontId="0" fillId="0" borderId="0" xfId="0" applyFill="1"/>
    <xf numFmtId="0" fontId="0" fillId="10" borderId="0" xfId="0" applyFill="1"/>
    <xf numFmtId="0" fontId="7" fillId="10" borderId="0" xfId="0" applyFont="1" applyFill="1"/>
    <xf numFmtId="16" fontId="7" fillId="0" borderId="0" xfId="0" applyNumberFormat="1" applyFont="1"/>
    <xf numFmtId="0" fontId="0" fillId="0" borderId="0" xfId="0" applyAlignment="1">
      <alignment horizontal="center"/>
    </xf>
    <xf numFmtId="0" fontId="0" fillId="11" borderId="0" xfId="0" applyFill="1"/>
    <xf numFmtId="0" fontId="7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7" fillId="11" borderId="0" xfId="0" applyFont="1" applyFill="1"/>
    <xf numFmtId="0" fontId="0" fillId="12" borderId="1" xfId="0" applyFill="1" applyBorder="1"/>
    <xf numFmtId="0" fontId="7" fillId="12" borderId="1" xfId="0" applyFont="1" applyFill="1" applyBorder="1"/>
    <xf numFmtId="0" fontId="7" fillId="12" borderId="5" xfId="0" applyFont="1" applyFill="1" applyBorder="1"/>
    <xf numFmtId="0" fontId="7" fillId="12" borderId="6" xfId="0" applyFont="1" applyFill="1" applyBorder="1"/>
    <xf numFmtId="0" fontId="0" fillId="13" borderId="3" xfId="0" applyFill="1" applyBorder="1"/>
    <xf numFmtId="0" fontId="7" fillId="13" borderId="7" xfId="0" applyFont="1" applyFill="1" applyBorder="1"/>
    <xf numFmtId="0" fontId="0" fillId="13" borderId="7" xfId="0" applyFill="1" applyBorder="1"/>
    <xf numFmtId="0" fontId="0" fillId="13" borderId="4" xfId="0" applyFill="1" applyBorder="1"/>
    <xf numFmtId="0" fontId="7" fillId="0" borderId="0" xfId="0" applyFont="1" applyAlignment="1"/>
    <xf numFmtId="0" fontId="7" fillId="13" borderId="7" xfId="0" applyFont="1" applyFill="1" applyBorder="1" applyAlignment="1">
      <alignment horizontal="center"/>
    </xf>
    <xf numFmtId="0" fontId="7" fillId="12" borderId="2" xfId="0" applyFont="1" applyFill="1" applyBorder="1"/>
    <xf numFmtId="0" fontId="7" fillId="15" borderId="0" xfId="0" applyFont="1" applyFill="1"/>
    <xf numFmtId="0" fontId="0" fillId="15" borderId="0" xfId="0" applyFill="1"/>
    <xf numFmtId="0" fontId="7" fillId="12" borderId="1" xfId="0" applyFont="1" applyFill="1" applyBorder="1" applyAlignment="1">
      <alignment horizontal="center" vertical="center" wrapText="1"/>
    </xf>
    <xf numFmtId="0" fontId="7" fillId="16" borderId="0" xfId="0" applyFont="1" applyFill="1"/>
    <xf numFmtId="0" fontId="0" fillId="16" borderId="0" xfId="0" applyFill="1"/>
    <xf numFmtId="0" fontId="7" fillId="12" borderId="8" xfId="0" applyFont="1" applyFill="1" applyBorder="1"/>
    <xf numFmtId="0" fontId="7" fillId="12" borderId="9" xfId="0" applyFont="1" applyFill="1" applyBorder="1"/>
    <xf numFmtId="0" fontId="7" fillId="17" borderId="1" xfId="0" applyFont="1" applyFill="1" applyBorder="1"/>
    <xf numFmtId="0" fontId="0" fillId="17" borderId="1" xfId="0" applyFill="1" applyBorder="1"/>
    <xf numFmtId="0" fontId="7" fillId="5" borderId="3" xfId="0" applyFont="1" applyFill="1" applyBorder="1"/>
    <xf numFmtId="0" fontId="7" fillId="5" borderId="7" xfId="0" applyFont="1" applyFill="1" applyBorder="1"/>
    <xf numFmtId="0" fontId="7" fillId="5" borderId="7" xfId="0" applyFont="1" applyFill="1" applyBorder="1" applyAlignment="1">
      <alignment horizontal="center"/>
    </xf>
    <xf numFmtId="0" fontId="0" fillId="5" borderId="7" xfId="0" applyFill="1" applyBorder="1"/>
    <xf numFmtId="0" fontId="7" fillId="17" borderId="0" xfId="0" applyFont="1" applyFill="1"/>
    <xf numFmtId="0" fontId="0" fillId="17" borderId="0" xfId="0" applyFill="1"/>
    <xf numFmtId="0" fontId="7" fillId="13" borderId="3" xfId="0" applyFont="1" applyFill="1" applyBorder="1"/>
    <xf numFmtId="0" fontId="7" fillId="15" borderId="0" xfId="0" applyFont="1" applyFill="1" applyAlignment="1"/>
    <xf numFmtId="0" fontId="0" fillId="18" borderId="0" xfId="0" applyFill="1"/>
    <xf numFmtId="0" fontId="7" fillId="18" borderId="0" xfId="0" applyFont="1" applyFill="1"/>
    <xf numFmtId="0" fontId="0" fillId="14" borderId="0" xfId="0" applyFill="1"/>
    <xf numFmtId="0" fontId="0" fillId="19" borderId="0" xfId="0" applyFill="1"/>
    <xf numFmtId="0" fontId="7" fillId="19" borderId="0" xfId="0" applyFont="1" applyFill="1"/>
    <xf numFmtId="0" fontId="7" fillId="0" borderId="0" xfId="0" applyFont="1" applyAlignment="1">
      <alignment wrapText="1"/>
    </xf>
    <xf numFmtId="0" fontId="7" fillId="4" borderId="0" xfId="0" applyFont="1" applyFill="1" applyAlignment="1"/>
    <xf numFmtId="0" fontId="0" fillId="4" borderId="0" xfId="0" applyFill="1" applyAlignment="1"/>
    <xf numFmtId="0" fontId="0" fillId="20" borderId="0" xfId="0" applyFill="1"/>
    <xf numFmtId="0" fontId="7" fillId="14" borderId="0" xfId="0" applyFont="1" applyFill="1"/>
    <xf numFmtId="0" fontId="7" fillId="5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12" borderId="1" xfId="0" applyFont="1" applyFill="1" applyBorder="1" applyAlignment="1">
      <alignment horizontal="left" wrapText="1"/>
    </xf>
    <xf numFmtId="0" fontId="7" fillId="13" borderId="7" xfId="0" applyFont="1" applyFill="1" applyBorder="1" applyAlignment="1">
      <alignment horizontal="left"/>
    </xf>
    <xf numFmtId="0" fontId="7" fillId="12" borderId="10" xfId="0" applyFont="1" applyFill="1" applyBorder="1"/>
    <xf numFmtId="0" fontId="7" fillId="17" borderId="4" xfId="0" applyFont="1" applyFill="1" applyBorder="1"/>
    <xf numFmtId="0" fontId="0" fillId="13" borderId="8" xfId="0" applyFill="1" applyBorder="1"/>
    <xf numFmtId="0" fontId="7" fillId="13" borderId="11" xfId="0" applyFont="1" applyFill="1" applyBorder="1"/>
    <xf numFmtId="0" fontId="7" fillId="13" borderId="11" xfId="0" applyFont="1" applyFill="1" applyBorder="1" applyAlignment="1">
      <alignment horizontal="left"/>
    </xf>
    <xf numFmtId="0" fontId="7" fillId="13" borderId="11" xfId="0" applyFont="1" applyFill="1" applyBorder="1" applyAlignment="1">
      <alignment horizontal="center"/>
    </xf>
    <xf numFmtId="0" fontId="0" fillId="13" borderId="11" xfId="0" applyFill="1" applyBorder="1"/>
    <xf numFmtId="0" fontId="7" fillId="5" borderId="0" xfId="0" applyFont="1" applyFill="1" applyBorder="1"/>
    <xf numFmtId="0" fontId="0" fillId="5" borderId="0" xfId="0" applyFill="1" applyBorder="1"/>
    <xf numFmtId="0" fontId="7" fillId="5" borderId="0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left"/>
    </xf>
    <xf numFmtId="0" fontId="7" fillId="5" borderId="4" xfId="0" applyFont="1" applyFill="1" applyBorder="1"/>
    <xf numFmtId="0" fontId="7" fillId="21" borderId="3" xfId="0" applyFont="1" applyFill="1" applyBorder="1"/>
    <xf numFmtId="0" fontId="7" fillId="21" borderId="7" xfId="0" applyFont="1" applyFill="1" applyBorder="1"/>
    <xf numFmtId="0" fontId="7" fillId="21" borderId="7" xfId="0" applyFont="1" applyFill="1" applyBorder="1" applyAlignment="1">
      <alignment horizontal="left"/>
    </xf>
    <xf numFmtId="0" fontId="7" fillId="21" borderId="7" xfId="0" applyFont="1" applyFill="1" applyBorder="1" applyAlignment="1">
      <alignment horizontal="center"/>
    </xf>
    <xf numFmtId="0" fontId="0" fillId="21" borderId="7" xfId="0" applyFill="1" applyBorder="1"/>
    <xf numFmtId="0" fontId="0" fillId="21" borderId="4" xfId="0" applyFill="1" applyBorder="1"/>
    <xf numFmtId="0" fontId="11" fillId="0" borderId="0" xfId="0" quotePrefix="1" applyFont="1"/>
    <xf numFmtId="0" fontId="0" fillId="21" borderId="0" xfId="0" applyFill="1"/>
    <xf numFmtId="0" fontId="7" fillId="12" borderId="5" xfId="0" quotePrefix="1" applyFont="1" applyFill="1" applyBorder="1"/>
    <xf numFmtId="0" fontId="7" fillId="12" borderId="2" xfId="0" quotePrefix="1" applyFont="1" applyFill="1" applyBorder="1"/>
    <xf numFmtId="0" fontId="7" fillId="12" borderId="5" xfId="0" applyFont="1" applyFill="1" applyBorder="1" applyAlignment="1">
      <alignment horizontal="center" wrapText="1"/>
    </xf>
    <xf numFmtId="0" fontId="0" fillId="12" borderId="5" xfId="0" applyFill="1" applyBorder="1"/>
    <xf numFmtId="0" fontId="7" fillId="5" borderId="9" xfId="0" applyFont="1" applyFill="1" applyBorder="1"/>
    <xf numFmtId="0" fontId="0" fillId="5" borderId="14" xfId="0" applyFill="1" applyBorder="1"/>
    <xf numFmtId="0" fontId="7" fillId="11" borderId="10" xfId="0" applyFont="1" applyFill="1" applyBorder="1"/>
    <xf numFmtId="0" fontId="7" fillId="11" borderId="12" xfId="0" applyFont="1" applyFill="1" applyBorder="1"/>
    <xf numFmtId="0" fontId="7" fillId="11" borderId="12" xfId="0" applyFont="1" applyFill="1" applyBorder="1" applyAlignment="1">
      <alignment horizontal="center"/>
    </xf>
    <xf numFmtId="0" fontId="0" fillId="11" borderId="12" xfId="0" applyFill="1" applyBorder="1"/>
    <xf numFmtId="0" fontId="7" fillId="21" borderId="8" xfId="0" applyFont="1" applyFill="1" applyBorder="1"/>
    <xf numFmtId="0" fontId="7" fillId="21" borderId="11" xfId="0" applyFont="1" applyFill="1" applyBorder="1"/>
    <xf numFmtId="0" fontId="7" fillId="21" borderId="11" xfId="0" applyFont="1" applyFill="1" applyBorder="1" applyAlignment="1">
      <alignment horizontal="center"/>
    </xf>
    <xf numFmtId="0" fontId="0" fillId="21" borderId="11" xfId="0" applyFill="1" applyBorder="1"/>
    <xf numFmtId="0" fontId="0" fillId="21" borderId="15" xfId="0" applyFill="1" applyBorder="1"/>
    <xf numFmtId="0" fontId="0" fillId="11" borderId="13" xfId="0" applyFill="1" applyBorder="1"/>
    <xf numFmtId="3" fontId="7" fillId="0" borderId="0" xfId="0" applyNumberFormat="1" applyFont="1"/>
    <xf numFmtId="0" fontId="7" fillId="0" borderId="0" xfId="0" applyFont="1" applyAlignment="1">
      <alignment vertical="top" wrapText="1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7" fillId="4" borderId="9" xfId="0" applyFont="1" applyFill="1" applyBorder="1"/>
    <xf numFmtId="0" fontId="0" fillId="4" borderId="0" xfId="0" applyFill="1" applyBorder="1"/>
    <xf numFmtId="0" fontId="0" fillId="4" borderId="14" xfId="0" applyFill="1" applyBorder="1"/>
    <xf numFmtId="0" fontId="0" fillId="4" borderId="11" xfId="0" applyFill="1" applyBorder="1"/>
    <xf numFmtId="0" fontId="7" fillId="6" borderId="3" xfId="0" quotePrefix="1" applyFont="1" applyFill="1" applyBorder="1"/>
    <xf numFmtId="0" fontId="7" fillId="6" borderId="7" xfId="0" applyFont="1" applyFill="1" applyBorder="1"/>
    <xf numFmtId="0" fontId="7" fillId="4" borderId="8" xfId="0" applyFont="1" applyFill="1" applyBorder="1"/>
    <xf numFmtId="0" fontId="7" fillId="6" borderId="4" xfId="0" applyFont="1" applyFill="1" applyBorder="1"/>
    <xf numFmtId="0" fontId="0" fillId="17" borderId="11" xfId="0" applyFill="1" applyBorder="1"/>
    <xf numFmtId="0" fontId="0" fillId="17" borderId="15" xfId="0" applyFill="1" applyBorder="1"/>
    <xf numFmtId="0" fontId="7" fillId="4" borderId="0" xfId="0" applyFont="1" applyFill="1" applyBorder="1"/>
    <xf numFmtId="0" fontId="18" fillId="0" borderId="0" xfId="0" applyFont="1"/>
    <xf numFmtId="0" fontId="7" fillId="22" borderId="3" xfId="0" quotePrefix="1" applyFont="1" applyFill="1" applyBorder="1"/>
    <xf numFmtId="0" fontId="7" fillId="22" borderId="7" xfId="0" applyFont="1" applyFill="1" applyBorder="1"/>
    <xf numFmtId="0" fontId="7" fillId="22" borderId="4" xfId="0" applyFont="1" applyFill="1" applyBorder="1"/>
    <xf numFmtId="0" fontId="7" fillId="22" borderId="0" xfId="0" applyFont="1" applyFill="1"/>
    <xf numFmtId="0" fontId="7" fillId="0" borderId="0" xfId="0" applyFont="1" applyFill="1"/>
    <xf numFmtId="0" fontId="7" fillId="19" borderId="7" xfId="0" applyFont="1" applyFill="1" applyBorder="1"/>
    <xf numFmtId="0" fontId="7" fillId="24" borderId="7" xfId="0" applyFont="1" applyFill="1" applyBorder="1"/>
    <xf numFmtId="0" fontId="0" fillId="25" borderId="0" xfId="0" applyFill="1" applyBorder="1"/>
    <xf numFmtId="0" fontId="0" fillId="23" borderId="0" xfId="0" applyFill="1"/>
    <xf numFmtId="0" fontId="7" fillId="17" borderId="11" xfId="0" applyFont="1" applyFill="1" applyBorder="1"/>
    <xf numFmtId="0" fontId="0" fillId="26" borderId="11" xfId="0" applyFill="1" applyBorder="1"/>
    <xf numFmtId="0" fontId="7" fillId="17" borderId="15" xfId="0" applyFont="1" applyFill="1" applyBorder="1"/>
    <xf numFmtId="0" fontId="7" fillId="21" borderId="4" xfId="0" applyFont="1" applyFill="1" applyBorder="1"/>
    <xf numFmtId="3" fontId="7" fillId="6" borderId="7" xfId="0" applyNumberFormat="1" applyFont="1" applyFill="1" applyBorder="1"/>
    <xf numFmtId="3" fontId="7" fillId="6" borderId="4" xfId="0" applyNumberFormat="1" applyFont="1" applyFill="1" applyBorder="1"/>
    <xf numFmtId="0" fontId="7" fillId="21" borderId="0" xfId="0" applyFont="1" applyFill="1"/>
    <xf numFmtId="0" fontId="7" fillId="26" borderId="11" xfId="0" applyFont="1" applyFill="1" applyBorder="1"/>
    <xf numFmtId="3" fontId="0" fillId="6" borderId="7" xfId="0" applyNumberFormat="1" applyFill="1" applyBorder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11" xfId="0" applyFill="1" applyBorder="1"/>
    <xf numFmtId="0" fontId="7" fillId="21" borderId="7" xfId="0" applyNumberFormat="1" applyFont="1" applyFill="1" applyBorder="1"/>
    <xf numFmtId="0" fontId="0" fillId="4" borderId="0" xfId="0" applyFill="1" applyAlignment="1">
      <alignment horizontal="left"/>
    </xf>
    <xf numFmtId="0" fontId="7" fillId="30" borderId="7" xfId="0" applyFont="1" applyFill="1" applyBorder="1"/>
    <xf numFmtId="0" fontId="7" fillId="30" borderId="0" xfId="0" applyFont="1" applyFill="1"/>
    <xf numFmtId="0" fontId="0" fillId="30" borderId="0" xfId="0" applyFill="1"/>
    <xf numFmtId="0" fontId="0" fillId="30" borderId="0" xfId="0" applyFill="1" applyAlignment="1">
      <alignment horizontal="left"/>
    </xf>
    <xf numFmtId="0" fontId="7" fillId="26" borderId="7" xfId="0" applyFont="1" applyFill="1" applyBorder="1"/>
    <xf numFmtId="0" fontId="7" fillId="3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2C5"/>
      <color rgb="FFFFB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825499</xdr:colOff>
      <xdr:row>191</xdr:row>
      <xdr:rowOff>0</xdr:rowOff>
    </xdr:from>
    <xdr:to>
      <xdr:col>14</xdr:col>
      <xdr:colOff>235846</xdr:colOff>
      <xdr:row>203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85F6F-5DAF-7E8B-3ECD-17877933D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499" y="36563300"/>
          <a:ext cx="9481447" cy="2387600"/>
        </a:xfrm>
        <a:prstGeom prst="rect">
          <a:avLst/>
        </a:prstGeom>
      </xdr:spPr>
    </xdr:pic>
    <xdr:clientData/>
  </xdr:twoCellAnchor>
  <xdr:twoCellAnchor>
    <xdr:from>
      <xdr:col>14</xdr:col>
      <xdr:colOff>203200</xdr:colOff>
      <xdr:row>185</xdr:row>
      <xdr:rowOff>38100</xdr:rowOff>
    </xdr:from>
    <xdr:to>
      <xdr:col>18</xdr:col>
      <xdr:colOff>25400</xdr:colOff>
      <xdr:row>191</xdr:row>
      <xdr:rowOff>101600</xdr:rowOff>
    </xdr:to>
    <xdr:sp macro="" textlink="">
      <xdr:nvSpPr>
        <xdr:cNvPr id="4" name="Rounded Rectangular Callout 3">
          <a:extLst>
            <a:ext uri="{FF2B5EF4-FFF2-40B4-BE49-F238E27FC236}">
              <a16:creationId xmlns:a16="http://schemas.microsoft.com/office/drawing/2014/main" id="{0200E13A-40A9-25A6-2F41-1925170B8764}"/>
            </a:ext>
          </a:extLst>
        </xdr:cNvPr>
        <xdr:cNvSpPr/>
      </xdr:nvSpPr>
      <xdr:spPr>
        <a:xfrm>
          <a:off x="10274300" y="35458400"/>
          <a:ext cx="2019300" cy="1206500"/>
        </a:xfrm>
        <a:prstGeom prst="wedgeRoundRectCallout">
          <a:avLst>
            <a:gd name="adj1" fmla="val -67260"/>
            <a:gd name="adj2" fmla="val 13908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similar最大</a:t>
          </a:r>
          <a:r>
            <a:rPr lang="zh-CN" altLang="en-US" sz="1100"/>
            <a:t>，得</a:t>
          </a:r>
          <a:r>
            <a:rPr lang="en-US" sz="1100"/>
            <a:t>分高的一般都是高离散</a:t>
          </a:r>
          <a:r>
            <a:rPr lang="zh-CN" altLang="en-US" sz="1100"/>
            <a:t>，选取前面得分数值低（优先）和</a:t>
          </a:r>
          <a:r>
            <a:rPr lang="en-US" altLang="zh-CN" sz="1100"/>
            <a:t>sml</a:t>
          </a:r>
          <a:r>
            <a:rPr lang="zh-CN" altLang="en-US" sz="1100"/>
            <a:t>低的一般是高聚合的。</a:t>
          </a:r>
          <a:endParaRPr lang="en-US" sz="1100"/>
        </a:p>
      </xdr:txBody>
    </xdr:sp>
    <xdr:clientData/>
  </xdr:twoCellAnchor>
  <xdr:twoCellAnchor>
    <xdr:from>
      <xdr:col>11</xdr:col>
      <xdr:colOff>25400</xdr:colOff>
      <xdr:row>191</xdr:row>
      <xdr:rowOff>12700</xdr:rowOff>
    </xdr:from>
    <xdr:to>
      <xdr:col>11</xdr:col>
      <xdr:colOff>342900</xdr:colOff>
      <xdr:row>198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3237F34-7799-D7B9-2258-A8D1AA83E424}"/>
            </a:ext>
          </a:extLst>
        </xdr:cNvPr>
        <xdr:cNvSpPr/>
      </xdr:nvSpPr>
      <xdr:spPr>
        <a:xfrm>
          <a:off x="8305800" y="36576000"/>
          <a:ext cx="317500" cy="13589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50800</xdr:colOff>
      <xdr:row>190</xdr:row>
      <xdr:rowOff>165100</xdr:rowOff>
    </xdr:from>
    <xdr:to>
      <xdr:col>13</xdr:col>
      <xdr:colOff>685800</xdr:colOff>
      <xdr:row>198</xdr:row>
      <xdr:rowOff>139700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ADEAE0-AC25-374C-83C3-FA9697CD7B0D}"/>
            </a:ext>
          </a:extLst>
        </xdr:cNvPr>
        <xdr:cNvSpPr/>
      </xdr:nvSpPr>
      <xdr:spPr>
        <a:xfrm>
          <a:off x="9296400" y="36537900"/>
          <a:ext cx="635000" cy="14986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787400</xdr:colOff>
      <xdr:row>199</xdr:row>
      <xdr:rowOff>101600</xdr:rowOff>
    </xdr:from>
    <xdr:to>
      <xdr:col>14</xdr:col>
      <xdr:colOff>355600</xdr:colOff>
      <xdr:row>203</xdr:row>
      <xdr:rowOff>165100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3E02947-F078-5F42-8B63-78689E631433}"/>
            </a:ext>
          </a:extLst>
        </xdr:cNvPr>
        <xdr:cNvSpPr/>
      </xdr:nvSpPr>
      <xdr:spPr>
        <a:xfrm>
          <a:off x="10033000" y="38188900"/>
          <a:ext cx="393700" cy="8255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520700</xdr:colOff>
      <xdr:row>195</xdr:row>
      <xdr:rowOff>0</xdr:rowOff>
    </xdr:from>
    <xdr:to>
      <xdr:col>19</xdr:col>
      <xdr:colOff>101600</xdr:colOff>
      <xdr:row>200</xdr:row>
      <xdr:rowOff>25400</xdr:rowOff>
    </xdr:to>
    <xdr:sp macro="" textlink="">
      <xdr:nvSpPr>
        <xdr:cNvPr id="8" name="Rounded Rectangular Callout 7">
          <a:extLst>
            <a:ext uri="{FF2B5EF4-FFF2-40B4-BE49-F238E27FC236}">
              <a16:creationId xmlns:a16="http://schemas.microsoft.com/office/drawing/2014/main" id="{BFF20B38-4D42-674F-A5F6-0BF5A734DEC6}"/>
            </a:ext>
          </a:extLst>
        </xdr:cNvPr>
        <xdr:cNvSpPr/>
      </xdr:nvSpPr>
      <xdr:spPr>
        <a:xfrm>
          <a:off x="11201400" y="37325300"/>
          <a:ext cx="1663700" cy="977900"/>
        </a:xfrm>
        <a:prstGeom prst="wedgeRoundRectCallout">
          <a:avLst>
            <a:gd name="adj1" fmla="val -94740"/>
            <a:gd name="adj2" fmla="val 49242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N" sz="1100"/>
            <a:t>要出高聚合的一般是Nb整体都要低</a:t>
          </a:r>
          <a:r>
            <a:rPr lang="zh-CN" altLang="en-US" sz="1100"/>
            <a:t>。最好都在</a:t>
          </a:r>
          <a:r>
            <a:rPr lang="en-US" altLang="zh-CN" sz="1100"/>
            <a:t>165</a:t>
          </a:r>
          <a:r>
            <a:rPr lang="zh-CN" altLang="en-US" sz="1100"/>
            <a:t>以下。</a:t>
          </a:r>
          <a:endParaRPr lang="en-US" sz="1100"/>
        </a:p>
      </xdr:txBody>
    </xdr:sp>
    <xdr:clientData/>
  </xdr:twoCellAnchor>
  <xdr:twoCellAnchor editAs="oneCell">
    <xdr:from>
      <xdr:col>10</xdr:col>
      <xdr:colOff>0</xdr:colOff>
      <xdr:row>205</xdr:row>
      <xdr:rowOff>0</xdr:rowOff>
    </xdr:from>
    <xdr:to>
      <xdr:col>13</xdr:col>
      <xdr:colOff>647700</xdr:colOff>
      <xdr:row>208</xdr:row>
      <xdr:rowOff>119239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0A89F15-2350-50C1-C4EE-C19C07423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7800" y="39230300"/>
          <a:ext cx="2095500" cy="690739"/>
        </a:xfrm>
        <a:prstGeom prst="rect">
          <a:avLst/>
        </a:prstGeom>
      </xdr:spPr>
    </xdr:pic>
    <xdr:clientData/>
  </xdr:twoCellAnchor>
  <xdr:twoCellAnchor>
    <xdr:from>
      <xdr:col>13</xdr:col>
      <xdr:colOff>355600</xdr:colOff>
      <xdr:row>204</xdr:row>
      <xdr:rowOff>101600</xdr:rowOff>
    </xdr:from>
    <xdr:to>
      <xdr:col>13</xdr:col>
      <xdr:colOff>749300</xdr:colOff>
      <xdr:row>208</xdr:row>
      <xdr:rowOff>165100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CA11428-A78A-2643-9ED1-2AF87AD79F06}"/>
            </a:ext>
          </a:extLst>
        </xdr:cNvPr>
        <xdr:cNvSpPr/>
      </xdr:nvSpPr>
      <xdr:spPr>
        <a:xfrm>
          <a:off x="9601200" y="39141400"/>
          <a:ext cx="393700" cy="8255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88900</xdr:colOff>
      <xdr:row>202</xdr:row>
      <xdr:rowOff>127000</xdr:rowOff>
    </xdr:from>
    <xdr:to>
      <xdr:col>18</xdr:col>
      <xdr:colOff>165100</xdr:colOff>
      <xdr:row>207</xdr:row>
      <xdr:rowOff>152400</xdr:rowOff>
    </xdr:to>
    <xdr:sp macro="" textlink="">
      <xdr:nvSpPr>
        <xdr:cNvPr id="11" name="Rounded Rectangular Callout 10">
          <a:extLst>
            <a:ext uri="{FF2B5EF4-FFF2-40B4-BE49-F238E27FC236}">
              <a16:creationId xmlns:a16="http://schemas.microsoft.com/office/drawing/2014/main" id="{F578F347-23DB-C348-942E-B432BE247157}"/>
            </a:ext>
          </a:extLst>
        </xdr:cNvPr>
        <xdr:cNvSpPr/>
      </xdr:nvSpPr>
      <xdr:spPr>
        <a:xfrm>
          <a:off x="10769600" y="38785800"/>
          <a:ext cx="1663700" cy="977900"/>
        </a:xfrm>
        <a:prstGeom prst="wedgeRoundRectCallout">
          <a:avLst>
            <a:gd name="adj1" fmla="val -94740"/>
            <a:gd name="adj2" fmla="val 49242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N" sz="1100"/>
            <a:t>nb</a:t>
          </a:r>
          <a:r>
            <a:rPr lang="en-US" altLang="zh-CN" sz="1100"/>
            <a:t>1</a:t>
          </a:r>
          <a:r>
            <a:rPr lang="zh-CN" altLang="en-US" sz="1100"/>
            <a:t>低也做为考虑值。至少有</a:t>
          </a:r>
          <a:r>
            <a:rPr lang="en-US" altLang="zh-CN" sz="1100"/>
            <a:t>3</a:t>
          </a:r>
          <a:r>
            <a:rPr lang="zh-CN" altLang="en-US" sz="1100"/>
            <a:t>个值在</a:t>
          </a:r>
          <a:r>
            <a:rPr lang="en-US" altLang="zh-CN" sz="1100"/>
            <a:t>50</a:t>
          </a:r>
          <a:r>
            <a:rPr lang="zh-CN" altLang="en-US" sz="1100"/>
            <a:t>以下</a:t>
          </a:r>
          <a:endParaRPr lang="en-US" sz="1100"/>
        </a:p>
      </xdr:txBody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11</xdr:col>
      <xdr:colOff>317500</xdr:colOff>
      <xdr:row>220</xdr:row>
      <xdr:rowOff>41626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EE1467E-BA2B-E45A-486C-B9BBDA4A3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40182800"/>
          <a:ext cx="7772400" cy="1946626"/>
        </a:xfrm>
        <a:prstGeom prst="rect">
          <a:avLst/>
        </a:prstGeom>
      </xdr:spPr>
    </xdr:pic>
    <xdr:clientData/>
  </xdr:twoCellAnchor>
  <xdr:twoCellAnchor>
    <xdr:from>
      <xdr:col>13</xdr:col>
      <xdr:colOff>101600</xdr:colOff>
      <xdr:row>214</xdr:row>
      <xdr:rowOff>152400</xdr:rowOff>
    </xdr:from>
    <xdr:to>
      <xdr:col>15</xdr:col>
      <xdr:colOff>330200</xdr:colOff>
      <xdr:row>219</xdr:row>
      <xdr:rowOff>177800</xdr:rowOff>
    </xdr:to>
    <xdr:sp macro="" textlink="">
      <xdr:nvSpPr>
        <xdr:cNvPr id="13" name="Rounded Rectangular Callout 12">
          <a:extLst>
            <a:ext uri="{FF2B5EF4-FFF2-40B4-BE49-F238E27FC236}">
              <a16:creationId xmlns:a16="http://schemas.microsoft.com/office/drawing/2014/main" id="{38B024B1-C22A-8B47-A91A-C02CAF1A42E6}"/>
            </a:ext>
          </a:extLst>
        </xdr:cNvPr>
        <xdr:cNvSpPr/>
      </xdr:nvSpPr>
      <xdr:spPr>
        <a:xfrm>
          <a:off x="9347200" y="41097200"/>
          <a:ext cx="1663700" cy="977900"/>
        </a:xfrm>
        <a:prstGeom prst="wedgeRoundRectCallout">
          <a:avLst>
            <a:gd name="adj1" fmla="val -94740"/>
            <a:gd name="adj2" fmla="val 49242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N" sz="1100"/>
            <a:t>出现了NB</a:t>
          </a:r>
          <a:r>
            <a:rPr lang="en-US" altLang="zh-CN" sz="1100"/>
            <a:t>3</a:t>
          </a:r>
          <a:r>
            <a:rPr lang="zh-CN" altLang="en-US" sz="1100"/>
            <a:t>个值</a:t>
          </a:r>
          <a:r>
            <a:rPr lang="en-CN" sz="1100"/>
            <a:t>都高于</a:t>
          </a:r>
          <a:r>
            <a:rPr lang="en-US" altLang="zh-CN" sz="1100"/>
            <a:t>230</a:t>
          </a:r>
          <a:r>
            <a:rPr lang="zh-CN" altLang="en-US" sz="1100"/>
            <a:t>的情况，此时高聚合判断条件</a:t>
          </a:r>
          <a:r>
            <a:rPr lang="en-US" altLang="zh-CN" sz="1100"/>
            <a:t>sml</a:t>
          </a:r>
          <a:r>
            <a:rPr lang="zh-CN" altLang="en-US" sz="1100"/>
            <a:t>仍然好用。</a:t>
          </a:r>
          <a:endParaRPr lang="en-US" sz="1100"/>
        </a:p>
      </xdr:txBody>
    </xdr:sp>
    <xdr:clientData/>
  </xdr:twoCellAnchor>
  <xdr:twoCellAnchor editAs="oneCell">
    <xdr:from>
      <xdr:col>2</xdr:col>
      <xdr:colOff>0</xdr:colOff>
      <xdr:row>237</xdr:row>
      <xdr:rowOff>0</xdr:rowOff>
    </xdr:from>
    <xdr:to>
      <xdr:col>13</xdr:col>
      <xdr:colOff>177800</xdr:colOff>
      <xdr:row>244</xdr:row>
      <xdr:rowOff>145458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BF7204E-49A3-E34F-B7A1-DA334947B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1000" y="45326300"/>
          <a:ext cx="7772400" cy="1478958"/>
        </a:xfrm>
        <a:prstGeom prst="rect">
          <a:avLst/>
        </a:prstGeom>
      </xdr:spPr>
    </xdr:pic>
    <xdr:clientData/>
  </xdr:twoCellAnchor>
  <xdr:twoCellAnchor>
    <xdr:from>
      <xdr:col>13</xdr:col>
      <xdr:colOff>685800</xdr:colOff>
      <xdr:row>242</xdr:row>
      <xdr:rowOff>12700</xdr:rowOff>
    </xdr:from>
    <xdr:to>
      <xdr:col>16</xdr:col>
      <xdr:colOff>241300</xdr:colOff>
      <xdr:row>247</xdr:row>
      <xdr:rowOff>38100</xdr:rowOff>
    </xdr:to>
    <xdr:sp macro="" textlink="">
      <xdr:nvSpPr>
        <xdr:cNvPr id="16" name="Rounded Rectangular Callout 15">
          <a:extLst>
            <a:ext uri="{FF2B5EF4-FFF2-40B4-BE49-F238E27FC236}">
              <a16:creationId xmlns:a16="http://schemas.microsoft.com/office/drawing/2014/main" id="{A015C6A7-A641-6B4A-A3DC-B6A8E5742EB7}"/>
            </a:ext>
          </a:extLst>
        </xdr:cNvPr>
        <xdr:cNvSpPr/>
      </xdr:nvSpPr>
      <xdr:spPr>
        <a:xfrm>
          <a:off x="9931400" y="46291500"/>
          <a:ext cx="1663700" cy="977900"/>
        </a:xfrm>
        <a:prstGeom prst="wedgeRoundRectCallout">
          <a:avLst>
            <a:gd name="adj1" fmla="val -87106"/>
            <a:gd name="adj2" fmla="val -2997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f4</a:t>
          </a:r>
          <a:r>
            <a:rPr lang="zh-CN" altLang="en-US" sz="1100"/>
            <a:t>高的</a:t>
          </a:r>
          <a:r>
            <a:rPr lang="en-US" altLang="zh-CN" sz="1100"/>
            <a:t>7</a:t>
          </a:r>
          <a:r>
            <a:rPr lang="zh-CN" altLang="en-US" sz="1100"/>
            <a:t>，</a:t>
          </a:r>
          <a:r>
            <a:rPr lang="en-US" altLang="zh-CN" sz="1100"/>
            <a:t>8</a:t>
          </a:r>
          <a:r>
            <a:rPr lang="zh-CN" altLang="en-US" sz="1100"/>
            <a:t>，</a:t>
          </a:r>
          <a:r>
            <a:rPr lang="en-US" altLang="zh-CN" sz="1100"/>
            <a:t>9</a:t>
          </a:r>
          <a:r>
            <a:rPr lang="zh-CN" altLang="en-US" sz="1100"/>
            <a:t>为一组，</a:t>
          </a:r>
          <a:r>
            <a:rPr lang="en-US" altLang="zh-CN" sz="1100"/>
            <a:t>u</a:t>
          </a:r>
          <a:r>
            <a:rPr lang="zh-CN" altLang="en-US" sz="1100"/>
            <a:t>最小</a:t>
          </a:r>
          <a:r>
            <a:rPr lang="en-US" altLang="zh-CN" sz="1100"/>
            <a:t>36</a:t>
          </a:r>
          <a:r>
            <a:rPr lang="zh-CN" altLang="en-US" sz="1100"/>
            <a:t>的正好是低聚合的。</a:t>
          </a:r>
          <a:endParaRPr lang="en-US" sz="1100"/>
        </a:p>
      </xdr:txBody>
    </xdr:sp>
    <xdr:clientData/>
  </xdr:twoCellAnchor>
  <xdr:twoCellAnchor>
    <xdr:from>
      <xdr:col>12</xdr:col>
      <xdr:colOff>139700</xdr:colOff>
      <xdr:row>241</xdr:row>
      <xdr:rowOff>139700</xdr:rowOff>
    </xdr:from>
    <xdr:to>
      <xdr:col>13</xdr:col>
      <xdr:colOff>50800</xdr:colOff>
      <xdr:row>245</xdr:row>
      <xdr:rowOff>12700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FF20686-CA2F-EB49-AA00-BE26719D20FB}"/>
            </a:ext>
          </a:extLst>
        </xdr:cNvPr>
        <xdr:cNvSpPr/>
      </xdr:nvSpPr>
      <xdr:spPr>
        <a:xfrm>
          <a:off x="8902700" y="46228000"/>
          <a:ext cx="393700" cy="6350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254000</xdr:colOff>
      <xdr:row>242</xdr:row>
      <xdr:rowOff>76200</xdr:rowOff>
    </xdr:from>
    <xdr:to>
      <xdr:col>11</xdr:col>
      <xdr:colOff>165100</xdr:colOff>
      <xdr:row>244</xdr:row>
      <xdr:rowOff>152400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B6B8A6D-453E-5344-87D9-5C4BA39382B4}"/>
            </a:ext>
          </a:extLst>
        </xdr:cNvPr>
        <xdr:cNvSpPr/>
      </xdr:nvSpPr>
      <xdr:spPr>
        <a:xfrm>
          <a:off x="8051800" y="46355000"/>
          <a:ext cx="393700" cy="4572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236</xdr:row>
      <xdr:rowOff>0</xdr:rowOff>
    </xdr:from>
    <xdr:to>
      <xdr:col>16</xdr:col>
      <xdr:colOff>381000</xdr:colOff>
      <xdr:row>241</xdr:row>
      <xdr:rowOff>25400</xdr:rowOff>
    </xdr:to>
    <xdr:sp macro="" textlink="">
      <xdr:nvSpPr>
        <xdr:cNvPr id="20" name="Rounded Rectangular Callout 19">
          <a:extLst>
            <a:ext uri="{FF2B5EF4-FFF2-40B4-BE49-F238E27FC236}">
              <a16:creationId xmlns:a16="http://schemas.microsoft.com/office/drawing/2014/main" id="{9A6821AC-C569-824C-8772-35EA58BB2E90}"/>
            </a:ext>
          </a:extLst>
        </xdr:cNvPr>
        <xdr:cNvSpPr/>
      </xdr:nvSpPr>
      <xdr:spPr>
        <a:xfrm>
          <a:off x="10071100" y="45135800"/>
          <a:ext cx="1663700" cy="977900"/>
        </a:xfrm>
        <a:prstGeom prst="wedgeRoundRectCallout">
          <a:avLst>
            <a:gd name="adj1" fmla="val -89396"/>
            <a:gd name="adj2" fmla="val 1677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f4</a:t>
          </a:r>
          <a:r>
            <a:rPr lang="zh-CN" altLang="en-US" sz="1100"/>
            <a:t>高的</a:t>
          </a:r>
          <a:r>
            <a:rPr lang="en-US" altLang="zh-CN" sz="1100"/>
            <a:t>8</a:t>
          </a:r>
          <a:r>
            <a:rPr lang="zh-CN" altLang="en-US" sz="1100"/>
            <a:t>，</a:t>
          </a:r>
          <a:r>
            <a:rPr lang="en-US" altLang="zh-CN" sz="1100"/>
            <a:t>9</a:t>
          </a:r>
          <a:r>
            <a:rPr lang="zh-CN" altLang="en-US" sz="1100"/>
            <a:t>，</a:t>
          </a:r>
          <a:r>
            <a:rPr lang="en-US" altLang="zh-CN" sz="1100"/>
            <a:t>9</a:t>
          </a:r>
          <a:r>
            <a:rPr lang="zh-CN" altLang="en-US" sz="1100"/>
            <a:t>为一组，</a:t>
          </a:r>
          <a:r>
            <a:rPr lang="en-US" altLang="zh-CN" sz="1100"/>
            <a:t>u</a:t>
          </a:r>
          <a:r>
            <a:rPr lang="zh-CN" altLang="en-US" sz="1100"/>
            <a:t>最小</a:t>
          </a:r>
          <a:r>
            <a:rPr lang="en-US" altLang="zh-CN" sz="1100"/>
            <a:t>36</a:t>
          </a:r>
          <a:r>
            <a:rPr lang="zh-CN" altLang="en-US" sz="1100"/>
            <a:t>的正好是</a:t>
          </a:r>
          <a:r>
            <a:rPr lang="zh-CN" altLang="en-US" sz="1100" i="0"/>
            <a:t>低</a:t>
          </a:r>
          <a:r>
            <a:rPr lang="zh-CN" altLang="en-US" sz="1100"/>
            <a:t>聚合的。</a:t>
          </a:r>
          <a:endParaRPr lang="en-US" sz="1100"/>
        </a:p>
      </xdr:txBody>
    </xdr:sp>
    <xdr:clientData/>
  </xdr:twoCellAnchor>
  <xdr:twoCellAnchor>
    <xdr:from>
      <xdr:col>12</xdr:col>
      <xdr:colOff>127000</xdr:colOff>
      <xdr:row>238</xdr:row>
      <xdr:rowOff>50800</xdr:rowOff>
    </xdr:from>
    <xdr:to>
      <xdr:col>13</xdr:col>
      <xdr:colOff>38100</xdr:colOff>
      <xdr:row>240</xdr:row>
      <xdr:rowOff>165100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CEC174B-DFE7-8843-A784-99915290B43A}"/>
            </a:ext>
          </a:extLst>
        </xdr:cNvPr>
        <xdr:cNvSpPr/>
      </xdr:nvSpPr>
      <xdr:spPr>
        <a:xfrm>
          <a:off x="8890000" y="45567600"/>
          <a:ext cx="393700" cy="4953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266700</xdr:colOff>
      <xdr:row>238</xdr:row>
      <xdr:rowOff>38100</xdr:rowOff>
    </xdr:from>
    <xdr:to>
      <xdr:col>11</xdr:col>
      <xdr:colOff>177800</xdr:colOff>
      <xdr:row>240</xdr:row>
      <xdr:rowOff>114300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59BA20B-C0ED-3C4C-9E86-6D56A8F41487}"/>
            </a:ext>
          </a:extLst>
        </xdr:cNvPr>
        <xdr:cNvSpPr/>
      </xdr:nvSpPr>
      <xdr:spPr>
        <a:xfrm>
          <a:off x="8064500" y="45554900"/>
          <a:ext cx="393700" cy="4572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88900</xdr:colOff>
      <xdr:row>239</xdr:row>
      <xdr:rowOff>114300</xdr:rowOff>
    </xdr:from>
    <xdr:to>
      <xdr:col>2</xdr:col>
      <xdr:colOff>698500</xdr:colOff>
      <xdr:row>240</xdr:row>
      <xdr:rowOff>114300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1E3BD42-2917-C245-9AA3-3B010F735EDC}"/>
            </a:ext>
          </a:extLst>
        </xdr:cNvPr>
        <xdr:cNvSpPr/>
      </xdr:nvSpPr>
      <xdr:spPr>
        <a:xfrm>
          <a:off x="1739900" y="45821600"/>
          <a:ext cx="609600" cy="1905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101600</xdr:colOff>
      <xdr:row>243</xdr:row>
      <xdr:rowOff>152400</xdr:rowOff>
    </xdr:from>
    <xdr:to>
      <xdr:col>3</xdr:col>
      <xdr:colOff>0</xdr:colOff>
      <xdr:row>244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74FF034-23D7-654F-BB32-40866D42313A}"/>
            </a:ext>
          </a:extLst>
        </xdr:cNvPr>
        <xdr:cNvSpPr/>
      </xdr:nvSpPr>
      <xdr:spPr>
        <a:xfrm>
          <a:off x="1752600" y="46621700"/>
          <a:ext cx="609600" cy="19050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14</xdr:row>
      <xdr:rowOff>63500</xdr:rowOff>
    </xdr:from>
    <xdr:to>
      <xdr:col>12</xdr:col>
      <xdr:colOff>800100</xdr:colOff>
      <xdr:row>16</xdr:row>
      <xdr:rowOff>101600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3403FB50-F391-0556-EEF5-5C1DDA621743}"/>
            </a:ext>
          </a:extLst>
        </xdr:cNvPr>
        <xdr:cNvSpPr/>
      </xdr:nvSpPr>
      <xdr:spPr>
        <a:xfrm>
          <a:off x="901700" y="2540000"/>
          <a:ext cx="9804400" cy="419100"/>
        </a:xfrm>
        <a:prstGeom prst="rightArrow">
          <a:avLst>
            <a:gd name="adj1" fmla="val 50000"/>
            <a:gd name="adj2" fmla="val 1196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670998</xdr:colOff>
      <xdr:row>16</xdr:row>
      <xdr:rowOff>13545</xdr:rowOff>
    </xdr:from>
    <xdr:to>
      <xdr:col>1</xdr:col>
      <xdr:colOff>670998</xdr:colOff>
      <xdr:row>20</xdr:row>
      <xdr:rowOff>100756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78354FD-0333-8978-378C-18AFC65E5034}"/>
            </a:ext>
          </a:extLst>
        </xdr:cNvPr>
        <xdr:cNvCxnSpPr/>
      </xdr:nvCxnSpPr>
      <xdr:spPr>
        <a:xfrm flipH="1">
          <a:off x="1496498" y="2871045"/>
          <a:ext cx="0" cy="849211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12700</xdr:colOff>
      <xdr:row>20</xdr:row>
      <xdr:rowOff>88900</xdr:rowOff>
    </xdr:from>
    <xdr:to>
      <xdr:col>2</xdr:col>
      <xdr:colOff>533400</xdr:colOff>
      <xdr:row>23</xdr:row>
      <xdr:rowOff>165100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7C93575-B0CD-E83A-621A-E464FAB2BB2E}"/>
            </a:ext>
          </a:extLst>
        </xdr:cNvPr>
        <xdr:cNvSpPr/>
      </xdr:nvSpPr>
      <xdr:spPr>
        <a:xfrm>
          <a:off x="838200" y="3708400"/>
          <a:ext cx="1346200" cy="6477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5.13大致达成聚合非聚合判定</a:t>
          </a:r>
        </a:p>
      </xdr:txBody>
    </xdr:sp>
    <xdr:clientData/>
  </xdr:twoCellAnchor>
  <xdr:twoCellAnchor>
    <xdr:from>
      <xdr:col>2</xdr:col>
      <xdr:colOff>635000</xdr:colOff>
      <xdr:row>10</xdr:row>
      <xdr:rowOff>127844</xdr:rowOff>
    </xdr:from>
    <xdr:to>
      <xdr:col>2</xdr:col>
      <xdr:colOff>635000</xdr:colOff>
      <xdr:row>14</xdr:row>
      <xdr:rowOff>162566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7BDFFA5-C32E-5142-85DD-C805E16DB602}"/>
            </a:ext>
          </a:extLst>
        </xdr:cNvPr>
        <xdr:cNvCxnSpPr/>
      </xdr:nvCxnSpPr>
      <xdr:spPr>
        <a:xfrm flipV="1">
          <a:off x="2286000" y="1842344"/>
          <a:ext cx="0" cy="796722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812800</xdr:colOff>
      <xdr:row>6</xdr:row>
      <xdr:rowOff>63500</xdr:rowOff>
    </xdr:from>
    <xdr:to>
      <xdr:col>3</xdr:col>
      <xdr:colOff>660400</xdr:colOff>
      <xdr:row>10</xdr:row>
      <xdr:rowOff>127000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B3C5D7D-D6F7-DB4A-9976-98A593C8171E}"/>
            </a:ext>
          </a:extLst>
        </xdr:cNvPr>
        <xdr:cNvSpPr/>
      </xdr:nvSpPr>
      <xdr:spPr>
        <a:xfrm>
          <a:off x="1638300" y="1016000"/>
          <a:ext cx="1498600" cy="8255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5.14发现如何避免陷入非聚合</a:t>
          </a:r>
          <a:r>
            <a:rPr lang="zh-CN" altLang="en-US" sz="1100"/>
            <a:t>，探索如何更改特征更有效</a:t>
          </a:r>
          <a:endParaRPr lang="en-US" sz="1100"/>
        </a:p>
      </xdr:txBody>
    </xdr:sp>
    <xdr:clientData/>
  </xdr:twoCellAnchor>
  <xdr:twoCellAnchor>
    <xdr:from>
      <xdr:col>3</xdr:col>
      <xdr:colOff>711200</xdr:colOff>
      <xdr:row>16</xdr:row>
      <xdr:rowOff>0</xdr:rowOff>
    </xdr:from>
    <xdr:to>
      <xdr:col>3</xdr:col>
      <xdr:colOff>711200</xdr:colOff>
      <xdr:row>20</xdr:row>
      <xdr:rowOff>87211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7A993EC-A070-F449-B70F-54D057486F5D}"/>
            </a:ext>
          </a:extLst>
        </xdr:cNvPr>
        <xdr:cNvCxnSpPr/>
      </xdr:nvCxnSpPr>
      <xdr:spPr>
        <a:xfrm flipH="1">
          <a:off x="3187700" y="3048000"/>
          <a:ext cx="0" cy="849211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</xdr:row>
      <xdr:rowOff>88900</xdr:rowOff>
    </xdr:from>
    <xdr:to>
      <xdr:col>4</xdr:col>
      <xdr:colOff>711200</xdr:colOff>
      <xdr:row>23</xdr:row>
      <xdr:rowOff>165100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A8F6DFB-40B2-5F42-9FC3-051243F42AC1}"/>
            </a:ext>
          </a:extLst>
        </xdr:cNvPr>
        <xdr:cNvSpPr/>
      </xdr:nvSpPr>
      <xdr:spPr>
        <a:xfrm>
          <a:off x="2667000" y="3898900"/>
          <a:ext cx="1346200" cy="6477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5.17双蓝超压缩提升回报率</a:t>
          </a:r>
        </a:p>
      </xdr:txBody>
    </xdr:sp>
    <xdr:clientData/>
  </xdr:twoCellAnchor>
  <xdr:twoCellAnchor>
    <xdr:from>
      <xdr:col>4</xdr:col>
      <xdr:colOff>711200</xdr:colOff>
      <xdr:row>6</xdr:row>
      <xdr:rowOff>114300</xdr:rowOff>
    </xdr:from>
    <xdr:to>
      <xdr:col>6</xdr:col>
      <xdr:colOff>406400</xdr:colOff>
      <xdr:row>10</xdr:row>
      <xdr:rowOff>177800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5CFCE36-177F-984C-9337-096369008D31}"/>
            </a:ext>
          </a:extLst>
        </xdr:cNvPr>
        <xdr:cNvSpPr/>
      </xdr:nvSpPr>
      <xdr:spPr>
        <a:xfrm>
          <a:off x="4013200" y="1257300"/>
          <a:ext cx="1346200" cy="8255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5.19 改变参数提升组合性能</a:t>
          </a:r>
        </a:p>
      </xdr:txBody>
    </xdr:sp>
    <xdr:clientData/>
  </xdr:twoCellAnchor>
  <xdr:twoCellAnchor>
    <xdr:from>
      <xdr:col>5</xdr:col>
      <xdr:colOff>457200</xdr:colOff>
      <xdr:row>10</xdr:row>
      <xdr:rowOff>139700</xdr:rowOff>
    </xdr:from>
    <xdr:to>
      <xdr:col>5</xdr:col>
      <xdr:colOff>457200</xdr:colOff>
      <xdr:row>14</xdr:row>
      <xdr:rowOff>174422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25CA4BE-E75B-5844-829F-BE21BF44929C}"/>
            </a:ext>
          </a:extLst>
        </xdr:cNvPr>
        <xdr:cNvCxnSpPr/>
      </xdr:nvCxnSpPr>
      <xdr:spPr>
        <a:xfrm flipV="1">
          <a:off x="4584700" y="2044700"/>
          <a:ext cx="0" cy="796722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topLeftCell="A19" workbookViewId="0">
      <selection activeCell="E37" sqref="E37"/>
    </sheetView>
  </sheetViews>
  <sheetFormatPr baseColWidth="10" defaultColWidth="9" defaultRowHeight="15"/>
  <sheetData>
    <row r="1" spans="2:13">
      <c r="B1" t="s">
        <v>0</v>
      </c>
    </row>
    <row r="3" spans="2:13">
      <c r="B3" t="s">
        <v>1</v>
      </c>
      <c r="D3" t="s">
        <v>2</v>
      </c>
    </row>
    <row r="4" spans="2:13">
      <c r="B4" t="s">
        <v>3</v>
      </c>
    </row>
    <row r="5" spans="2:13">
      <c r="D5" t="s">
        <v>4</v>
      </c>
    </row>
    <row r="8" spans="2:13">
      <c r="B8" t="s">
        <v>5</v>
      </c>
      <c r="E8" t="s">
        <v>6</v>
      </c>
    </row>
    <row r="10" spans="2:13">
      <c r="B10" t="s">
        <v>7</v>
      </c>
      <c r="H10">
        <f>0.66*0.66</f>
        <v>0.43560000000000004</v>
      </c>
      <c r="I10" t="s">
        <v>8</v>
      </c>
      <c r="K10" t="s">
        <v>9</v>
      </c>
      <c r="M10">
        <f>0.81*0.81*0.81</f>
        <v>0.53144100000000016</v>
      </c>
    </row>
    <row r="11" spans="2:13">
      <c r="B11" t="s">
        <v>10</v>
      </c>
    </row>
    <row r="14" spans="2:13">
      <c r="B14" t="s">
        <v>11</v>
      </c>
      <c r="D14" t="s">
        <v>12</v>
      </c>
      <c r="G14" s="12" t="s">
        <v>13</v>
      </c>
    </row>
    <row r="15" spans="2:13">
      <c r="B15" t="s">
        <v>14</v>
      </c>
      <c r="D15" t="s">
        <v>15</v>
      </c>
    </row>
    <row r="16" spans="2:13">
      <c r="C16" t="s">
        <v>16</v>
      </c>
    </row>
    <row r="17" spans="1:16">
      <c r="P17" t="s">
        <v>17</v>
      </c>
    </row>
    <row r="18" spans="1:16" ht="17">
      <c r="B18" s="13" t="s">
        <v>18</v>
      </c>
      <c r="C18" s="13"/>
      <c r="D18" s="13"/>
      <c r="E18" s="13"/>
      <c r="F18" s="13"/>
      <c r="G18" s="13"/>
      <c r="H18" s="13"/>
      <c r="I18" s="13"/>
      <c r="J18" s="13"/>
      <c r="K18" s="13"/>
      <c r="L18">
        <f>0.81*0.81</f>
        <v>0.65610000000000013</v>
      </c>
      <c r="N18">
        <f>0.81*0.81*0.81</f>
        <v>0.53144100000000016</v>
      </c>
      <c r="P18">
        <f>0.65*0.66</f>
        <v>0.42900000000000005</v>
      </c>
    </row>
    <row r="19" spans="1:16">
      <c r="B19" s="13"/>
      <c r="C19" s="13" t="s">
        <v>19</v>
      </c>
      <c r="D19" s="13"/>
      <c r="E19" s="13"/>
      <c r="F19" s="13"/>
      <c r="G19" s="13"/>
      <c r="H19" s="13"/>
      <c r="I19" s="13"/>
      <c r="J19" s="13"/>
      <c r="K19" s="13"/>
    </row>
    <row r="21" spans="1:16">
      <c r="B21" t="s">
        <v>20</v>
      </c>
      <c r="D21" t="s">
        <v>21</v>
      </c>
    </row>
    <row r="23" spans="1:16">
      <c r="B23" t="s">
        <v>22</v>
      </c>
    </row>
    <row r="24" spans="1:16">
      <c r="B24" t="s">
        <v>23</v>
      </c>
    </row>
    <row r="26" spans="1:16">
      <c r="B26" t="s">
        <v>24</v>
      </c>
    </row>
    <row r="28" spans="1:16">
      <c r="B28" t="s">
        <v>25</v>
      </c>
    </row>
    <row r="29" spans="1:16">
      <c r="B29" t="s">
        <v>26</v>
      </c>
    </row>
    <row r="31" spans="1:16">
      <c r="A31" t="s">
        <v>27</v>
      </c>
      <c r="B31" t="s">
        <v>28</v>
      </c>
    </row>
    <row r="32" spans="1:16">
      <c r="B32" t="s">
        <v>29</v>
      </c>
    </row>
    <row r="34" spans="1:22" ht="17">
      <c r="A34" t="s">
        <v>30</v>
      </c>
      <c r="B34" t="s">
        <v>31</v>
      </c>
      <c r="E34" t="s">
        <v>32</v>
      </c>
      <c r="J34" t="s">
        <v>33</v>
      </c>
      <c r="L34" s="15" t="s">
        <v>34</v>
      </c>
      <c r="M34" s="13" t="s">
        <v>35</v>
      </c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7">
      <c r="B35" s="14" t="s">
        <v>36</v>
      </c>
      <c r="L35" s="15" t="s">
        <v>37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17">
      <c r="L36" s="13"/>
      <c r="M36" s="13" t="s">
        <v>38</v>
      </c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17">
      <c r="L37" s="13"/>
      <c r="M37" s="15" t="s">
        <v>39</v>
      </c>
      <c r="N37" s="13"/>
      <c r="O37" s="13"/>
      <c r="P37" s="13"/>
      <c r="Q37" s="13" t="s">
        <v>40</v>
      </c>
      <c r="R37" s="13"/>
      <c r="S37" s="13"/>
      <c r="T37" s="13"/>
      <c r="U37" s="13"/>
      <c r="V37" s="13"/>
    </row>
    <row r="38" spans="1:22">
      <c r="B38" t="s">
        <v>41</v>
      </c>
    </row>
    <row r="39" spans="1:22">
      <c r="C39" t="s">
        <v>42</v>
      </c>
    </row>
    <row r="41" spans="1:22">
      <c r="B41" t="s">
        <v>43</v>
      </c>
    </row>
    <row r="43" spans="1:22">
      <c r="B43" t="s">
        <v>34</v>
      </c>
      <c r="D43" t="s">
        <v>44</v>
      </c>
      <c r="I43" t="s">
        <v>45</v>
      </c>
    </row>
    <row r="44" spans="1:22" ht="17">
      <c r="D44" t="s">
        <v>46</v>
      </c>
    </row>
    <row r="45" spans="1:22">
      <c r="B45" t="s">
        <v>47</v>
      </c>
      <c r="D45" t="s">
        <v>48</v>
      </c>
    </row>
    <row r="46" spans="1:22">
      <c r="D46" t="s">
        <v>49</v>
      </c>
    </row>
    <row r="47" spans="1:22">
      <c r="D47" t="s">
        <v>50</v>
      </c>
    </row>
    <row r="48" spans="1:22">
      <c r="C48" t="s">
        <v>27</v>
      </c>
      <c r="D48" t="s">
        <v>51</v>
      </c>
    </row>
    <row r="51" spans="1:12">
      <c r="B51" t="s">
        <v>52</v>
      </c>
    </row>
    <row r="53" spans="1:12">
      <c r="B53" t="s">
        <v>53</v>
      </c>
      <c r="C53" t="s">
        <v>54</v>
      </c>
      <c r="F53" t="s">
        <v>55</v>
      </c>
      <c r="J53" t="s">
        <v>56</v>
      </c>
      <c r="L53" t="s">
        <v>57</v>
      </c>
    </row>
    <row r="55" spans="1:12">
      <c r="B55" t="s">
        <v>58</v>
      </c>
      <c r="F55" t="s">
        <v>59</v>
      </c>
    </row>
    <row r="57" spans="1:12">
      <c r="B57" t="s">
        <v>60</v>
      </c>
      <c r="C57" t="s">
        <v>61</v>
      </c>
    </row>
    <row r="59" spans="1:12">
      <c r="A59" t="s">
        <v>53</v>
      </c>
      <c r="B59" t="s">
        <v>62</v>
      </c>
      <c r="F59" t="s">
        <v>63</v>
      </c>
    </row>
    <row r="60" spans="1:12">
      <c r="B60" t="s">
        <v>64</v>
      </c>
    </row>
    <row r="61" spans="1:12">
      <c r="B61" t="s">
        <v>65</v>
      </c>
    </row>
    <row r="62" spans="1:12">
      <c r="B62" t="s">
        <v>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93"/>
  <sheetViews>
    <sheetView topLeftCell="A177" workbookViewId="0">
      <selection activeCell="A193" sqref="A193"/>
    </sheetView>
  </sheetViews>
  <sheetFormatPr baseColWidth="10" defaultColWidth="9.1640625" defaultRowHeight="15"/>
  <cols>
    <col min="1" max="16384" width="9.1640625" style="8"/>
  </cols>
  <sheetData>
    <row r="2" spans="1:10" ht="17">
      <c r="B2" s="7" t="s">
        <v>67</v>
      </c>
      <c r="C2" s="8" t="s">
        <v>68</v>
      </c>
      <c r="D2" s="7" t="s">
        <v>69</v>
      </c>
      <c r="E2" s="8" t="s">
        <v>70</v>
      </c>
    </row>
    <row r="3" spans="1:10" ht="17">
      <c r="B3" s="7" t="s">
        <v>71</v>
      </c>
      <c r="C3" s="8" t="s">
        <v>72</v>
      </c>
      <c r="D3" s="8" t="s">
        <v>73</v>
      </c>
    </row>
    <row r="4" spans="1:10" ht="17">
      <c r="B4" s="7" t="s">
        <v>74</v>
      </c>
      <c r="C4" s="8" t="s">
        <v>75</v>
      </c>
      <c r="D4" s="8" t="s">
        <v>76</v>
      </c>
      <c r="I4" s="8" t="s">
        <v>77</v>
      </c>
      <c r="J4" s="8" t="s">
        <v>78</v>
      </c>
    </row>
    <row r="5" spans="1:10" ht="17">
      <c r="B5" s="7" t="s">
        <v>79</v>
      </c>
      <c r="C5" s="8" t="s">
        <v>80</v>
      </c>
      <c r="D5" s="8" t="s">
        <v>81</v>
      </c>
    </row>
    <row r="6" spans="1:10" ht="17">
      <c r="B6" s="7" t="s">
        <v>82</v>
      </c>
      <c r="C6" s="8" t="s">
        <v>83</v>
      </c>
      <c r="D6" s="8" t="s">
        <v>84</v>
      </c>
      <c r="H6" s="8" t="s">
        <v>85</v>
      </c>
    </row>
    <row r="7" spans="1:10" ht="17">
      <c r="B7" s="7" t="s">
        <v>86</v>
      </c>
      <c r="C7" s="8" t="s">
        <v>87</v>
      </c>
      <c r="D7" s="8" t="s">
        <v>88</v>
      </c>
    </row>
    <row r="8" spans="1:10" ht="17">
      <c r="A8" s="7" t="s">
        <v>89</v>
      </c>
      <c r="B8" s="7"/>
      <c r="C8" s="7"/>
    </row>
    <row r="9" spans="1:10">
      <c r="C9">
        <f>0.34*2/3*0.5*9/32*20/32*20/32*11/32</f>
        <v>4.28009033203125E-3</v>
      </c>
      <c r="E9">
        <f>C9*324632</f>
        <v>1389.4542846679688</v>
      </c>
    </row>
    <row r="10" spans="1:10">
      <c r="C10" s="8" t="s">
        <v>90</v>
      </c>
      <c r="D10">
        <f>0.47*0.47</f>
        <v>0.22089999999999999</v>
      </c>
      <c r="E10">
        <f>0.47*0.47*E9</f>
        <v>306.93045148315429</v>
      </c>
    </row>
    <row r="14" spans="1:10" ht="17">
      <c r="B14" s="7" t="s">
        <v>91</v>
      </c>
      <c r="C14" s="7" t="s">
        <v>92</v>
      </c>
      <c r="D14" s="7" t="s">
        <v>93</v>
      </c>
    </row>
    <row r="15" spans="1:10">
      <c r="C15" s="8" t="s">
        <v>94</v>
      </c>
      <c r="D15" s="8" t="s">
        <v>95</v>
      </c>
    </row>
    <row r="16" spans="1:10">
      <c r="C16" s="8" t="s">
        <v>96</v>
      </c>
      <c r="D16" s="8" t="s">
        <v>97</v>
      </c>
    </row>
    <row r="17" spans="2:14" ht="17">
      <c r="C17" s="8" t="s">
        <v>98</v>
      </c>
      <c r="D17" s="8" t="s">
        <v>99</v>
      </c>
      <c r="F17" s="8" t="s">
        <v>100</v>
      </c>
      <c r="J17" s="8" t="s">
        <v>94</v>
      </c>
      <c r="K17" s="8" t="s">
        <v>96</v>
      </c>
      <c r="L17" s="8" t="s">
        <v>101</v>
      </c>
      <c r="M17" s="8" t="s">
        <v>102</v>
      </c>
    </row>
    <row r="18" spans="2:14">
      <c r="C18" s="8" t="s">
        <v>101</v>
      </c>
      <c r="D18" s="8" t="s">
        <v>103</v>
      </c>
    </row>
    <row r="19" spans="2:14" ht="17">
      <c r="C19" s="8" t="s">
        <v>102</v>
      </c>
      <c r="D19" s="8" t="s">
        <v>104</v>
      </c>
      <c r="F19" s="8" t="s">
        <v>105</v>
      </c>
    </row>
    <row r="20" spans="2:14" ht="17">
      <c r="B20" s="7" t="s">
        <v>106</v>
      </c>
    </row>
    <row r="22" spans="2:14" ht="17">
      <c r="B22" s="8" t="s">
        <v>107</v>
      </c>
      <c r="C22" s="8" t="s">
        <v>108</v>
      </c>
    </row>
    <row r="24" spans="2:14" ht="17">
      <c r="B24" s="7" t="s">
        <v>109</v>
      </c>
      <c r="H24" s="8" t="s">
        <v>105</v>
      </c>
    </row>
    <row r="25" spans="2:14" ht="17">
      <c r="G25" s="8" t="s">
        <v>110</v>
      </c>
      <c r="H25" s="8" t="s">
        <v>111</v>
      </c>
      <c r="N25" s="8" t="s">
        <v>112</v>
      </c>
    </row>
    <row r="26" spans="2:14" ht="17">
      <c r="N26" s="8" t="s">
        <v>113</v>
      </c>
    </row>
    <row r="27" spans="2:14" ht="17">
      <c r="B27" s="8" t="s">
        <v>114</v>
      </c>
      <c r="D27" s="8" t="s">
        <v>115</v>
      </c>
      <c r="J27" s="8" t="s">
        <v>116</v>
      </c>
    </row>
    <row r="31" spans="2:14" ht="17">
      <c r="B31" s="7" t="s">
        <v>117</v>
      </c>
    </row>
    <row r="35" spans="2:18" ht="17">
      <c r="B35" s="8" t="s">
        <v>118</v>
      </c>
      <c r="D35" s="8" t="s">
        <v>119</v>
      </c>
      <c r="P35" s="8" t="s">
        <v>120</v>
      </c>
      <c r="Q35" s="7" t="s">
        <v>121</v>
      </c>
    </row>
    <row r="36" spans="2:18" ht="17">
      <c r="B36" s="8" t="s">
        <v>122</v>
      </c>
      <c r="D36" s="8" t="s">
        <v>123</v>
      </c>
      <c r="P36" s="7" t="s">
        <v>124</v>
      </c>
    </row>
    <row r="37" spans="2:18" ht="17">
      <c r="B37" s="8" t="s">
        <v>125</v>
      </c>
      <c r="D37" s="8" t="s">
        <v>126</v>
      </c>
      <c r="P37" s="7" t="s">
        <v>127</v>
      </c>
      <c r="Q37" s="8" t="s">
        <v>128</v>
      </c>
      <c r="R37" s="8" t="s">
        <v>129</v>
      </c>
    </row>
    <row r="38" spans="2:18">
      <c r="B38" s="8" t="s">
        <v>130</v>
      </c>
      <c r="D38" s="8" t="s">
        <v>131</v>
      </c>
      <c r="R38" s="8" t="s">
        <v>132</v>
      </c>
    </row>
    <row r="39" spans="2:18" ht="17">
      <c r="B39" s="8" t="s">
        <v>133</v>
      </c>
      <c r="D39" s="8" t="s">
        <v>134</v>
      </c>
      <c r="P39" s="7" t="s">
        <v>135</v>
      </c>
      <c r="Q39" s="7" t="s">
        <v>136</v>
      </c>
      <c r="R39" s="8" t="s">
        <v>137</v>
      </c>
    </row>
    <row r="40" spans="2:18">
      <c r="B40" s="8" t="s">
        <v>138</v>
      </c>
      <c r="D40" s="8" t="s">
        <v>139</v>
      </c>
      <c r="R40" s="8" t="s">
        <v>140</v>
      </c>
    </row>
    <row r="41" spans="2:18" ht="17">
      <c r="B41" s="8" t="s">
        <v>141</v>
      </c>
      <c r="D41" s="8" t="s">
        <v>142</v>
      </c>
      <c r="P41" s="7" t="s">
        <v>143</v>
      </c>
      <c r="Q41" s="7" t="s">
        <v>144</v>
      </c>
      <c r="R41" s="8" t="s">
        <v>145</v>
      </c>
    </row>
    <row r="42" spans="2:18">
      <c r="B42" s="8" t="s">
        <v>146</v>
      </c>
      <c r="D42" s="8" t="s">
        <v>147</v>
      </c>
      <c r="R42" s="8" t="s">
        <v>148</v>
      </c>
    </row>
    <row r="43" spans="2:18" ht="17">
      <c r="B43" s="8" t="s">
        <v>149</v>
      </c>
      <c r="D43" s="8" t="s">
        <v>150</v>
      </c>
      <c r="P43" s="7" t="s">
        <v>151</v>
      </c>
      <c r="Q43" s="7" t="s">
        <v>152</v>
      </c>
      <c r="R43" s="8" t="s">
        <v>153</v>
      </c>
    </row>
    <row r="44" spans="2:18">
      <c r="R44" s="8" t="s">
        <v>154</v>
      </c>
    </row>
    <row r="45" spans="2:18" ht="17">
      <c r="B45" s="8" t="s">
        <v>155</v>
      </c>
      <c r="D45" s="7" t="s">
        <v>156</v>
      </c>
      <c r="P45" s="7" t="s">
        <v>157</v>
      </c>
      <c r="Q45" s="7" t="s">
        <v>158</v>
      </c>
      <c r="R45" s="8" t="s">
        <v>159</v>
      </c>
    </row>
    <row r="46" spans="2:18">
      <c r="B46" s="8" t="s">
        <v>160</v>
      </c>
      <c r="R46" s="8" t="s">
        <v>161</v>
      </c>
    </row>
    <row r="47" spans="2:18" ht="17">
      <c r="B47" s="8" t="s">
        <v>162</v>
      </c>
      <c r="P47" s="7" t="s">
        <v>163</v>
      </c>
      <c r="Q47" s="7" t="s">
        <v>164</v>
      </c>
      <c r="R47" s="8" t="s">
        <v>165</v>
      </c>
    </row>
    <row r="48" spans="2:18">
      <c r="B48" s="8" t="s">
        <v>166</v>
      </c>
      <c r="R48" s="8" t="s">
        <v>167</v>
      </c>
    </row>
    <row r="49" spans="2:18" ht="17">
      <c r="B49" s="8" t="s">
        <v>168</v>
      </c>
      <c r="P49" s="8" t="s">
        <v>169</v>
      </c>
      <c r="Q49" s="7" t="s">
        <v>152</v>
      </c>
      <c r="R49" s="8" t="s">
        <v>170</v>
      </c>
    </row>
    <row r="50" spans="2:18">
      <c r="B50" s="8" t="s">
        <v>171</v>
      </c>
      <c r="R50" s="8" t="s">
        <v>172</v>
      </c>
    </row>
    <row r="51" spans="2:18" ht="17">
      <c r="B51" s="8" t="s">
        <v>173</v>
      </c>
      <c r="P51" s="8" t="s">
        <v>174</v>
      </c>
      <c r="Q51" s="7" t="s">
        <v>175</v>
      </c>
      <c r="R51" s="8" t="s">
        <v>176</v>
      </c>
    </row>
    <row r="52" spans="2:18">
      <c r="B52" s="8" t="s">
        <v>177</v>
      </c>
      <c r="R52" s="8" t="s">
        <v>178</v>
      </c>
    </row>
    <row r="53" spans="2:18" ht="17">
      <c r="B53" s="8" t="s">
        <v>179</v>
      </c>
      <c r="P53" s="7" t="s">
        <v>180</v>
      </c>
      <c r="Q53" s="7" t="s">
        <v>181</v>
      </c>
      <c r="R53" s="8" t="s">
        <v>182</v>
      </c>
    </row>
    <row r="54" spans="2:18">
      <c r="R54" s="8" t="s">
        <v>183</v>
      </c>
    </row>
    <row r="57" spans="2:18" ht="17">
      <c r="P57" s="8" t="s">
        <v>184</v>
      </c>
    </row>
    <row r="58" spans="2:18" ht="17">
      <c r="B58" s="8" t="s">
        <v>185</v>
      </c>
      <c r="P58" s="7" t="s">
        <v>163</v>
      </c>
      <c r="Q58" s="8" t="s">
        <v>186</v>
      </c>
      <c r="R58" s="8" t="s">
        <v>187</v>
      </c>
    </row>
    <row r="59" spans="2:18">
      <c r="B59" s="8" t="s">
        <v>188</v>
      </c>
      <c r="R59" s="8" t="s">
        <v>189</v>
      </c>
    </row>
    <row r="60" spans="2:18" ht="17">
      <c r="B60" s="8" t="s">
        <v>190</v>
      </c>
      <c r="P60" s="8" t="s">
        <v>169</v>
      </c>
      <c r="Q60" s="7" t="s">
        <v>191</v>
      </c>
      <c r="R60" s="8" t="s">
        <v>192</v>
      </c>
    </row>
    <row r="61" spans="2:18">
      <c r="B61" s="8" t="s">
        <v>193</v>
      </c>
      <c r="R61" s="8" t="s">
        <v>194</v>
      </c>
    </row>
    <row r="62" spans="2:18" ht="17">
      <c r="B62" s="8" t="s">
        <v>195</v>
      </c>
      <c r="P62" s="8" t="s">
        <v>174</v>
      </c>
      <c r="Q62" s="7" t="s">
        <v>196</v>
      </c>
      <c r="R62" s="8" t="s">
        <v>197</v>
      </c>
    </row>
    <row r="63" spans="2:18">
      <c r="B63" s="8" t="s">
        <v>198</v>
      </c>
      <c r="R63" s="8" t="s">
        <v>199</v>
      </c>
    </row>
    <row r="64" spans="2:18" ht="17">
      <c r="B64" s="8" t="s">
        <v>200</v>
      </c>
      <c r="P64" s="7" t="s">
        <v>180</v>
      </c>
      <c r="Q64" s="7" t="s">
        <v>201</v>
      </c>
      <c r="R64" s="8" t="s">
        <v>202</v>
      </c>
    </row>
    <row r="65" spans="2:18">
      <c r="B65" s="8" t="s">
        <v>203</v>
      </c>
      <c r="R65" s="8" t="s">
        <v>204</v>
      </c>
    </row>
    <row r="66" spans="2:18">
      <c r="B66" s="8" t="s">
        <v>205</v>
      </c>
    </row>
    <row r="68" spans="2:18">
      <c r="B68" s="8" t="s">
        <v>206</v>
      </c>
    </row>
    <row r="69" spans="2:18">
      <c r="B69" s="8" t="s">
        <v>207</v>
      </c>
    </row>
    <row r="72" spans="2:18" ht="17">
      <c r="B72" s="8" t="s">
        <v>208</v>
      </c>
    </row>
    <row r="76" spans="2:18" ht="17">
      <c r="B76" s="7" t="s">
        <v>209</v>
      </c>
      <c r="C76" s="8" t="s">
        <v>210</v>
      </c>
    </row>
    <row r="77" spans="2:18" ht="17">
      <c r="C77" s="7" t="s">
        <v>211</v>
      </c>
    </row>
    <row r="78" spans="2:18" ht="17">
      <c r="D78" s="7" t="s">
        <v>212</v>
      </c>
    </row>
    <row r="79" spans="2:18" ht="17">
      <c r="C79" s="7" t="s">
        <v>213</v>
      </c>
    </row>
    <row r="80" spans="2:18" ht="17">
      <c r="D80" s="7" t="s">
        <v>214</v>
      </c>
    </row>
    <row r="81" spans="2:6" ht="18">
      <c r="D81" s="7" t="s">
        <v>215</v>
      </c>
    </row>
    <row r="82" spans="2:6" ht="17">
      <c r="B82" s="7" t="s">
        <v>209</v>
      </c>
      <c r="C82" s="8" t="s">
        <v>216</v>
      </c>
    </row>
    <row r="83" spans="2:6" ht="17">
      <c r="B83" s="7"/>
      <c r="C83" s="7" t="s">
        <v>217</v>
      </c>
    </row>
    <row r="84" spans="2:6" ht="17">
      <c r="B84" s="7"/>
      <c r="C84" s="7" t="s">
        <v>218</v>
      </c>
    </row>
    <row r="85" spans="2:6" ht="17">
      <c r="B85" s="7"/>
    </row>
    <row r="86" spans="2:6" ht="17">
      <c r="B86" s="7"/>
    </row>
    <row r="87" spans="2:6">
      <c r="B87" s="8" t="s">
        <v>219</v>
      </c>
    </row>
    <row r="88" spans="2:6" ht="17">
      <c r="C88" s="7" t="s">
        <v>220</v>
      </c>
    </row>
    <row r="89" spans="2:6" ht="17">
      <c r="C89" s="7" t="s">
        <v>221</v>
      </c>
    </row>
    <row r="90" spans="2:6" ht="17">
      <c r="C90" s="7"/>
      <c r="D90" s="7" t="s">
        <v>222</v>
      </c>
    </row>
    <row r="91" spans="2:6" ht="17">
      <c r="C91" s="7" t="s">
        <v>223</v>
      </c>
      <c r="D91" s="7"/>
    </row>
    <row r="92" spans="2:6" ht="17">
      <c r="B92" s="7" t="s">
        <v>224</v>
      </c>
      <c r="C92" s="7"/>
      <c r="D92" s="7"/>
      <c r="F92" s="8" t="s">
        <v>225</v>
      </c>
    </row>
    <row r="93" spans="2:6" ht="17">
      <c r="B93" s="7"/>
      <c r="C93" s="7"/>
      <c r="D93" s="7"/>
      <c r="F93" s="7" t="s">
        <v>226</v>
      </c>
    </row>
    <row r="94" spans="2:6" ht="17">
      <c r="B94" s="7"/>
      <c r="C94" s="7"/>
      <c r="D94" s="7"/>
    </row>
    <row r="95" spans="2:6" ht="17">
      <c r="B95" s="8" t="s">
        <v>227</v>
      </c>
    </row>
    <row r="97" spans="2:14" ht="17">
      <c r="B97" s="8" t="s">
        <v>228</v>
      </c>
      <c r="I97" s="8" t="s">
        <v>229</v>
      </c>
    </row>
    <row r="99" spans="2:14" ht="18">
      <c r="B99" s="7" t="s">
        <v>230</v>
      </c>
    </row>
    <row r="101" spans="2:14">
      <c r="B101" s="8" t="s">
        <v>85</v>
      </c>
    </row>
    <row r="103" spans="2:14" ht="17">
      <c r="B103" s="8" t="s">
        <v>231</v>
      </c>
      <c r="D103" s="8" t="s">
        <v>232</v>
      </c>
      <c r="J103" s="7" t="s">
        <v>233</v>
      </c>
    </row>
    <row r="104" spans="2:14" ht="17">
      <c r="C104" s="7" t="s">
        <v>234</v>
      </c>
    </row>
    <row r="105" spans="2:14" ht="17">
      <c r="D105" s="7" t="s">
        <v>235</v>
      </c>
    </row>
    <row r="106" spans="2:14" ht="17">
      <c r="C106" s="7" t="s">
        <v>236</v>
      </c>
      <c r="E106" s="7" t="s">
        <v>237</v>
      </c>
    </row>
    <row r="107" spans="2:14" ht="17">
      <c r="E107" s="7" t="s">
        <v>238</v>
      </c>
    </row>
    <row r="108" spans="2:14" ht="17">
      <c r="B108" s="8" t="s">
        <v>239</v>
      </c>
      <c r="D108" s="7" t="s">
        <v>240</v>
      </c>
      <c r="E108" s="7"/>
      <c r="I108" s="7" t="s">
        <v>241</v>
      </c>
    </row>
    <row r="109" spans="2:14">
      <c r="C109" s="8" t="s">
        <v>242</v>
      </c>
      <c r="D109" s="8" t="s">
        <v>243</v>
      </c>
    </row>
    <row r="110" spans="2:14" ht="17">
      <c r="B110" s="8" t="s">
        <v>244</v>
      </c>
      <c r="C110" s="8" t="s">
        <v>245</v>
      </c>
      <c r="I110" s="7" t="s">
        <v>246</v>
      </c>
    </row>
    <row r="111" spans="2:14" ht="17">
      <c r="N111" s="7" t="s">
        <v>247</v>
      </c>
    </row>
    <row r="112" spans="2:14" ht="17">
      <c r="N112" s="7" t="s">
        <v>248</v>
      </c>
    </row>
    <row r="113" spans="1:14" ht="17">
      <c r="C113" s="7" t="s">
        <v>249</v>
      </c>
      <c r="I113" s="7" t="s">
        <v>250</v>
      </c>
      <c r="N113" s="7"/>
    </row>
    <row r="114" spans="1:14" ht="17">
      <c r="D114" s="7" t="s">
        <v>251</v>
      </c>
    </row>
    <row r="115" spans="1:14" ht="17">
      <c r="C115" s="7" t="s">
        <v>252</v>
      </c>
      <c r="D115" s="7" t="s">
        <v>253</v>
      </c>
      <c r="K115" s="7" t="s">
        <v>254</v>
      </c>
    </row>
    <row r="116" spans="1:14" ht="17">
      <c r="C116" s="8" t="s">
        <v>255</v>
      </c>
    </row>
    <row r="118" spans="1:14" ht="17">
      <c r="A118" s="7" t="s">
        <v>256</v>
      </c>
    </row>
    <row r="120" spans="1:14" ht="17">
      <c r="B120" s="7" t="s">
        <v>257</v>
      </c>
    </row>
    <row r="122" spans="1:14" ht="17">
      <c r="A122" s="8" t="s">
        <v>258</v>
      </c>
    </row>
    <row r="123" spans="1:14" ht="17">
      <c r="B123" s="8" t="s">
        <v>259</v>
      </c>
      <c r="F123" s="7" t="s">
        <v>260</v>
      </c>
    </row>
    <row r="124" spans="1:14">
      <c r="C124" s="8" t="s">
        <v>261</v>
      </c>
    </row>
    <row r="125" spans="1:14">
      <c r="C125" s="8" t="s">
        <v>262</v>
      </c>
    </row>
    <row r="126" spans="1:14" ht="17">
      <c r="B126" s="7" t="s">
        <v>263</v>
      </c>
      <c r="C126" s="7" t="s">
        <v>264</v>
      </c>
    </row>
    <row r="128" spans="1:14" ht="17">
      <c r="A128" s="8" t="s">
        <v>265</v>
      </c>
      <c r="C128" s="7" t="s">
        <v>266</v>
      </c>
    </row>
    <row r="129" spans="1:8" ht="17">
      <c r="C129" s="7" t="s">
        <v>267</v>
      </c>
    </row>
    <row r="130" spans="1:8" ht="17">
      <c r="B130" s="7" t="s">
        <v>263</v>
      </c>
      <c r="C130" s="8" t="s">
        <v>268</v>
      </c>
    </row>
    <row r="131" spans="1:8" ht="17">
      <c r="B131" s="8" t="s">
        <v>263</v>
      </c>
      <c r="C131" s="7" t="s">
        <v>269</v>
      </c>
    </row>
    <row r="133" spans="1:8" ht="17">
      <c r="A133" s="7" t="s">
        <v>270</v>
      </c>
      <c r="C133" s="7" t="s">
        <v>271</v>
      </c>
    </row>
    <row r="134" spans="1:8" ht="17">
      <c r="C134" s="7" t="s">
        <v>272</v>
      </c>
    </row>
    <row r="135" spans="1:8" ht="17">
      <c r="B135" s="7" t="s">
        <v>273</v>
      </c>
      <c r="C135" s="8" t="s">
        <v>274</v>
      </c>
    </row>
    <row r="136" spans="1:8" ht="17">
      <c r="C136" s="7" t="s">
        <v>275</v>
      </c>
    </row>
    <row r="138" spans="1:8" ht="17">
      <c r="A138" s="7" t="s">
        <v>276</v>
      </c>
      <c r="C138" s="7" t="s">
        <v>277</v>
      </c>
    </row>
    <row r="140" spans="1:8" ht="17">
      <c r="A140" s="8" t="s">
        <v>278</v>
      </c>
      <c r="C140" s="7" t="s">
        <v>279</v>
      </c>
    </row>
    <row r="141" spans="1:8">
      <c r="D141" s="8" t="s">
        <v>280</v>
      </c>
    </row>
    <row r="142" spans="1:8">
      <c r="D142" s="8" t="s">
        <v>281</v>
      </c>
    </row>
    <row r="144" spans="1:8" ht="17">
      <c r="A144" s="8" t="s">
        <v>282</v>
      </c>
      <c r="C144" s="7" t="s">
        <v>283</v>
      </c>
      <c r="H144" s="8" t="s">
        <v>284</v>
      </c>
    </row>
    <row r="145" spans="1:11" ht="17">
      <c r="C145" s="7" t="s">
        <v>285</v>
      </c>
    </row>
    <row r="146" spans="1:11">
      <c r="C146" s="8" t="s">
        <v>286</v>
      </c>
    </row>
    <row r="147" spans="1:11" ht="17">
      <c r="C147" s="7" t="s">
        <v>287</v>
      </c>
    </row>
    <row r="148" spans="1:11" ht="17">
      <c r="C148" s="7" t="s">
        <v>288</v>
      </c>
      <c r="G148" s="7" t="s">
        <v>289</v>
      </c>
      <c r="K148" s="7" t="s">
        <v>290</v>
      </c>
    </row>
    <row r="149" spans="1:11" ht="17">
      <c r="C149" s="7" t="s">
        <v>291</v>
      </c>
      <c r="G149" s="7"/>
      <c r="K149" s="7"/>
    </row>
    <row r="150" spans="1:11" ht="17">
      <c r="C150" s="7"/>
    </row>
    <row r="151" spans="1:11" ht="17">
      <c r="A151" s="8" t="s">
        <v>292</v>
      </c>
      <c r="C151" s="7" t="s">
        <v>293</v>
      </c>
    </row>
    <row r="152" spans="1:11" ht="17">
      <c r="C152" s="7" t="s">
        <v>294</v>
      </c>
    </row>
    <row r="153" spans="1:11" ht="17">
      <c r="C153" s="7" t="s">
        <v>263</v>
      </c>
      <c r="D153" s="8" t="s">
        <v>295</v>
      </c>
      <c r="I153" s="7" t="s">
        <v>296</v>
      </c>
    </row>
    <row r="154" spans="1:11">
      <c r="D154" s="8" t="s">
        <v>297</v>
      </c>
    </row>
    <row r="155" spans="1:11">
      <c r="D155" s="8" t="s">
        <v>298</v>
      </c>
    </row>
    <row r="156" spans="1:11">
      <c r="D156" s="8" t="s">
        <v>299</v>
      </c>
    </row>
    <row r="158" spans="1:11" ht="17">
      <c r="A158" s="7" t="s">
        <v>300</v>
      </c>
      <c r="C158" s="7" t="s">
        <v>263</v>
      </c>
      <c r="D158" s="7" t="s">
        <v>301</v>
      </c>
    </row>
    <row r="159" spans="1:11" ht="17">
      <c r="A159" s="7" t="s">
        <v>302</v>
      </c>
      <c r="D159" s="7" t="s">
        <v>303</v>
      </c>
      <c r="F159" s="7" t="s">
        <v>304</v>
      </c>
    </row>
    <row r="160" spans="1:11" ht="17">
      <c r="C160" s="7" t="s">
        <v>263</v>
      </c>
      <c r="D160" s="7" t="s">
        <v>305</v>
      </c>
    </row>
    <row r="162" spans="1:13" ht="17">
      <c r="A162" s="8" t="s">
        <v>306</v>
      </c>
      <c r="C162" s="7" t="s">
        <v>307</v>
      </c>
      <c r="H162" s="7" t="s">
        <v>308</v>
      </c>
    </row>
    <row r="163" spans="1:13" ht="17">
      <c r="C163" s="11" t="s">
        <v>309</v>
      </c>
      <c r="H163" s="7" t="s">
        <v>310</v>
      </c>
    </row>
    <row r="164" spans="1:13" ht="17">
      <c r="C164" s="8" t="s">
        <v>311</v>
      </c>
      <c r="H164" s="7" t="s">
        <v>312</v>
      </c>
    </row>
    <row r="165" spans="1:13" ht="17">
      <c r="C165" s="8" t="s">
        <v>313</v>
      </c>
    </row>
    <row r="168" spans="1:13" ht="17">
      <c r="A168" s="8" t="s">
        <v>314</v>
      </c>
      <c r="F168" s="8" t="s">
        <v>315</v>
      </c>
      <c r="M168" s="8" t="s">
        <v>316</v>
      </c>
    </row>
    <row r="170" spans="1:13" ht="17">
      <c r="A170" s="18" t="s">
        <v>317</v>
      </c>
      <c r="E170" s="7" t="s">
        <v>318</v>
      </c>
    </row>
    <row r="172" spans="1:13" ht="17">
      <c r="B172" s="8" t="s">
        <v>319</v>
      </c>
      <c r="I172" s="8" t="s">
        <v>320</v>
      </c>
    </row>
    <row r="174" spans="1:13" ht="17">
      <c r="B174" s="8" t="s">
        <v>321</v>
      </c>
    </row>
    <row r="176" spans="1:13" ht="17">
      <c r="B176" s="8" t="s">
        <v>322</v>
      </c>
    </row>
    <row r="178" spans="2:6" ht="17">
      <c r="B178" s="8" t="s">
        <v>323</v>
      </c>
      <c r="F178" s="7" t="s">
        <v>324</v>
      </c>
    </row>
    <row r="180" spans="2:6" ht="17">
      <c r="B180" s="8" t="s">
        <v>325</v>
      </c>
      <c r="E180" s="8" t="s">
        <v>326</v>
      </c>
      <c r="F180" s="8" t="s">
        <v>327</v>
      </c>
    </row>
    <row r="181" spans="2:6" ht="18">
      <c r="F181" s="7" t="s">
        <v>328</v>
      </c>
    </row>
    <row r="183" spans="2:6" ht="17">
      <c r="B183" s="8" t="s">
        <v>329</v>
      </c>
    </row>
    <row r="185" spans="2:6" ht="17">
      <c r="B185" s="8" t="s">
        <v>330</v>
      </c>
    </row>
    <row r="186" spans="2:6">
      <c r="C186" s="8" t="s">
        <v>331</v>
      </c>
    </row>
    <row r="187" spans="2:6" ht="17">
      <c r="B187" s="8" t="s">
        <v>332</v>
      </c>
    </row>
    <row r="189" spans="2:6" ht="17">
      <c r="B189" s="7" t="s">
        <v>333</v>
      </c>
      <c r="F189" s="7" t="s">
        <v>334</v>
      </c>
    </row>
    <row r="191" spans="2:6" ht="17">
      <c r="B191" s="7" t="s">
        <v>335</v>
      </c>
    </row>
    <row r="193" spans="1:1">
      <c r="A193" s="18" t="s">
        <v>534</v>
      </c>
    </row>
  </sheetData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"/>
  <sheetViews>
    <sheetView workbookViewId="0">
      <selection activeCell="C6" sqref="C6"/>
    </sheetView>
  </sheetViews>
  <sheetFormatPr baseColWidth="10" defaultColWidth="9" defaultRowHeight="15"/>
  <sheetData>
    <row r="2" spans="2:7" ht="17">
      <c r="C2" s="6" t="s">
        <v>336</v>
      </c>
    </row>
    <row r="3" spans="2:7" ht="17">
      <c r="B3" s="6" t="s">
        <v>337</v>
      </c>
      <c r="C3" s="6" t="s">
        <v>338</v>
      </c>
      <c r="G3" s="6" t="s">
        <v>339</v>
      </c>
    </row>
    <row r="4" spans="2:7" ht="18">
      <c r="B4" s="6" t="s">
        <v>340</v>
      </c>
      <c r="C4" s="6" t="s">
        <v>341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5"/>
  <sheetViews>
    <sheetView workbookViewId="0">
      <selection activeCell="F5" sqref="F5"/>
    </sheetView>
  </sheetViews>
  <sheetFormatPr baseColWidth="10" defaultColWidth="9" defaultRowHeight="15"/>
  <cols>
    <col min="3" max="12" width="5.5" customWidth="1"/>
  </cols>
  <sheetData>
    <row r="2" spans="2:14">
      <c r="B2">
        <v>20010</v>
      </c>
    </row>
    <row r="3" spans="2:14">
      <c r="B3">
        <v>20011</v>
      </c>
      <c r="C3">
        <v>6</v>
      </c>
      <c r="D3">
        <v>8</v>
      </c>
      <c r="E3" s="9">
        <v>9</v>
      </c>
      <c r="F3">
        <v>7</v>
      </c>
      <c r="G3">
        <v>5</v>
      </c>
      <c r="H3">
        <v>1</v>
      </c>
      <c r="I3" s="10">
        <v>3</v>
      </c>
      <c r="J3" s="10">
        <v>2</v>
      </c>
      <c r="K3">
        <v>4</v>
      </c>
      <c r="L3">
        <v>0</v>
      </c>
      <c r="N3">
        <v>2</v>
      </c>
    </row>
    <row r="4" spans="2:14">
      <c r="B4">
        <v>20012</v>
      </c>
      <c r="C4" s="9">
        <v>6</v>
      </c>
      <c r="D4">
        <v>7</v>
      </c>
      <c r="E4" s="9">
        <v>2</v>
      </c>
      <c r="F4" s="9">
        <v>8</v>
      </c>
      <c r="G4">
        <v>3</v>
      </c>
      <c r="H4">
        <v>5</v>
      </c>
      <c r="I4">
        <v>9</v>
      </c>
      <c r="J4" s="9">
        <v>1</v>
      </c>
      <c r="K4">
        <v>0</v>
      </c>
      <c r="L4" s="9">
        <v>4</v>
      </c>
      <c r="N4">
        <v>8</v>
      </c>
    </row>
    <row r="5" spans="2:14">
      <c r="B5">
        <v>20013</v>
      </c>
      <c r="C5">
        <v>8</v>
      </c>
      <c r="D5">
        <v>6</v>
      </c>
      <c r="E5">
        <v>7</v>
      </c>
      <c r="F5" s="9">
        <v>5</v>
      </c>
      <c r="G5">
        <v>9</v>
      </c>
      <c r="H5" s="10">
        <v>1</v>
      </c>
      <c r="I5" s="10">
        <v>4</v>
      </c>
      <c r="J5">
        <v>0</v>
      </c>
      <c r="K5">
        <v>2</v>
      </c>
      <c r="L5">
        <v>3</v>
      </c>
      <c r="N5">
        <v>3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5"/>
  <sheetViews>
    <sheetView workbookViewId="0">
      <selection activeCell="E3" sqref="E3"/>
    </sheetView>
  </sheetViews>
  <sheetFormatPr baseColWidth="10" defaultColWidth="9" defaultRowHeight="15"/>
  <sheetData>
    <row r="2" spans="2:4" ht="17">
      <c r="B2" s="6" t="s">
        <v>342</v>
      </c>
    </row>
    <row r="3" spans="2:4" ht="17">
      <c r="B3" t="s">
        <v>343</v>
      </c>
    </row>
    <row r="4" spans="2:4" ht="17">
      <c r="B4" s="6" t="s">
        <v>344</v>
      </c>
      <c r="D4">
        <f>84/120</f>
        <v>0.7</v>
      </c>
    </row>
    <row r="5" spans="2:4" ht="17">
      <c r="B5" t="s">
        <v>345</v>
      </c>
      <c r="D5">
        <f>84/120</f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2"/>
  <sheetViews>
    <sheetView workbookViewId="0">
      <selection activeCell="B5" sqref="B5"/>
    </sheetView>
  </sheetViews>
  <sheetFormatPr baseColWidth="10" defaultColWidth="9" defaultRowHeight="15"/>
  <sheetData>
    <row r="2" spans="2:4">
      <c r="B2" t="s">
        <v>348</v>
      </c>
      <c r="D2" t="s">
        <v>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113"/>
  <sheetViews>
    <sheetView workbookViewId="0">
      <selection activeCell="B78" sqref="B78"/>
    </sheetView>
  </sheetViews>
  <sheetFormatPr baseColWidth="10" defaultColWidth="9" defaultRowHeight="15"/>
  <sheetData>
    <row r="2" spans="2:8">
      <c r="B2" s="5" t="s">
        <v>350</v>
      </c>
    </row>
    <row r="4" spans="2:8" ht="17">
      <c r="B4" t="s">
        <v>351</v>
      </c>
      <c r="D4" s="6" t="s">
        <v>352</v>
      </c>
    </row>
    <row r="5" spans="2:8" ht="17">
      <c r="D5" t="s">
        <v>353</v>
      </c>
    </row>
    <row r="7" spans="2:8" ht="17">
      <c r="B7" t="s">
        <v>354</v>
      </c>
      <c r="F7" t="s">
        <v>355</v>
      </c>
    </row>
    <row r="8" spans="2:8" ht="17">
      <c r="F8" t="s">
        <v>356</v>
      </c>
    </row>
    <row r="10" spans="2:8" ht="17">
      <c r="B10" s="7" t="s">
        <v>302</v>
      </c>
      <c r="C10" s="8"/>
      <c r="D10" s="8"/>
      <c r="E10" s="7" t="s">
        <v>303</v>
      </c>
      <c r="F10" s="8"/>
      <c r="G10" s="7" t="s">
        <v>304</v>
      </c>
      <c r="H10" s="8"/>
    </row>
    <row r="11" spans="2:8" ht="17">
      <c r="B11" s="8"/>
      <c r="C11" s="8"/>
      <c r="D11" s="7" t="s">
        <v>263</v>
      </c>
      <c r="E11" s="7" t="s">
        <v>357</v>
      </c>
      <c r="F11" s="8"/>
      <c r="G11" s="8"/>
      <c r="H11" s="8"/>
    </row>
    <row r="13" spans="2:8" ht="17">
      <c r="B13" t="s">
        <v>358</v>
      </c>
      <c r="D13" s="6" t="s">
        <v>359</v>
      </c>
    </row>
    <row r="14" spans="2:8" ht="17">
      <c r="D14" t="s">
        <v>360</v>
      </c>
    </row>
    <row r="17" spans="2:8" ht="17">
      <c r="B17" t="s">
        <v>361</v>
      </c>
      <c r="D17" t="s">
        <v>362</v>
      </c>
      <c r="E17" t="s">
        <v>363</v>
      </c>
      <c r="H17" t="s">
        <v>364</v>
      </c>
    </row>
    <row r="18" spans="2:8">
      <c r="D18" t="s">
        <v>365</v>
      </c>
    </row>
    <row r="19" spans="2:8" ht="17">
      <c r="D19" s="6" t="s">
        <v>366</v>
      </c>
      <c r="E19" s="6" t="s">
        <v>367</v>
      </c>
    </row>
    <row r="20" spans="2:8" ht="17">
      <c r="F20" t="s">
        <v>368</v>
      </c>
    </row>
    <row r="22" spans="2:8">
      <c r="C22" s="5" t="s">
        <v>369</v>
      </c>
    </row>
    <row r="24" spans="2:8">
      <c r="B24" s="5" t="s">
        <v>370</v>
      </c>
      <c r="C24" s="5" t="s">
        <v>371</v>
      </c>
      <c r="F24" s="5" t="s">
        <v>372</v>
      </c>
    </row>
    <row r="26" spans="2:8">
      <c r="C26" s="5" t="s">
        <v>373</v>
      </c>
    </row>
    <row r="28" spans="2:8">
      <c r="B28" s="5" t="s">
        <v>374</v>
      </c>
      <c r="G28" s="5" t="s">
        <v>375</v>
      </c>
    </row>
    <row r="30" spans="2:8" ht="18">
      <c r="B30" s="5" t="s">
        <v>376</v>
      </c>
    </row>
    <row r="31" spans="2:8">
      <c r="B31" s="5"/>
      <c r="C31" s="5" t="s">
        <v>377</v>
      </c>
    </row>
    <row r="32" spans="2:8">
      <c r="C32" s="5" t="s">
        <v>378</v>
      </c>
    </row>
    <row r="33" spans="3:3">
      <c r="C33" s="5" t="s">
        <v>379</v>
      </c>
    </row>
    <row r="35" spans="3:3">
      <c r="C35" s="5" t="s">
        <v>380</v>
      </c>
    </row>
    <row r="36" spans="3:3">
      <c r="C36" t="s">
        <v>381</v>
      </c>
    </row>
    <row r="38" spans="3:3">
      <c r="C38" t="s">
        <v>382</v>
      </c>
    </row>
    <row r="39" spans="3:3">
      <c r="C39" t="s">
        <v>383</v>
      </c>
    </row>
    <row r="41" spans="3:3">
      <c r="C41" t="s">
        <v>384</v>
      </c>
    </row>
    <row r="42" spans="3:3">
      <c r="C42" t="s">
        <v>385</v>
      </c>
    </row>
    <row r="44" spans="3:3">
      <c r="C44" s="5" t="s">
        <v>386</v>
      </c>
    </row>
    <row r="45" spans="3:3">
      <c r="C45" t="s">
        <v>387</v>
      </c>
    </row>
    <row r="46" spans="3:3">
      <c r="C46" t="s">
        <v>388</v>
      </c>
    </row>
    <row r="48" spans="3:3">
      <c r="C48" t="s">
        <v>389</v>
      </c>
    </row>
    <row r="49" spans="1:3">
      <c r="C49" t="s">
        <v>390</v>
      </c>
    </row>
    <row r="51" spans="1:3">
      <c r="C51" t="s">
        <v>391</v>
      </c>
    </row>
    <row r="52" spans="1:3">
      <c r="C52" t="s">
        <v>392</v>
      </c>
    </row>
    <row r="54" spans="1:3">
      <c r="C54" t="s">
        <v>393</v>
      </c>
    </row>
    <row r="55" spans="1:3">
      <c r="C55" t="s">
        <v>394</v>
      </c>
    </row>
    <row r="57" spans="1:3">
      <c r="C57" t="s">
        <v>395</v>
      </c>
    </row>
    <row r="58" spans="1:3">
      <c r="C58" t="s">
        <v>396</v>
      </c>
    </row>
    <row r="60" spans="1:3">
      <c r="C60" t="s">
        <v>397</v>
      </c>
    </row>
    <row r="61" spans="1:3">
      <c r="C61" t="s">
        <v>398</v>
      </c>
    </row>
    <row r="62" spans="1:3">
      <c r="A62" s="5"/>
    </row>
    <row r="63" spans="1:3">
      <c r="C63" t="s">
        <v>397</v>
      </c>
    </row>
    <row r="64" spans="1:3">
      <c r="C64" t="s">
        <v>398</v>
      </c>
    </row>
    <row r="66" spans="3:3">
      <c r="C66" t="s">
        <v>399</v>
      </c>
    </row>
    <row r="67" spans="3:3">
      <c r="C67" t="s">
        <v>400</v>
      </c>
    </row>
    <row r="69" spans="3:3">
      <c r="C69" t="s">
        <v>401</v>
      </c>
    </row>
    <row r="70" spans="3:3">
      <c r="C70" t="s">
        <v>402</v>
      </c>
    </row>
    <row r="72" spans="3:3">
      <c r="C72" t="s">
        <v>403</v>
      </c>
    </row>
    <row r="73" spans="3:3">
      <c r="C73" t="s">
        <v>404</v>
      </c>
    </row>
    <row r="75" spans="3:3">
      <c r="C75" t="s">
        <v>405</v>
      </c>
    </row>
    <row r="76" spans="3:3">
      <c r="C76" t="s">
        <v>406</v>
      </c>
    </row>
    <row r="78" spans="3:3">
      <c r="C78" t="s">
        <v>407</v>
      </c>
    </row>
    <row r="79" spans="3:3">
      <c r="C79" t="s">
        <v>408</v>
      </c>
    </row>
    <row r="98" spans="2:3">
      <c r="B98" s="5" t="s">
        <v>409</v>
      </c>
    </row>
    <row r="99" spans="2:3">
      <c r="C99" t="s">
        <v>410</v>
      </c>
    </row>
    <row r="100" spans="2:3">
      <c r="C100" t="s">
        <v>411</v>
      </c>
    </row>
    <row r="102" spans="2:3">
      <c r="C102" t="s">
        <v>412</v>
      </c>
    </row>
    <row r="103" spans="2:3">
      <c r="C103" t="s">
        <v>413</v>
      </c>
    </row>
    <row r="104" spans="2:3">
      <c r="C104" s="5" t="s">
        <v>414</v>
      </c>
    </row>
    <row r="105" spans="2:3">
      <c r="C105" t="s">
        <v>415</v>
      </c>
    </row>
    <row r="106" spans="2:3">
      <c r="C106" t="s">
        <v>416</v>
      </c>
    </row>
    <row r="109" spans="2:3">
      <c r="C109" t="s">
        <v>417</v>
      </c>
    </row>
    <row r="110" spans="2:3">
      <c r="C110" t="s">
        <v>418</v>
      </c>
    </row>
    <row r="112" spans="2:3">
      <c r="C112" t="s">
        <v>419</v>
      </c>
    </row>
    <row r="113" spans="3:3">
      <c r="C113" t="s">
        <v>420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0"/>
  <sheetViews>
    <sheetView zoomScale="205" zoomScaleNormal="205" workbookViewId="0">
      <selection activeCell="B1" sqref="B1"/>
    </sheetView>
  </sheetViews>
  <sheetFormatPr baseColWidth="10" defaultColWidth="9" defaultRowHeight="15"/>
  <sheetData>
    <row r="1" spans="1:2">
      <c r="A1" s="16" t="s">
        <v>421</v>
      </c>
      <c r="B1" t="s">
        <v>422</v>
      </c>
    </row>
    <row r="2" spans="1:2">
      <c r="A2" s="16" t="s">
        <v>423</v>
      </c>
      <c r="B2" t="s">
        <v>424</v>
      </c>
    </row>
    <row r="3" spans="1:2">
      <c r="A3" s="16" t="s">
        <v>425</v>
      </c>
      <c r="B3" t="s">
        <v>426</v>
      </c>
    </row>
    <row r="4" spans="1:2">
      <c r="A4" s="16" t="s">
        <v>427</v>
      </c>
      <c r="B4" t="s">
        <v>428</v>
      </c>
    </row>
    <row r="5" spans="1:2">
      <c r="A5" s="16" t="s">
        <v>429</v>
      </c>
      <c r="B5" t="s">
        <v>430</v>
      </c>
    </row>
    <row r="6" spans="1:2">
      <c r="A6" s="16" t="s">
        <v>431</v>
      </c>
      <c r="B6" t="s">
        <v>432</v>
      </c>
    </row>
    <row r="7" spans="1:2">
      <c r="A7" s="16" t="s">
        <v>433</v>
      </c>
      <c r="B7" t="s">
        <v>434</v>
      </c>
    </row>
    <row r="8" spans="1:2">
      <c r="A8" s="16" t="s">
        <v>435</v>
      </c>
      <c r="B8" t="s">
        <v>436</v>
      </c>
    </row>
    <row r="9" spans="1:2">
      <c r="A9" s="16" t="s">
        <v>437</v>
      </c>
      <c r="B9" t="s">
        <v>438</v>
      </c>
    </row>
    <row r="10" spans="1:2">
      <c r="A10" s="16" t="s">
        <v>439</v>
      </c>
      <c r="B10" t="s">
        <v>440</v>
      </c>
    </row>
    <row r="11" spans="1:2">
      <c r="A11" s="16" t="s">
        <v>441</v>
      </c>
      <c r="B11" t="s">
        <v>442</v>
      </c>
    </row>
    <row r="12" spans="1:2">
      <c r="A12" s="16" t="s">
        <v>443</v>
      </c>
      <c r="B12" t="s">
        <v>444</v>
      </c>
    </row>
    <row r="13" spans="1:2">
      <c r="A13" s="16" t="s">
        <v>445</v>
      </c>
      <c r="B13" t="s">
        <v>446</v>
      </c>
    </row>
    <row r="14" spans="1:2">
      <c r="A14" s="16" t="s">
        <v>447</v>
      </c>
      <c r="B14" t="s">
        <v>448</v>
      </c>
    </row>
    <row r="15" spans="1:2">
      <c r="A15" s="16" t="s">
        <v>449</v>
      </c>
      <c r="B15" t="s">
        <v>450</v>
      </c>
    </row>
    <row r="16" spans="1:2">
      <c r="A16" s="16" t="s">
        <v>451</v>
      </c>
      <c r="B16" t="s">
        <v>452</v>
      </c>
    </row>
    <row r="17" spans="1:2">
      <c r="A17" s="16" t="s">
        <v>453</v>
      </c>
      <c r="B17" t="s">
        <v>454</v>
      </c>
    </row>
    <row r="18" spans="1:2">
      <c r="A18" s="16" t="s">
        <v>455</v>
      </c>
      <c r="B18" t="s">
        <v>456</v>
      </c>
    </row>
    <row r="19" spans="1:2">
      <c r="A19" s="16" t="s">
        <v>457</v>
      </c>
      <c r="B19" t="s">
        <v>458</v>
      </c>
    </row>
    <row r="20" spans="1:2">
      <c r="A20" s="16" t="s">
        <v>459</v>
      </c>
      <c r="B20" t="s">
        <v>460</v>
      </c>
    </row>
    <row r="21" spans="1:2">
      <c r="A21" s="16" t="s">
        <v>461</v>
      </c>
      <c r="B21" t="s">
        <v>462</v>
      </c>
    </row>
    <row r="22" spans="1:2">
      <c r="A22" s="16" t="s">
        <v>463</v>
      </c>
      <c r="B22" t="s">
        <v>464</v>
      </c>
    </row>
    <row r="23" spans="1:2">
      <c r="A23" s="16" t="s">
        <v>465</v>
      </c>
      <c r="B23" t="s">
        <v>466</v>
      </c>
    </row>
    <row r="24" spans="1:2">
      <c r="A24" s="16" t="s">
        <v>467</v>
      </c>
      <c r="B24" t="s">
        <v>468</v>
      </c>
    </row>
    <row r="25" spans="1:2">
      <c r="A25" s="16" t="s">
        <v>469</v>
      </c>
      <c r="B25" t="s">
        <v>470</v>
      </c>
    </row>
    <row r="26" spans="1:2">
      <c r="A26" s="16" t="s">
        <v>471</v>
      </c>
      <c r="B26" t="s">
        <v>472</v>
      </c>
    </row>
    <row r="27" spans="1:2">
      <c r="A27" s="16" t="s">
        <v>473</v>
      </c>
      <c r="B27" t="s">
        <v>474</v>
      </c>
    </row>
    <row r="28" spans="1:2">
      <c r="A28" s="16" t="s">
        <v>475</v>
      </c>
      <c r="B28" t="s">
        <v>476</v>
      </c>
    </row>
    <row r="29" spans="1:2">
      <c r="A29" s="16" t="s">
        <v>477</v>
      </c>
      <c r="B29" t="s">
        <v>478</v>
      </c>
    </row>
    <row r="30" spans="1:2">
      <c r="A30" s="16" t="s">
        <v>479</v>
      </c>
      <c r="B30" t="s">
        <v>480</v>
      </c>
    </row>
    <row r="31" spans="1:2">
      <c r="A31" s="16" t="s">
        <v>481</v>
      </c>
      <c r="B31" t="s">
        <v>482</v>
      </c>
    </row>
    <row r="32" spans="1:2">
      <c r="A32" s="16" t="s">
        <v>483</v>
      </c>
      <c r="B32" t="s">
        <v>484</v>
      </c>
    </row>
    <row r="33" spans="1:2">
      <c r="A33" s="16" t="s">
        <v>485</v>
      </c>
      <c r="B33" t="s">
        <v>486</v>
      </c>
    </row>
    <row r="34" spans="1:2">
      <c r="A34" s="16" t="s">
        <v>487</v>
      </c>
      <c r="B34" t="s">
        <v>488</v>
      </c>
    </row>
    <row r="35" spans="1:2">
      <c r="A35" s="16" t="s">
        <v>489</v>
      </c>
      <c r="B35" t="s">
        <v>490</v>
      </c>
    </row>
    <row r="36" spans="1:2">
      <c r="A36" s="16" t="s">
        <v>491</v>
      </c>
      <c r="B36" t="s">
        <v>492</v>
      </c>
    </row>
    <row r="37" spans="1:2">
      <c r="A37" s="16" t="s">
        <v>493</v>
      </c>
      <c r="B37" t="s">
        <v>494</v>
      </c>
    </row>
    <row r="38" spans="1:2">
      <c r="A38" s="16" t="s">
        <v>495</v>
      </c>
      <c r="B38" t="s">
        <v>496</v>
      </c>
    </row>
    <row r="39" spans="1:2">
      <c r="A39" s="16" t="s">
        <v>497</v>
      </c>
      <c r="B39" t="s">
        <v>498</v>
      </c>
    </row>
    <row r="40" spans="1:2">
      <c r="A40" s="16" t="s">
        <v>499</v>
      </c>
      <c r="B40" t="s">
        <v>500</v>
      </c>
    </row>
    <row r="41" spans="1:2">
      <c r="A41" s="16" t="s">
        <v>501</v>
      </c>
      <c r="B41" t="s">
        <v>502</v>
      </c>
    </row>
    <row r="42" spans="1:2">
      <c r="A42" s="16" t="s">
        <v>503</v>
      </c>
      <c r="B42" t="s">
        <v>504</v>
      </c>
    </row>
    <row r="43" spans="1:2">
      <c r="A43" s="16" t="s">
        <v>505</v>
      </c>
      <c r="B43" t="s">
        <v>506</v>
      </c>
    </row>
    <row r="44" spans="1:2">
      <c r="A44" s="16" t="s">
        <v>507</v>
      </c>
      <c r="B44" t="s">
        <v>508</v>
      </c>
    </row>
    <row r="45" spans="1:2">
      <c r="A45" s="16" t="s">
        <v>509</v>
      </c>
      <c r="B45" t="s">
        <v>510</v>
      </c>
    </row>
    <row r="46" spans="1:2">
      <c r="A46" s="16" t="s">
        <v>511</v>
      </c>
      <c r="B46" t="s">
        <v>512</v>
      </c>
    </row>
    <row r="47" spans="1:2">
      <c r="A47" s="16" t="s">
        <v>513</v>
      </c>
      <c r="B47" t="s">
        <v>514</v>
      </c>
    </row>
    <row r="48" spans="1:2">
      <c r="A48" s="16" t="s">
        <v>515</v>
      </c>
      <c r="B48" t="s">
        <v>516</v>
      </c>
    </row>
    <row r="49" spans="1:2">
      <c r="A49" s="16" t="s">
        <v>517</v>
      </c>
      <c r="B49" t="s">
        <v>518</v>
      </c>
    </row>
    <row r="50" spans="1:2">
      <c r="A50" s="16" t="s">
        <v>519</v>
      </c>
      <c r="B50" t="s">
        <v>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8"/>
  <sheetViews>
    <sheetView workbookViewId="0">
      <selection activeCell="A8" sqref="A8"/>
    </sheetView>
  </sheetViews>
  <sheetFormatPr baseColWidth="10" defaultColWidth="9" defaultRowHeight="15"/>
  <sheetData>
    <row r="2" spans="1:2">
      <c r="A2">
        <v>16</v>
      </c>
      <c r="B2">
        <v>9.2380000000000004E-2</v>
      </c>
    </row>
    <row r="3" spans="1:2">
      <c r="A3">
        <v>15</v>
      </c>
      <c r="B3">
        <v>7.0360000000000006E-2</v>
      </c>
    </row>
    <row r="4" spans="1:2">
      <c r="A4">
        <v>14</v>
      </c>
      <c r="B4">
        <v>5.2420000000000001E-2</v>
      </c>
    </row>
    <row r="5" spans="1:2">
      <c r="A5">
        <v>13</v>
      </c>
      <c r="B5">
        <v>3.6920000000000001E-2</v>
      </c>
    </row>
    <row r="6" spans="1:2">
      <c r="A6">
        <v>12</v>
      </c>
      <c r="B6">
        <v>3.6920000000000001E-2</v>
      </c>
    </row>
    <row r="7" spans="1:2">
      <c r="A7">
        <v>11</v>
      </c>
      <c r="B7">
        <v>1.7600000000000001E-2</v>
      </c>
    </row>
    <row r="8" spans="1:2">
      <c r="A8">
        <v>10</v>
      </c>
      <c r="B8">
        <v>1.047E-2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E10"/>
  <sheetViews>
    <sheetView workbookViewId="0">
      <selection activeCell="C10" sqref="C10"/>
    </sheetView>
  </sheetViews>
  <sheetFormatPr baseColWidth="10" defaultColWidth="9" defaultRowHeight="15"/>
  <sheetData>
    <row r="2" spans="2:5" ht="17">
      <c r="B2" s="6"/>
    </row>
    <row r="3" spans="2:5" ht="17">
      <c r="B3" s="6" t="s">
        <v>521</v>
      </c>
    </row>
    <row r="4" spans="2:5" ht="17">
      <c r="C4" s="6" t="s">
        <v>522</v>
      </c>
    </row>
    <row r="5" spans="2:5">
      <c r="C5">
        <v>17617</v>
      </c>
      <c r="D5">
        <v>199</v>
      </c>
      <c r="E5" t="s">
        <v>523</v>
      </c>
    </row>
    <row r="6" spans="2:5">
      <c r="D6">
        <v>200</v>
      </c>
      <c r="E6" t="s">
        <v>524</v>
      </c>
    </row>
    <row r="7" spans="2:5">
      <c r="C7">
        <v>16564</v>
      </c>
      <c r="D7">
        <v>196</v>
      </c>
      <c r="E7" t="s">
        <v>525</v>
      </c>
    </row>
    <row r="8" spans="2:5">
      <c r="D8">
        <v>197</v>
      </c>
      <c r="E8" t="s">
        <v>526</v>
      </c>
    </row>
    <row r="9" spans="2:5">
      <c r="C9">
        <v>17540</v>
      </c>
      <c r="E9" t="s">
        <v>527</v>
      </c>
    </row>
    <row r="10" spans="2:5">
      <c r="E10" t="s">
        <v>528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W11"/>
  <sheetViews>
    <sheetView workbookViewId="0">
      <selection activeCell="C12" sqref="C12"/>
    </sheetView>
  </sheetViews>
  <sheetFormatPr baseColWidth="10" defaultColWidth="9" defaultRowHeight="15"/>
  <cols>
    <col min="2" max="3" width="12.6640625"/>
    <col min="10" max="10" width="9.1640625" customWidth="1"/>
    <col min="18" max="18" width="9.1640625" customWidth="1"/>
  </cols>
  <sheetData>
    <row r="2" spans="1:23" ht="18">
      <c r="F2" s="4" t="s">
        <v>529</v>
      </c>
      <c r="J2" s="17" t="s">
        <v>530</v>
      </c>
      <c r="R2" s="17" t="s">
        <v>531</v>
      </c>
    </row>
    <row r="3" spans="1:23" ht="18">
      <c r="A3">
        <v>5</v>
      </c>
      <c r="B3">
        <v>162</v>
      </c>
      <c r="F3">
        <v>108</v>
      </c>
      <c r="J3">
        <v>92</v>
      </c>
      <c r="M3" s="4">
        <f>5*3000+87*200</f>
        <v>32400</v>
      </c>
      <c r="R3">
        <v>56</v>
      </c>
      <c r="U3" s="4">
        <f>3*3000+53*200</f>
        <v>19600</v>
      </c>
    </row>
    <row r="4" spans="1:23" ht="18">
      <c r="A4">
        <v>4</v>
      </c>
      <c r="B4" s="5">
        <f>6*5*4*3/4/3/2*27*26/2</f>
        <v>5265</v>
      </c>
      <c r="C4">
        <v>150</v>
      </c>
      <c r="F4">
        <v>2106</v>
      </c>
      <c r="G4">
        <v>90</v>
      </c>
      <c r="J4">
        <v>1518</v>
      </c>
      <c r="K4">
        <v>72</v>
      </c>
      <c r="M4">
        <f>94*200+14240</f>
        <v>33040</v>
      </c>
      <c r="O4">
        <f>21*300+51*100</f>
        <v>11400</v>
      </c>
      <c r="R4">
        <v>546</v>
      </c>
      <c r="S4">
        <v>45</v>
      </c>
      <c r="U4" s="4">
        <f>34*200+5120</f>
        <v>11920</v>
      </c>
      <c r="W4" s="4">
        <f>13*300+3200</f>
        <v>7100</v>
      </c>
    </row>
    <row r="5" spans="1:23" ht="18">
      <c r="A5">
        <v>3</v>
      </c>
      <c r="B5">
        <v>58500</v>
      </c>
      <c r="C5">
        <v>4350</v>
      </c>
      <c r="F5">
        <v>11700</v>
      </c>
      <c r="G5">
        <v>1305</v>
      </c>
      <c r="J5">
        <v>7480</v>
      </c>
      <c r="K5">
        <v>828</v>
      </c>
      <c r="M5" s="4">
        <f>467*10</f>
        <v>4670</v>
      </c>
      <c r="O5" s="4">
        <f>250*15+570*5</f>
        <v>6600</v>
      </c>
      <c r="R5">
        <v>1456</v>
      </c>
      <c r="S5">
        <v>315</v>
      </c>
      <c r="U5">
        <v>910</v>
      </c>
      <c r="W5" s="4">
        <f>95*15+220*5</f>
        <v>2525</v>
      </c>
    </row>
    <row r="6" spans="1:23" ht="18">
      <c r="A6">
        <v>2</v>
      </c>
      <c r="C6">
        <v>40600</v>
      </c>
      <c r="G6">
        <v>4060</v>
      </c>
      <c r="K6">
        <v>2024</v>
      </c>
      <c r="O6" s="4">
        <f>613*5</f>
        <v>3065</v>
      </c>
      <c r="S6">
        <v>455</v>
      </c>
      <c r="W6" s="4">
        <f>137*5</f>
        <v>685</v>
      </c>
    </row>
    <row r="7" spans="1:23">
      <c r="M7">
        <f>92+1518+467+(17550-9090)/16</f>
        <v>2605.75</v>
      </c>
      <c r="O7">
        <f>72+828+613</f>
        <v>1513</v>
      </c>
    </row>
    <row r="8" spans="1:23">
      <c r="B8">
        <v>1107568</v>
      </c>
      <c r="C8">
        <v>324632</v>
      </c>
      <c r="F8">
        <v>31465</v>
      </c>
      <c r="G8">
        <v>5456</v>
      </c>
      <c r="J8">
        <v>17550</v>
      </c>
      <c r="K8">
        <v>2925</v>
      </c>
      <c r="R8">
        <v>3060</v>
      </c>
      <c r="S8">
        <v>816</v>
      </c>
    </row>
    <row r="11" spans="1:23">
      <c r="B11">
        <f>B8/B4</f>
        <v>210.36429249762583</v>
      </c>
      <c r="C11">
        <f>C8/C6</f>
        <v>7.9958620689655175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R42"/>
  <sheetViews>
    <sheetView topLeftCell="A18" zoomScale="90" zoomScaleNormal="90" workbookViewId="0">
      <selection activeCell="E44" sqref="E44"/>
    </sheetView>
  </sheetViews>
  <sheetFormatPr baseColWidth="10" defaultColWidth="9" defaultRowHeight="15"/>
  <cols>
    <col min="1" max="2" width="9" style="1"/>
    <col min="3" max="3" width="9.5" style="1" customWidth="1"/>
    <col min="4" max="16384" width="9" style="1"/>
  </cols>
  <sheetData>
    <row r="2" spans="2:3">
      <c r="B2" s="1">
        <v>27</v>
      </c>
      <c r="C2" s="1">
        <v>6.4000000000000001E-2</v>
      </c>
    </row>
    <row r="3" spans="2:3">
      <c r="B3" s="1">
        <v>26</v>
      </c>
      <c r="C3" s="1">
        <v>6.3E-2</v>
      </c>
    </row>
    <row r="4" spans="2:3">
      <c r="B4" s="1">
        <v>28</v>
      </c>
      <c r="C4" s="1">
        <v>6.3E-2</v>
      </c>
    </row>
    <row r="5" spans="2:3">
      <c r="B5" s="1">
        <v>25</v>
      </c>
      <c r="C5" s="1">
        <v>6.2E-2</v>
      </c>
    </row>
    <row r="6" spans="2:3">
      <c r="B6" s="1">
        <v>29</v>
      </c>
      <c r="C6" s="1">
        <v>0.06</v>
      </c>
    </row>
    <row r="7" spans="2:3">
      <c r="B7" s="1">
        <v>24</v>
      </c>
      <c r="C7" s="1">
        <v>0.06</v>
      </c>
    </row>
    <row r="8" spans="2:3">
      <c r="B8" s="1">
        <v>23</v>
      </c>
      <c r="C8" s="1">
        <v>5.6000000000000001E-2</v>
      </c>
    </row>
    <row r="9" spans="2:3">
      <c r="B9" s="1">
        <v>30</v>
      </c>
      <c r="C9" s="1">
        <v>5.6000000000000001E-2</v>
      </c>
    </row>
    <row r="10" spans="2:3">
      <c r="B10" s="1">
        <v>22</v>
      </c>
      <c r="C10" s="1">
        <v>5.2999999999999999E-2</v>
      </c>
    </row>
    <row r="11" spans="2:3">
      <c r="B11" s="1">
        <v>31</v>
      </c>
      <c r="C11" s="1">
        <v>0.05</v>
      </c>
    </row>
    <row r="12" spans="2:3">
      <c r="B12" s="1">
        <v>21</v>
      </c>
      <c r="C12" s="1">
        <v>4.9000000000000002E-2</v>
      </c>
    </row>
    <row r="13" spans="2:3">
      <c r="B13" s="1">
        <v>20</v>
      </c>
      <c r="C13" s="1">
        <v>4.3999999999999997E-2</v>
      </c>
    </row>
    <row r="14" spans="2:3">
      <c r="B14" s="1">
        <v>32</v>
      </c>
      <c r="C14" s="1">
        <v>4.1000000000000002E-2</v>
      </c>
    </row>
    <row r="15" spans="2:3">
      <c r="B15" s="1">
        <v>19</v>
      </c>
      <c r="C15" s="1">
        <v>0.04</v>
      </c>
    </row>
    <row r="16" spans="2:3">
      <c r="B16" s="1">
        <v>18</v>
      </c>
      <c r="C16" s="1">
        <v>3.5000000000000003E-2</v>
      </c>
    </row>
    <row r="17" spans="2:18">
      <c r="B17" s="1">
        <v>17</v>
      </c>
      <c r="C17" s="1">
        <v>3.1E-2</v>
      </c>
    </row>
    <row r="19" spans="2:18">
      <c r="B19" s="1">
        <v>19</v>
      </c>
      <c r="C19" s="1">
        <v>18</v>
      </c>
      <c r="D19" s="1">
        <v>17</v>
      </c>
      <c r="E19" s="1">
        <v>20</v>
      </c>
      <c r="F19" s="1">
        <v>22</v>
      </c>
      <c r="G19" s="1">
        <v>21</v>
      </c>
      <c r="H19" s="1">
        <v>23</v>
      </c>
      <c r="I19" s="1">
        <v>24</v>
      </c>
      <c r="J19" s="1">
        <v>25</v>
      </c>
      <c r="K19" s="1">
        <v>26</v>
      </c>
      <c r="L19" s="1">
        <v>27</v>
      </c>
      <c r="M19" s="1">
        <v>28</v>
      </c>
      <c r="N19" s="1">
        <v>29</v>
      </c>
      <c r="O19" s="1">
        <v>30</v>
      </c>
      <c r="P19" s="1">
        <v>31</v>
      </c>
      <c r="Q19" s="1">
        <v>32</v>
      </c>
      <c r="R19" s="1">
        <v>33</v>
      </c>
    </row>
    <row r="20" spans="2:18">
      <c r="B20" s="1">
        <v>0.04</v>
      </c>
      <c r="C20" s="1">
        <v>3.5000000000000003E-2</v>
      </c>
      <c r="D20" s="1">
        <v>3.1E-2</v>
      </c>
      <c r="E20" s="1">
        <v>4.3999999999999997E-2</v>
      </c>
      <c r="F20" s="1">
        <v>5.2999999999999999E-2</v>
      </c>
      <c r="G20" s="1">
        <v>4.9000000000000002E-2</v>
      </c>
      <c r="H20" s="1">
        <v>5.6000000000000001E-2</v>
      </c>
      <c r="I20" s="1">
        <v>0.06</v>
      </c>
      <c r="J20" s="1">
        <v>6.2E-2</v>
      </c>
      <c r="K20" s="1">
        <v>6.3E-2</v>
      </c>
      <c r="L20" s="1">
        <v>6.4000000000000001E-2</v>
      </c>
      <c r="M20" s="1">
        <v>6.3E-2</v>
      </c>
      <c r="N20" s="1">
        <v>0.06</v>
      </c>
      <c r="O20" s="1">
        <v>5.6000000000000001E-2</v>
      </c>
      <c r="P20" s="1">
        <v>0.05</v>
      </c>
      <c r="Q20" s="1">
        <v>4.1000000000000002E-2</v>
      </c>
      <c r="R20" s="1">
        <v>4.4999999999999998E-2</v>
      </c>
    </row>
    <row r="21" spans="2:18">
      <c r="E21" s="2">
        <v>0.2</v>
      </c>
      <c r="I21" s="2">
        <v>0.19</v>
      </c>
      <c r="J21" s="2"/>
      <c r="L21" s="2">
        <v>0.19</v>
      </c>
      <c r="O21" s="2">
        <v>0.2</v>
      </c>
    </row>
    <row r="23" spans="2:18">
      <c r="C23" s="1">
        <v>6.4000000000000001E-2</v>
      </c>
      <c r="D23" s="1">
        <v>4.9000000000000002E-2</v>
      </c>
      <c r="E23" s="1">
        <v>2.8000000000000001E-2</v>
      </c>
    </row>
    <row r="25" spans="2:18">
      <c r="C25" s="1">
        <v>5.1999999999999998E-2</v>
      </c>
      <c r="D25" s="1">
        <v>5.8999999999999997E-2</v>
      </c>
      <c r="E25" s="1">
        <v>6.6000000000000003E-2</v>
      </c>
      <c r="H25" s="1">
        <v>14</v>
      </c>
      <c r="I25" s="1">
        <v>23</v>
      </c>
      <c r="J25" s="1">
        <v>22</v>
      </c>
      <c r="K25" s="1">
        <v>18</v>
      </c>
    </row>
    <row r="28" spans="2:18">
      <c r="C28" s="1">
        <v>4.4999999999999998E-2</v>
      </c>
      <c r="E28" s="1">
        <v>0.04</v>
      </c>
    </row>
    <row r="29" spans="2:18">
      <c r="C29" s="1">
        <v>3.7999999999999999E-2</v>
      </c>
      <c r="E29" s="1">
        <v>3.5000000000000003E-2</v>
      </c>
      <c r="I29" s="1" t="s">
        <v>532</v>
      </c>
      <c r="J29" s="1" t="s">
        <v>533</v>
      </c>
    </row>
    <row r="30" spans="2:18">
      <c r="C30" s="1">
        <v>3.2000000000000001E-2</v>
      </c>
      <c r="E30" s="1">
        <v>3.1E-2</v>
      </c>
      <c r="I30" s="1">
        <v>26.2</v>
      </c>
      <c r="J30" s="1">
        <v>25.2</v>
      </c>
    </row>
    <row r="31" spans="2:18">
      <c r="C31" s="1">
        <v>2.8000000000000001E-2</v>
      </c>
      <c r="E31" s="1">
        <v>2.5999999999999999E-2</v>
      </c>
    </row>
    <row r="32" spans="2:18">
      <c r="C32" s="1">
        <v>2.5999999999999999E-2</v>
      </c>
      <c r="E32" s="1">
        <v>2.1999999999999999E-2</v>
      </c>
    </row>
    <row r="33" spans="3:18">
      <c r="C33" s="1">
        <v>0.02</v>
      </c>
      <c r="E33" s="1">
        <v>1.7999999999999999E-2</v>
      </c>
    </row>
    <row r="34" spans="3:18">
      <c r="C34" s="1">
        <v>1.6E-2</v>
      </c>
      <c r="E34" s="1">
        <v>1.4E-2</v>
      </c>
    </row>
    <row r="35" spans="3:18">
      <c r="C35" s="1">
        <v>1.2E-2</v>
      </c>
      <c r="E35" s="1">
        <v>1.0999999999999999E-2</v>
      </c>
    </row>
    <row r="36" spans="3:18">
      <c r="C36" s="1">
        <v>8.0000000000000002E-3</v>
      </c>
      <c r="E36" s="1">
        <v>8.0000000000000002E-3</v>
      </c>
    </row>
    <row r="37" spans="3:18">
      <c r="C37" s="1">
        <v>6.0000000000000001E-3</v>
      </c>
      <c r="E37" s="1">
        <v>6.0000000000000001E-3</v>
      </c>
    </row>
    <row r="38" spans="3:18">
      <c r="C38" s="1">
        <v>4.0000000000000001E-3</v>
      </c>
    </row>
    <row r="39" spans="3:18">
      <c r="C39" s="1">
        <v>2E-3</v>
      </c>
    </row>
    <row r="40" spans="3:18">
      <c r="F40" s="1">
        <v>20</v>
      </c>
      <c r="G40" s="1">
        <v>21</v>
      </c>
      <c r="H40" s="1">
        <v>22</v>
      </c>
      <c r="I40" s="1">
        <v>23</v>
      </c>
      <c r="J40" s="1">
        <v>24</v>
      </c>
      <c r="K40" s="1">
        <v>25</v>
      </c>
      <c r="L40" s="1">
        <v>26</v>
      </c>
      <c r="M40" s="1">
        <v>27</v>
      </c>
      <c r="N40" s="1">
        <v>28</v>
      </c>
      <c r="O40" s="1">
        <v>29</v>
      </c>
      <c r="P40" s="1">
        <v>30</v>
      </c>
      <c r="Q40" s="1">
        <v>31</v>
      </c>
      <c r="R40" s="1">
        <v>32</v>
      </c>
    </row>
    <row r="41" spans="3:18">
      <c r="F41" s="1">
        <v>4.4999999999999998E-2</v>
      </c>
      <c r="G41" s="1">
        <v>5.1999999999999998E-2</v>
      </c>
      <c r="H41" s="1">
        <v>5.8999999999999997E-2</v>
      </c>
      <c r="I41" s="1">
        <v>6.6000000000000003E-2</v>
      </c>
      <c r="J41" s="1">
        <v>7.1999999999999995E-2</v>
      </c>
      <c r="K41" s="1">
        <v>7.5999999999999998E-2</v>
      </c>
      <c r="L41" s="1">
        <v>0.08</v>
      </c>
      <c r="M41" s="1">
        <v>0.08</v>
      </c>
      <c r="N41" s="1">
        <v>7.9000000000000001E-2</v>
      </c>
      <c r="O41" s="1">
        <v>7.3999999999999996E-2</v>
      </c>
      <c r="P41" s="1">
        <v>6.4000000000000001E-2</v>
      </c>
      <c r="Q41" s="1">
        <v>4.9000000000000002E-2</v>
      </c>
      <c r="R41" s="1">
        <v>2.8000000000000001E-2</v>
      </c>
    </row>
    <row r="42" spans="3:18">
      <c r="H42" s="3">
        <v>0.27300000000000002</v>
      </c>
      <c r="L42" s="2">
        <v>0.24</v>
      </c>
      <c r="O42" s="3">
        <v>0.216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U45"/>
  <sheetViews>
    <sheetView tabSelected="1" topLeftCell="A14" workbookViewId="0">
      <selection activeCell="K22" sqref="K22"/>
    </sheetView>
  </sheetViews>
  <sheetFormatPr baseColWidth="10" defaultColWidth="9" defaultRowHeight="15"/>
  <cols>
    <col min="2" max="2" width="11.83203125" bestFit="1" customWidth="1"/>
  </cols>
  <sheetData>
    <row r="2" spans="2:21">
      <c r="B2" t="s">
        <v>346</v>
      </c>
    </row>
    <row r="3" spans="2:21">
      <c r="B3" t="s">
        <v>347</v>
      </c>
    </row>
    <row r="6" spans="2:21">
      <c r="B6" s="23" t="s">
        <v>849</v>
      </c>
      <c r="D6" s="23" t="s">
        <v>860</v>
      </c>
    </row>
    <row r="7" spans="2:21">
      <c r="B7" s="23"/>
      <c r="C7" s="23" t="s">
        <v>861</v>
      </c>
      <c r="D7" s="23"/>
      <c r="E7" s="23" t="s">
        <v>862</v>
      </c>
    </row>
    <row r="8" spans="2:21">
      <c r="B8" s="23"/>
      <c r="D8" s="23"/>
    </row>
    <row r="9" spans="2:21">
      <c r="B9" s="23" t="s">
        <v>850</v>
      </c>
      <c r="D9" s="23" t="s">
        <v>851</v>
      </c>
    </row>
    <row r="10" spans="2:21">
      <c r="B10" s="23" t="s">
        <v>852</v>
      </c>
      <c r="D10" s="23" t="s">
        <v>853</v>
      </c>
    </row>
    <row r="11" spans="2:21">
      <c r="B11" s="23" t="s">
        <v>854</v>
      </c>
    </row>
    <row r="12" spans="2:21">
      <c r="B12" s="23" t="s">
        <v>855</v>
      </c>
      <c r="R12" s="23" t="s">
        <v>934</v>
      </c>
    </row>
    <row r="13" spans="2:21">
      <c r="B13" s="23" t="s">
        <v>856</v>
      </c>
      <c r="D13" s="23" t="s">
        <v>872</v>
      </c>
      <c r="E13" s="23" t="s">
        <v>863</v>
      </c>
      <c r="I13" s="23" t="s">
        <v>867</v>
      </c>
      <c r="O13" t="s">
        <v>923</v>
      </c>
      <c r="R13" s="50" t="s">
        <v>935</v>
      </c>
      <c r="S13" s="50" t="s">
        <v>933</v>
      </c>
      <c r="T13" s="50"/>
      <c r="U13" s="50" t="s">
        <v>932</v>
      </c>
    </row>
    <row r="14" spans="2:21">
      <c r="B14" s="23" t="s">
        <v>857</v>
      </c>
      <c r="D14" s="23" t="s">
        <v>870</v>
      </c>
      <c r="E14" s="23" t="s">
        <v>864</v>
      </c>
      <c r="I14" s="23" t="s">
        <v>868</v>
      </c>
      <c r="O14" t="s">
        <v>924</v>
      </c>
      <c r="R14" s="23"/>
      <c r="S14" s="23" t="s">
        <v>936</v>
      </c>
    </row>
    <row r="15" spans="2:21">
      <c r="B15" s="23" t="s">
        <v>858</v>
      </c>
      <c r="D15" s="23" t="s">
        <v>869</v>
      </c>
      <c r="E15" s="23" t="s">
        <v>865</v>
      </c>
      <c r="I15" s="23" t="s">
        <v>868</v>
      </c>
      <c r="O15" t="s">
        <v>925</v>
      </c>
    </row>
    <row r="16" spans="2:21">
      <c r="B16" s="23" t="s">
        <v>859</v>
      </c>
      <c r="D16" s="23" t="s">
        <v>871</v>
      </c>
      <c r="E16" s="23" t="s">
        <v>866</v>
      </c>
      <c r="I16" s="23" t="s">
        <v>868</v>
      </c>
      <c r="O16" s="23" t="s">
        <v>926</v>
      </c>
    </row>
    <row r="17" spans="2:19">
      <c r="B17" s="23" t="s">
        <v>873</v>
      </c>
      <c r="D17" s="23" t="s">
        <v>874</v>
      </c>
      <c r="E17" s="23" t="s">
        <v>875</v>
      </c>
      <c r="O17" s="23" t="s">
        <v>927</v>
      </c>
      <c r="P17" s="23" t="s">
        <v>928</v>
      </c>
    </row>
    <row r="18" spans="2:19">
      <c r="O18" s="23" t="s">
        <v>871</v>
      </c>
      <c r="P18" s="23" t="s">
        <v>929</v>
      </c>
    </row>
    <row r="19" spans="2:19">
      <c r="B19" s="23" t="s">
        <v>876</v>
      </c>
      <c r="C19" s="23" t="s">
        <v>870</v>
      </c>
      <c r="D19" s="23" t="s">
        <v>877</v>
      </c>
      <c r="F19" s="23" t="s">
        <v>874</v>
      </c>
      <c r="G19" s="54" t="s">
        <v>878</v>
      </c>
      <c r="H19" s="23" t="s">
        <v>879</v>
      </c>
      <c r="O19" s="23" t="s">
        <v>874</v>
      </c>
      <c r="P19" s="23" t="s">
        <v>930</v>
      </c>
      <c r="R19" s="23"/>
    </row>
    <row r="20" spans="2:19">
      <c r="B20" s="23"/>
      <c r="C20" s="23"/>
      <c r="D20" s="23" t="s">
        <v>891</v>
      </c>
      <c r="F20" s="23"/>
      <c r="G20" s="54"/>
      <c r="H20" s="23"/>
      <c r="O20" s="23" t="s">
        <v>872</v>
      </c>
      <c r="P20" s="23" t="s">
        <v>931</v>
      </c>
    </row>
    <row r="21" spans="2:19">
      <c r="C21" s="23" t="s">
        <v>871</v>
      </c>
      <c r="D21" s="23" t="s">
        <v>883</v>
      </c>
      <c r="G21" s="23" t="s">
        <v>872</v>
      </c>
      <c r="H21" s="23" t="s">
        <v>922</v>
      </c>
    </row>
    <row r="22" spans="2:19">
      <c r="C22" s="23"/>
      <c r="D22" s="23" t="s">
        <v>889</v>
      </c>
      <c r="E22" s="23"/>
      <c r="R22" s="23" t="s">
        <v>937</v>
      </c>
    </row>
    <row r="23" spans="2:19">
      <c r="C23" s="23" t="s">
        <v>885</v>
      </c>
      <c r="D23" s="23" t="s">
        <v>1338</v>
      </c>
      <c r="F23" s="23" t="s">
        <v>886</v>
      </c>
      <c r="G23" s="23" t="s">
        <v>1339</v>
      </c>
      <c r="H23" s="23" t="s">
        <v>1340</v>
      </c>
      <c r="I23" s="23" t="s">
        <v>1341</v>
      </c>
      <c r="J23" s="23" t="s">
        <v>1342</v>
      </c>
      <c r="K23" s="23" t="s">
        <v>1343</v>
      </c>
      <c r="L23" s="23" t="s">
        <v>1344</v>
      </c>
      <c r="M23" s="23" t="s">
        <v>1345</v>
      </c>
      <c r="S23" s="23" t="s">
        <v>939</v>
      </c>
    </row>
    <row r="24" spans="2:19">
      <c r="C24" s="23"/>
      <c r="D24" s="23"/>
      <c r="F24" s="23"/>
      <c r="G24" s="24" t="s">
        <v>1346</v>
      </c>
      <c r="H24" s="24"/>
      <c r="I24" s="24"/>
      <c r="J24" s="24"/>
      <c r="K24" s="24"/>
      <c r="L24" s="23"/>
      <c r="M24" s="23"/>
      <c r="S24" s="23"/>
    </row>
    <row r="25" spans="2:19" ht="16" customHeight="1">
      <c r="D25" s="23" t="s">
        <v>888</v>
      </c>
      <c r="G25" s="71" t="s">
        <v>1347</v>
      </c>
      <c r="H25" s="71"/>
      <c r="I25" s="71"/>
      <c r="J25" s="71"/>
      <c r="K25" s="71"/>
      <c r="L25" s="72"/>
      <c r="M25" s="72"/>
    </row>
    <row r="26" spans="2:19">
      <c r="D26" s="23" t="s">
        <v>892</v>
      </c>
      <c r="G26" s="23" t="s">
        <v>890</v>
      </c>
      <c r="L26">
        <v>216</v>
      </c>
      <c r="M26" s="23" t="s">
        <v>887</v>
      </c>
      <c r="R26" s="23" t="s">
        <v>938</v>
      </c>
      <c r="S26" s="23" t="s">
        <v>940</v>
      </c>
    </row>
    <row r="27" spans="2:19">
      <c r="C27" s="23" t="s">
        <v>869</v>
      </c>
      <c r="D27" s="23" t="s">
        <v>1270</v>
      </c>
      <c r="L27">
        <v>216</v>
      </c>
    </row>
    <row r="28" spans="2:19">
      <c r="L28">
        <v>445</v>
      </c>
    </row>
    <row r="29" spans="2:19">
      <c r="L29">
        <v>473</v>
      </c>
    </row>
    <row r="31" spans="2:19">
      <c r="B31" s="23" t="s">
        <v>893</v>
      </c>
      <c r="C31" s="23" t="s">
        <v>894</v>
      </c>
      <c r="D31" s="23" t="s">
        <v>895</v>
      </c>
      <c r="F31" s="23" t="s">
        <v>896</v>
      </c>
    </row>
    <row r="34" spans="1:12">
      <c r="B34" s="23" t="s">
        <v>1928</v>
      </c>
      <c r="L34" s="23" t="s">
        <v>1387</v>
      </c>
    </row>
    <row r="35" spans="1:12">
      <c r="B35" s="23" t="s">
        <v>1702</v>
      </c>
    </row>
    <row r="37" spans="1:12">
      <c r="A37" s="23" t="s">
        <v>1813</v>
      </c>
      <c r="B37">
        <f>34*33*32*31*30/35/34/33/32/31</f>
        <v>0.85714285714285721</v>
      </c>
    </row>
    <row r="38" spans="1:12">
      <c r="A38" s="23" t="s">
        <v>1814</v>
      </c>
      <c r="B38">
        <f>33*32*31*30*29/35/34/33/32/31</f>
        <v>0.73109243697478987</v>
      </c>
      <c r="G38">
        <f>23023/326431</f>
        <v>7.0529453391375202E-2</v>
      </c>
    </row>
    <row r="39" spans="1:12">
      <c r="A39" s="23" t="s">
        <v>1815</v>
      </c>
      <c r="B39">
        <f>32*31*30*29*28/35/34/33/32/31</f>
        <v>0.6203208556149733</v>
      </c>
    </row>
    <row r="40" spans="1:12">
      <c r="A40" s="23" t="s">
        <v>1816</v>
      </c>
      <c r="B40">
        <f>31*30*29*28*27/35/34/33/32/31</f>
        <v>0.52339572192513362</v>
      </c>
    </row>
    <row r="41" spans="1:12">
      <c r="A41" s="23" t="s">
        <v>3709</v>
      </c>
      <c r="B41">
        <f>29*28*27*26*25/35/34/33/32/31</f>
        <v>0.36581421424874938</v>
      </c>
      <c r="C41" s="23"/>
      <c r="D41" s="23" t="s">
        <v>3734</v>
      </c>
      <c r="E41" s="23"/>
      <c r="G41" s="23"/>
    </row>
    <row r="42" spans="1:12">
      <c r="A42" s="23" t="s">
        <v>3733</v>
      </c>
      <c r="B42">
        <f>28*27*26*25*24/35/34/33/32/31</f>
        <v>0.30274279799896497</v>
      </c>
    </row>
    <row r="43" spans="1:12">
      <c r="A43" s="23" t="s">
        <v>3708</v>
      </c>
      <c r="B43">
        <f>27*26*25*24*23/35/34/33/32/31</f>
        <v>0.24868158407057836</v>
      </c>
      <c r="E43">
        <v>0.35</v>
      </c>
      <c r="F43">
        <v>0.19</v>
      </c>
      <c r="G43">
        <v>0.63</v>
      </c>
      <c r="H43">
        <v>0.23</v>
      </c>
    </row>
    <row r="44" spans="1:12">
      <c r="A44" s="23" t="s">
        <v>3707</v>
      </c>
      <c r="B44">
        <f>23*22*21*20*19/35/34/33/32/31</f>
        <v>0.10365275142314989</v>
      </c>
      <c r="E44">
        <f>E43*F43</f>
        <v>6.649999999999999E-2</v>
      </c>
      <c r="F44">
        <f>E43*F43*G43</f>
        <v>4.1894999999999995E-2</v>
      </c>
      <c r="G44">
        <f>E43*F43*G43*H43</f>
        <v>9.6358499999999996E-3</v>
      </c>
    </row>
    <row r="45" spans="1:12">
      <c r="B45">
        <f>35*34*33*32*31/5/4/3/2</f>
        <v>324632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FBD4-F0EB-7945-8EA2-781BE12DD375}">
  <dimension ref="A1:AC313"/>
  <sheetViews>
    <sheetView topLeftCell="A263" workbookViewId="0">
      <selection activeCell="J266" sqref="J266"/>
    </sheetView>
  </sheetViews>
  <sheetFormatPr baseColWidth="10" defaultRowHeight="15"/>
  <cols>
    <col min="3" max="3" width="9.33203125" customWidth="1"/>
    <col min="10" max="13" width="6.33203125" customWidth="1"/>
    <col min="15" max="15" width="8" customWidth="1"/>
    <col min="16" max="16" width="8.83203125" customWidth="1"/>
    <col min="17" max="18" width="6" customWidth="1"/>
    <col min="19" max="19" width="7.5" customWidth="1"/>
    <col min="22" max="22" width="14.33203125" customWidth="1"/>
  </cols>
  <sheetData>
    <row r="1" spans="1:23">
      <c r="A1" t="s">
        <v>535</v>
      </c>
    </row>
    <row r="3" spans="1:23">
      <c r="C3" s="19" t="s">
        <v>537</v>
      </c>
      <c r="D3" s="19" t="s">
        <v>538</v>
      </c>
      <c r="E3" s="19" t="s">
        <v>536</v>
      </c>
      <c r="F3" s="19"/>
      <c r="G3" s="19" t="s">
        <v>541</v>
      </c>
    </row>
    <row r="4" spans="1:23">
      <c r="C4" s="20">
        <v>70</v>
      </c>
      <c r="D4" s="20">
        <v>35</v>
      </c>
      <c r="E4" s="20" t="s">
        <v>539</v>
      </c>
      <c r="F4" s="20" t="s">
        <v>540</v>
      </c>
      <c r="G4" s="20">
        <v>110</v>
      </c>
    </row>
    <row r="8" spans="1:23">
      <c r="B8" t="s">
        <v>542</v>
      </c>
      <c r="C8" t="s">
        <v>543</v>
      </c>
      <c r="E8" s="23" t="s">
        <v>627</v>
      </c>
      <c r="K8" t="s">
        <v>553</v>
      </c>
      <c r="M8" t="s">
        <v>554</v>
      </c>
    </row>
    <row r="10" spans="1:23">
      <c r="B10" t="s">
        <v>551</v>
      </c>
      <c r="J10" t="s">
        <v>552</v>
      </c>
    </row>
    <row r="11" spans="1:23">
      <c r="B11" s="19" t="s">
        <v>545</v>
      </c>
      <c r="C11" s="19" t="s">
        <v>537</v>
      </c>
      <c r="D11" s="19" t="s">
        <v>538</v>
      </c>
      <c r="E11" s="19" t="s">
        <v>549</v>
      </c>
      <c r="F11" s="19" t="s">
        <v>541</v>
      </c>
      <c r="G11" s="19" t="s">
        <v>548</v>
      </c>
      <c r="H11" s="19" t="s">
        <v>547</v>
      </c>
      <c r="J11" s="29" t="s">
        <v>610</v>
      </c>
      <c r="K11" s="19" t="s">
        <v>545</v>
      </c>
      <c r="L11" s="19" t="s">
        <v>537</v>
      </c>
      <c r="M11" s="19" t="s">
        <v>538</v>
      </c>
      <c r="N11" s="19" t="s">
        <v>549</v>
      </c>
      <c r="O11" s="19" t="s">
        <v>541</v>
      </c>
      <c r="P11" s="29" t="s">
        <v>605</v>
      </c>
      <c r="Q11" s="29" t="s">
        <v>606</v>
      </c>
      <c r="R11" s="29" t="s">
        <v>607</v>
      </c>
      <c r="S11" s="29" t="s">
        <v>608</v>
      </c>
      <c r="T11" s="19" t="s">
        <v>548</v>
      </c>
      <c r="U11" s="19" t="s">
        <v>547</v>
      </c>
    </row>
    <row r="12" spans="1:23">
      <c r="B12" s="20">
        <v>10</v>
      </c>
      <c r="C12" s="20">
        <v>19</v>
      </c>
      <c r="D12" s="20">
        <v>3</v>
      </c>
      <c r="E12" s="20">
        <v>50</v>
      </c>
      <c r="F12" s="20">
        <v>3.0000000000000001E-3</v>
      </c>
      <c r="G12" s="20" t="s">
        <v>546</v>
      </c>
      <c r="H12" s="20">
        <v>3</v>
      </c>
      <c r="J12" s="20">
        <v>1</v>
      </c>
      <c r="K12" s="20">
        <v>10</v>
      </c>
      <c r="L12" s="20">
        <v>19</v>
      </c>
      <c r="M12" s="20">
        <v>1</v>
      </c>
      <c r="N12" s="20">
        <v>50</v>
      </c>
      <c r="O12" s="20">
        <v>3.0000000000000001E-3</v>
      </c>
      <c r="P12" s="20"/>
      <c r="Q12" s="20"/>
      <c r="R12" s="20"/>
      <c r="S12" s="20"/>
      <c r="T12" s="20" t="s">
        <v>546</v>
      </c>
      <c r="U12" s="20">
        <v>1.1000000000000001</v>
      </c>
    </row>
    <row r="13" spans="1:23">
      <c r="B13" s="20">
        <v>15</v>
      </c>
      <c r="C13" s="20">
        <v>19</v>
      </c>
      <c r="D13" s="20">
        <v>3</v>
      </c>
      <c r="E13" s="20">
        <v>50</v>
      </c>
      <c r="F13" s="20">
        <v>3.0000000000000001E-3</v>
      </c>
      <c r="G13" s="20" t="s">
        <v>550</v>
      </c>
      <c r="H13" s="20">
        <v>7</v>
      </c>
      <c r="J13" s="20">
        <v>2</v>
      </c>
      <c r="K13" s="20">
        <v>10</v>
      </c>
      <c r="L13" s="20">
        <v>19</v>
      </c>
      <c r="M13" s="20">
        <v>1</v>
      </c>
      <c r="N13" s="20">
        <v>30</v>
      </c>
      <c r="O13" s="20">
        <v>3.0000000000000001E-3</v>
      </c>
      <c r="P13" s="20"/>
      <c r="Q13" s="20"/>
      <c r="R13" s="20"/>
      <c r="S13" s="20"/>
      <c r="T13" s="20" t="s">
        <v>546</v>
      </c>
      <c r="U13" s="20">
        <v>0.6</v>
      </c>
    </row>
    <row r="14" spans="1:23">
      <c r="B14" s="20">
        <v>20</v>
      </c>
      <c r="C14" s="20">
        <v>19</v>
      </c>
      <c r="D14" s="20">
        <v>3</v>
      </c>
      <c r="E14" s="20">
        <v>50</v>
      </c>
      <c r="F14" s="20">
        <v>3.0000000000000001E-3</v>
      </c>
      <c r="G14" s="20" t="s">
        <v>550</v>
      </c>
      <c r="H14" s="20">
        <v>13</v>
      </c>
      <c r="J14" s="20">
        <v>3</v>
      </c>
      <c r="K14" s="20">
        <v>20</v>
      </c>
      <c r="L14" s="20">
        <v>19</v>
      </c>
      <c r="M14" s="20">
        <v>1</v>
      </c>
      <c r="N14" s="20">
        <v>30</v>
      </c>
      <c r="O14" s="20">
        <v>3.0000000000000001E-3</v>
      </c>
      <c r="P14" s="20"/>
      <c r="Q14" s="20"/>
      <c r="R14" s="20"/>
      <c r="S14" s="20"/>
      <c r="T14" s="20" t="s">
        <v>546</v>
      </c>
      <c r="U14" s="20">
        <v>6.4</v>
      </c>
    </row>
    <row r="15" spans="1:23">
      <c r="B15" s="20">
        <v>30</v>
      </c>
      <c r="C15" s="20">
        <v>19</v>
      </c>
      <c r="D15" s="20">
        <v>3</v>
      </c>
      <c r="E15" s="20">
        <v>50</v>
      </c>
      <c r="F15" s="20">
        <v>3.0000000000000001E-3</v>
      </c>
      <c r="G15" s="20" t="s">
        <v>550</v>
      </c>
      <c r="H15" s="20">
        <v>51</v>
      </c>
      <c r="J15" s="20">
        <v>4</v>
      </c>
      <c r="K15" s="20">
        <v>20</v>
      </c>
      <c r="L15" s="20">
        <v>19</v>
      </c>
      <c r="M15" s="20">
        <v>1</v>
      </c>
      <c r="N15" s="20">
        <v>50</v>
      </c>
      <c r="O15" s="20">
        <v>3.0000000000000001E-3</v>
      </c>
      <c r="P15" s="20"/>
      <c r="Q15" s="20"/>
      <c r="R15" s="20"/>
      <c r="S15" s="20"/>
      <c r="T15" s="20" t="s">
        <v>550</v>
      </c>
      <c r="U15" s="20">
        <v>4</v>
      </c>
    </row>
    <row r="16" spans="1:23">
      <c r="B16" s="20">
        <v>40</v>
      </c>
      <c r="C16" s="20">
        <v>19</v>
      </c>
      <c r="D16" s="20">
        <v>3</v>
      </c>
      <c r="E16" s="20">
        <v>50</v>
      </c>
      <c r="F16" s="20">
        <v>3.0000000000000001E-3</v>
      </c>
      <c r="G16" s="20" t="s">
        <v>550</v>
      </c>
      <c r="H16" s="20">
        <v>46</v>
      </c>
      <c r="J16" s="20">
        <v>5</v>
      </c>
      <c r="K16" s="20">
        <v>30</v>
      </c>
      <c r="L16" s="20">
        <v>19</v>
      </c>
      <c r="M16" s="20">
        <v>1</v>
      </c>
      <c r="N16" s="20">
        <v>50</v>
      </c>
      <c r="O16" s="20">
        <v>3.0000000000000001E-3</v>
      </c>
      <c r="P16" s="20"/>
      <c r="Q16" s="20"/>
      <c r="R16" s="20"/>
      <c r="S16" s="20"/>
      <c r="T16" s="20" t="s">
        <v>546</v>
      </c>
      <c r="U16" s="20">
        <v>15</v>
      </c>
      <c r="V16" t="s">
        <v>561</v>
      </c>
      <c r="W16" t="s">
        <v>562</v>
      </c>
    </row>
    <row r="17" spans="2:24">
      <c r="B17" s="20">
        <v>40</v>
      </c>
      <c r="C17" s="20">
        <v>19</v>
      </c>
      <c r="D17" s="20">
        <v>3</v>
      </c>
      <c r="E17" s="20">
        <v>60</v>
      </c>
      <c r="F17" s="20">
        <v>3.0000000000000001E-3</v>
      </c>
      <c r="G17" s="20" t="s">
        <v>550</v>
      </c>
      <c r="H17" s="20">
        <v>83</v>
      </c>
      <c r="J17" s="20">
        <v>6</v>
      </c>
      <c r="K17" s="20">
        <v>30</v>
      </c>
      <c r="L17" s="20">
        <v>19</v>
      </c>
      <c r="M17" s="20">
        <v>1</v>
      </c>
      <c r="N17" s="20">
        <v>60</v>
      </c>
      <c r="O17" s="20">
        <v>3.0000000000000001E-3</v>
      </c>
      <c r="P17" s="20"/>
      <c r="Q17" s="20"/>
      <c r="R17" s="20"/>
      <c r="S17" s="20"/>
      <c r="T17" s="20" t="s">
        <v>546</v>
      </c>
      <c r="U17" s="20">
        <v>10</v>
      </c>
      <c r="V17" t="s">
        <v>560</v>
      </c>
      <c r="W17" t="s">
        <v>559</v>
      </c>
      <c r="X17" t="s">
        <v>558</v>
      </c>
    </row>
    <row r="18" spans="2:24">
      <c r="B18" s="20">
        <v>50</v>
      </c>
      <c r="C18" s="20">
        <v>19</v>
      </c>
      <c r="D18" s="20">
        <v>3</v>
      </c>
      <c r="E18" s="20">
        <v>50</v>
      </c>
      <c r="F18" s="20">
        <v>3.0000000000000001E-3</v>
      </c>
      <c r="G18" s="20" t="s">
        <v>546</v>
      </c>
      <c r="H18" s="20">
        <v>148</v>
      </c>
      <c r="J18" s="20">
        <v>7</v>
      </c>
      <c r="K18" s="20">
        <v>30</v>
      </c>
      <c r="L18" s="20">
        <v>19</v>
      </c>
      <c r="M18" s="20">
        <v>1</v>
      </c>
      <c r="N18" s="20">
        <v>50</v>
      </c>
      <c r="O18" s="20">
        <v>3.0000000000000001E-3</v>
      </c>
      <c r="P18" s="20"/>
      <c r="Q18" s="20"/>
      <c r="R18" s="20"/>
      <c r="S18" s="20"/>
      <c r="T18" s="20" t="s">
        <v>546</v>
      </c>
      <c r="U18" s="20">
        <v>10</v>
      </c>
      <c r="V18" s="21" t="s">
        <v>555</v>
      </c>
      <c r="W18" s="21" t="s">
        <v>556</v>
      </c>
      <c r="X18" s="21" t="s">
        <v>557</v>
      </c>
    </row>
    <row r="19" spans="2:24">
      <c r="B19" s="20">
        <v>50</v>
      </c>
      <c r="C19" s="20">
        <v>19</v>
      </c>
      <c r="D19" s="20">
        <v>3</v>
      </c>
      <c r="E19" s="20">
        <v>60</v>
      </c>
      <c r="F19" s="20">
        <v>3.0000000000000001E-3</v>
      </c>
      <c r="G19" s="20" t="s">
        <v>546</v>
      </c>
      <c r="H19" s="20">
        <v>164</v>
      </c>
      <c r="J19" s="20">
        <v>8</v>
      </c>
      <c r="K19" s="20">
        <v>50</v>
      </c>
      <c r="L19" s="20">
        <v>19</v>
      </c>
      <c r="M19" s="20">
        <v>1</v>
      </c>
      <c r="N19" s="20">
        <v>60</v>
      </c>
      <c r="O19" s="20">
        <v>3.0000000000000001E-3</v>
      </c>
      <c r="P19" s="20"/>
      <c r="Q19" s="20"/>
      <c r="R19" s="20"/>
      <c r="S19" s="20"/>
      <c r="T19" s="20" t="s">
        <v>546</v>
      </c>
      <c r="U19" s="20">
        <v>164</v>
      </c>
    </row>
    <row r="20" spans="2:24">
      <c r="J20" s="20">
        <v>9</v>
      </c>
      <c r="K20" s="20">
        <v>50</v>
      </c>
      <c r="L20" s="20">
        <v>19</v>
      </c>
      <c r="M20" s="20">
        <v>1</v>
      </c>
      <c r="N20" s="20">
        <v>200</v>
      </c>
      <c r="O20" s="20">
        <v>1E-3</v>
      </c>
      <c r="P20" s="20"/>
      <c r="Q20" s="20"/>
      <c r="R20" s="20"/>
      <c r="S20" s="20"/>
      <c r="T20" s="20" t="s">
        <v>546</v>
      </c>
      <c r="U20" s="20">
        <v>138</v>
      </c>
    </row>
    <row r="21" spans="2:24">
      <c r="J21" s="20">
        <v>10</v>
      </c>
      <c r="K21" s="20">
        <v>50</v>
      </c>
      <c r="L21" s="20">
        <v>19</v>
      </c>
      <c r="M21" s="20">
        <v>1</v>
      </c>
      <c r="N21" s="20">
        <v>100</v>
      </c>
      <c r="O21" s="20">
        <v>1E-3</v>
      </c>
      <c r="P21" s="20"/>
      <c r="Q21" s="20"/>
      <c r="R21" s="20"/>
      <c r="S21" s="20"/>
      <c r="T21" s="20" t="s">
        <v>546</v>
      </c>
      <c r="U21" s="20">
        <v>180</v>
      </c>
    </row>
    <row r="22" spans="2:24">
      <c r="J22" s="20">
        <v>11</v>
      </c>
      <c r="K22" s="20">
        <v>50</v>
      </c>
      <c r="L22" s="20">
        <v>19</v>
      </c>
      <c r="M22" s="20">
        <v>1</v>
      </c>
      <c r="N22" s="20">
        <v>150</v>
      </c>
      <c r="O22" s="20">
        <v>1E-3</v>
      </c>
      <c r="P22" s="20">
        <v>4.2999999999999997E-2</v>
      </c>
      <c r="Q22" s="20">
        <v>0.21</v>
      </c>
      <c r="R22" s="20">
        <v>84</v>
      </c>
      <c r="S22" s="20">
        <v>70</v>
      </c>
      <c r="T22" s="20" t="s">
        <v>546</v>
      </c>
      <c r="U22" s="20">
        <v>98</v>
      </c>
    </row>
    <row r="23" spans="2:24">
      <c r="J23" s="20">
        <v>12</v>
      </c>
      <c r="K23" s="20">
        <v>30</v>
      </c>
      <c r="L23" s="20">
        <v>19</v>
      </c>
      <c r="M23" s="20">
        <v>1</v>
      </c>
      <c r="N23" s="20">
        <v>50</v>
      </c>
      <c r="O23" s="20">
        <v>1E-3</v>
      </c>
      <c r="P23" s="20">
        <v>4.3999999999999997E-2</v>
      </c>
      <c r="Q23" s="20">
        <v>0.18</v>
      </c>
      <c r="R23" s="20">
        <v>114</v>
      </c>
      <c r="S23" s="20">
        <v>108</v>
      </c>
      <c r="T23" s="20" t="s">
        <v>550</v>
      </c>
      <c r="U23" s="20">
        <v>28</v>
      </c>
    </row>
    <row r="24" spans="2:24">
      <c r="B24" s="23" t="s">
        <v>665</v>
      </c>
      <c r="J24" s="20">
        <v>13</v>
      </c>
      <c r="K24" s="20">
        <v>30</v>
      </c>
      <c r="L24" s="20">
        <v>19</v>
      </c>
      <c r="M24" s="20">
        <v>1</v>
      </c>
      <c r="N24" s="20">
        <v>50</v>
      </c>
      <c r="O24" s="20">
        <v>1E-3</v>
      </c>
      <c r="P24" s="20">
        <v>4.3999999999999997E-2</v>
      </c>
      <c r="Q24" s="20">
        <v>0.18</v>
      </c>
      <c r="R24" s="20">
        <v>114</v>
      </c>
      <c r="S24" s="20">
        <v>108</v>
      </c>
      <c r="T24" s="20" t="s">
        <v>550</v>
      </c>
      <c r="U24" s="20">
        <v>28</v>
      </c>
    </row>
    <row r="25" spans="2:24">
      <c r="C25" s="23" t="s">
        <v>667</v>
      </c>
      <c r="J25" s="20">
        <v>14</v>
      </c>
      <c r="K25" s="20">
        <v>30</v>
      </c>
      <c r="L25" s="20">
        <v>19</v>
      </c>
      <c r="M25" s="20">
        <v>1</v>
      </c>
      <c r="N25" s="20">
        <v>50</v>
      </c>
      <c r="O25" s="20">
        <v>1E-3</v>
      </c>
      <c r="P25" s="20">
        <v>4.3999999999999997E-2</v>
      </c>
      <c r="Q25" s="20">
        <v>0.191</v>
      </c>
      <c r="R25" s="20">
        <v>114</v>
      </c>
      <c r="S25" s="20">
        <v>126</v>
      </c>
      <c r="T25" s="20" t="s">
        <v>546</v>
      </c>
      <c r="U25" s="20">
        <v>28</v>
      </c>
    </row>
    <row r="26" spans="2:24">
      <c r="B26" s="20">
        <v>45</v>
      </c>
      <c r="C26" s="20">
        <v>17</v>
      </c>
      <c r="D26" s="20">
        <v>1</v>
      </c>
      <c r="E26" s="20">
        <v>5</v>
      </c>
      <c r="F26" s="20">
        <v>2E-3</v>
      </c>
      <c r="G26" s="20" t="s">
        <v>546</v>
      </c>
      <c r="H26" s="32" t="s">
        <v>666</v>
      </c>
      <c r="J26" s="20">
        <v>15</v>
      </c>
      <c r="K26" s="20">
        <v>100</v>
      </c>
      <c r="L26" s="20">
        <v>19</v>
      </c>
      <c r="M26" s="20">
        <v>1</v>
      </c>
      <c r="N26" s="20">
        <v>150</v>
      </c>
      <c r="O26" s="20">
        <v>1E-3</v>
      </c>
      <c r="P26" s="20">
        <v>4.2999999999999997E-2</v>
      </c>
      <c r="Q26" s="20">
        <v>0.24</v>
      </c>
      <c r="R26" s="20">
        <v>84</v>
      </c>
      <c r="S26" s="20">
        <v>21</v>
      </c>
      <c r="T26" s="20" t="s">
        <v>546</v>
      </c>
      <c r="U26" s="20">
        <v>98</v>
      </c>
    </row>
    <row r="27" spans="2:24">
      <c r="B27" s="20">
        <v>70</v>
      </c>
      <c r="C27" s="20">
        <v>17</v>
      </c>
      <c r="D27" s="20">
        <v>1</v>
      </c>
      <c r="E27" s="20">
        <v>10</v>
      </c>
      <c r="F27" s="20">
        <v>2E-3</v>
      </c>
      <c r="G27" s="20" t="s">
        <v>546</v>
      </c>
      <c r="H27" s="32" t="s">
        <v>666</v>
      </c>
    </row>
    <row r="28" spans="2:24">
      <c r="J28" s="23" t="s">
        <v>611</v>
      </c>
    </row>
    <row r="29" spans="2:24">
      <c r="K29" s="23" t="s">
        <v>612</v>
      </c>
    </row>
    <row r="30" spans="2:24">
      <c r="B30" s="23" t="s">
        <v>669</v>
      </c>
      <c r="K30" s="23" t="s">
        <v>613</v>
      </c>
    </row>
    <row r="31" spans="2:24">
      <c r="B31" s="20">
        <v>90</v>
      </c>
      <c r="C31" s="20">
        <v>19</v>
      </c>
      <c r="D31" s="20">
        <v>1</v>
      </c>
      <c r="E31" s="20">
        <v>35</v>
      </c>
      <c r="F31" s="20">
        <v>0.01</v>
      </c>
      <c r="G31" s="20" t="s">
        <v>546</v>
      </c>
      <c r="H31" s="32">
        <v>216</v>
      </c>
      <c r="K31" s="23" t="s">
        <v>621</v>
      </c>
    </row>
    <row r="32" spans="2:24">
      <c r="B32" s="20">
        <v>90</v>
      </c>
      <c r="C32" s="20">
        <v>19</v>
      </c>
      <c r="D32" s="20">
        <v>1</v>
      </c>
      <c r="E32" s="20">
        <v>35</v>
      </c>
      <c r="F32" s="20">
        <v>0.01</v>
      </c>
      <c r="G32" s="20" t="s">
        <v>546</v>
      </c>
      <c r="H32" s="32">
        <v>58</v>
      </c>
      <c r="K32" s="23"/>
    </row>
    <row r="33" spans="2:23">
      <c r="B33" s="20">
        <v>90</v>
      </c>
      <c r="C33" s="20">
        <v>19</v>
      </c>
      <c r="D33" s="20">
        <v>1</v>
      </c>
      <c r="E33" s="20">
        <v>35</v>
      </c>
      <c r="F33" s="20">
        <v>0.01</v>
      </c>
      <c r="G33" s="20" t="s">
        <v>546</v>
      </c>
      <c r="H33" s="32">
        <v>87</v>
      </c>
      <c r="J33" s="20"/>
      <c r="K33" s="20">
        <v>30</v>
      </c>
      <c r="L33" s="20">
        <v>19</v>
      </c>
      <c r="M33" s="20">
        <v>1</v>
      </c>
      <c r="N33" s="20">
        <v>30</v>
      </c>
      <c r="O33" s="20">
        <v>1E-3</v>
      </c>
      <c r="P33" s="20">
        <v>4.4499999999999998E-2</v>
      </c>
      <c r="Q33" s="20">
        <v>0.187</v>
      </c>
      <c r="R33" s="20">
        <v>114</v>
      </c>
      <c r="S33" s="20">
        <v>107</v>
      </c>
      <c r="T33" s="20" t="s">
        <v>550</v>
      </c>
      <c r="U33" s="20">
        <v>37</v>
      </c>
      <c r="V33" s="23"/>
      <c r="W33" s="23" t="s">
        <v>615</v>
      </c>
    </row>
    <row r="34" spans="2:23">
      <c r="B34" s="20">
        <v>90</v>
      </c>
      <c r="C34" s="20">
        <v>19</v>
      </c>
      <c r="D34" s="20">
        <v>1</v>
      </c>
      <c r="E34" s="20">
        <v>35</v>
      </c>
      <c r="F34" s="20">
        <v>0.01</v>
      </c>
      <c r="G34" s="20" t="s">
        <v>546</v>
      </c>
      <c r="H34" s="32">
        <v>126</v>
      </c>
      <c r="J34" s="20"/>
      <c r="K34" s="20">
        <v>30</v>
      </c>
      <c r="L34" s="20">
        <v>19</v>
      </c>
      <c r="M34" s="20">
        <v>1</v>
      </c>
      <c r="N34" s="20">
        <v>30</v>
      </c>
      <c r="O34" s="20">
        <v>1E-3</v>
      </c>
      <c r="P34" s="20">
        <v>4.4400000000000002E-2</v>
      </c>
      <c r="Q34" s="20">
        <v>0.17599999999999999</v>
      </c>
      <c r="R34" s="20">
        <v>114</v>
      </c>
      <c r="S34" s="20">
        <v>109</v>
      </c>
      <c r="T34" s="20" t="s">
        <v>550</v>
      </c>
      <c r="U34" s="20">
        <v>19</v>
      </c>
      <c r="V34" s="30" t="s">
        <v>614</v>
      </c>
    </row>
    <row r="35" spans="2:23">
      <c r="B35" s="20">
        <v>120</v>
      </c>
      <c r="C35" s="20">
        <v>19</v>
      </c>
      <c r="D35" s="20">
        <v>1</v>
      </c>
      <c r="E35" s="20">
        <v>35</v>
      </c>
      <c r="F35" s="20">
        <v>0.01</v>
      </c>
      <c r="G35" s="20" t="s">
        <v>546</v>
      </c>
      <c r="H35" s="32">
        <v>226</v>
      </c>
      <c r="J35" s="20"/>
      <c r="K35" s="20">
        <v>30</v>
      </c>
      <c r="L35" s="20">
        <v>19</v>
      </c>
      <c r="M35" s="20">
        <v>1</v>
      </c>
      <c r="N35" s="20">
        <v>30</v>
      </c>
      <c r="O35" s="20">
        <v>1E-3</v>
      </c>
      <c r="P35" s="20">
        <v>4.4299999999999999E-2</v>
      </c>
      <c r="Q35" s="20">
        <v>0.19900000000000001</v>
      </c>
      <c r="R35" s="20">
        <v>114</v>
      </c>
      <c r="S35" s="20">
        <v>109</v>
      </c>
      <c r="T35" s="20" t="s">
        <v>550</v>
      </c>
      <c r="U35" s="20">
        <v>20</v>
      </c>
      <c r="V35" s="31" t="s">
        <v>616</v>
      </c>
    </row>
    <row r="36" spans="2:23">
      <c r="B36" s="20">
        <v>120</v>
      </c>
      <c r="C36" s="20">
        <v>19</v>
      </c>
      <c r="D36" s="20">
        <v>1</v>
      </c>
      <c r="E36" s="20">
        <v>35</v>
      </c>
      <c r="F36" s="20">
        <v>0.01</v>
      </c>
      <c r="G36" s="32" t="s">
        <v>622</v>
      </c>
      <c r="H36" s="32">
        <v>143</v>
      </c>
      <c r="J36" s="20"/>
      <c r="K36" s="20">
        <v>30</v>
      </c>
      <c r="L36" s="20">
        <v>19</v>
      </c>
      <c r="M36" s="20">
        <v>1</v>
      </c>
      <c r="N36" s="20">
        <v>20</v>
      </c>
      <c r="O36" s="20">
        <v>1E-3</v>
      </c>
      <c r="P36" s="20">
        <v>4.4400000000000002E-2</v>
      </c>
      <c r="Q36" s="20">
        <v>0.185</v>
      </c>
      <c r="R36" s="20">
        <v>114</v>
      </c>
      <c r="S36" s="20">
        <v>104</v>
      </c>
      <c r="T36" s="20" t="s">
        <v>550</v>
      </c>
      <c r="U36" s="20">
        <v>22</v>
      </c>
      <c r="V36" s="31" t="s">
        <v>617</v>
      </c>
    </row>
    <row r="37" spans="2:23">
      <c r="B37" s="20">
        <v>120</v>
      </c>
      <c r="C37" s="20">
        <v>19</v>
      </c>
      <c r="D37" s="20">
        <v>1</v>
      </c>
      <c r="E37" s="20">
        <v>35</v>
      </c>
      <c r="F37" s="20">
        <v>0.01</v>
      </c>
      <c r="G37" s="32" t="s">
        <v>622</v>
      </c>
      <c r="H37" s="32">
        <v>194</v>
      </c>
      <c r="J37" s="20"/>
      <c r="K37" s="20">
        <v>30</v>
      </c>
      <c r="L37" s="20">
        <v>19</v>
      </c>
      <c r="M37" s="20">
        <v>1</v>
      </c>
      <c r="N37" s="20">
        <v>20</v>
      </c>
      <c r="O37" s="20">
        <v>1E-3</v>
      </c>
      <c r="P37" s="20">
        <v>4.4200000000000003E-2</v>
      </c>
      <c r="Q37" s="20">
        <v>0.189</v>
      </c>
      <c r="R37" s="20">
        <v>114</v>
      </c>
      <c r="S37" s="20">
        <v>84</v>
      </c>
      <c r="T37" s="32" t="s">
        <v>618</v>
      </c>
      <c r="U37" s="20">
        <v>14</v>
      </c>
      <c r="V37" s="31" t="s">
        <v>619</v>
      </c>
    </row>
    <row r="38" spans="2:23">
      <c r="B38" s="20">
        <v>120</v>
      </c>
      <c r="C38" s="20">
        <v>19</v>
      </c>
      <c r="D38" s="20">
        <v>1</v>
      </c>
      <c r="E38" s="20">
        <v>35</v>
      </c>
      <c r="F38" s="20">
        <v>0.01</v>
      </c>
      <c r="G38" s="32" t="s">
        <v>622</v>
      </c>
      <c r="H38" s="32">
        <v>221</v>
      </c>
      <c r="J38" s="20"/>
      <c r="K38" s="20">
        <v>30</v>
      </c>
      <c r="L38" s="20">
        <v>19</v>
      </c>
      <c r="M38" s="20">
        <v>1</v>
      </c>
      <c r="N38" s="20">
        <v>20</v>
      </c>
      <c r="O38" s="20">
        <v>1E-3</v>
      </c>
      <c r="P38" s="20">
        <v>4.4299999999999999E-2</v>
      </c>
      <c r="Q38" s="20">
        <v>0.189</v>
      </c>
      <c r="R38" s="20">
        <v>114</v>
      </c>
      <c r="S38" s="20">
        <v>87</v>
      </c>
      <c r="T38" s="32" t="s">
        <v>618</v>
      </c>
      <c r="U38" s="20">
        <v>22</v>
      </c>
      <c r="V38" s="31" t="s">
        <v>620</v>
      </c>
    </row>
    <row r="39" spans="2:23">
      <c r="B39" s="20">
        <v>140</v>
      </c>
      <c r="C39" s="20">
        <v>19</v>
      </c>
      <c r="D39" s="20">
        <v>1</v>
      </c>
      <c r="E39" s="20">
        <v>35</v>
      </c>
      <c r="F39" s="20">
        <v>0.01</v>
      </c>
      <c r="G39" s="32" t="s">
        <v>622</v>
      </c>
      <c r="H39" s="32">
        <v>912</v>
      </c>
      <c r="J39" s="20"/>
      <c r="K39" s="20">
        <v>30</v>
      </c>
      <c r="L39" s="20">
        <v>19</v>
      </c>
      <c r="M39" s="20">
        <v>1</v>
      </c>
      <c r="N39" s="20">
        <v>30</v>
      </c>
      <c r="O39" s="20">
        <v>2.9999999999999997E-4</v>
      </c>
      <c r="P39" s="20">
        <v>2.4299999999999999E-2</v>
      </c>
      <c r="Q39" s="20">
        <v>9.7299999999999998E-2</v>
      </c>
      <c r="R39" s="20">
        <v>114</v>
      </c>
      <c r="S39" s="20">
        <v>108</v>
      </c>
      <c r="T39" s="20" t="s">
        <v>550</v>
      </c>
      <c r="U39" s="20"/>
    </row>
    <row r="40" spans="2:23">
      <c r="B40" s="20">
        <v>140</v>
      </c>
      <c r="C40" s="20">
        <v>19</v>
      </c>
      <c r="D40" s="20">
        <v>1</v>
      </c>
      <c r="E40" s="20">
        <v>50</v>
      </c>
      <c r="F40" s="20">
        <v>0.01</v>
      </c>
      <c r="G40" s="32" t="s">
        <v>670</v>
      </c>
      <c r="H40" s="32">
        <v>687</v>
      </c>
      <c r="J40" s="20"/>
      <c r="K40" s="20">
        <v>30</v>
      </c>
      <c r="L40" s="20">
        <v>19</v>
      </c>
      <c r="M40" s="20">
        <v>1</v>
      </c>
      <c r="N40" s="20">
        <v>30</v>
      </c>
      <c r="O40" s="20">
        <v>2.9999999999999997E-4</v>
      </c>
      <c r="P40" s="20">
        <v>2.4299999999999999E-2</v>
      </c>
      <c r="Q40" s="20">
        <v>9.7299999999999998E-2</v>
      </c>
      <c r="R40" s="20">
        <v>114</v>
      </c>
      <c r="S40" s="20">
        <v>108</v>
      </c>
      <c r="T40" s="20" t="s">
        <v>550</v>
      </c>
      <c r="U40" s="20"/>
    </row>
    <row r="41" spans="2:23">
      <c r="B41" s="20">
        <v>140</v>
      </c>
      <c r="C41" s="20">
        <v>19</v>
      </c>
      <c r="D41" s="20">
        <v>1</v>
      </c>
      <c r="E41" s="20">
        <v>50</v>
      </c>
      <c r="F41" s="35">
        <v>0.1</v>
      </c>
      <c r="G41" s="32" t="s">
        <v>671</v>
      </c>
      <c r="H41" s="32">
        <v>235</v>
      </c>
      <c r="J41" s="20"/>
      <c r="K41" s="20">
        <v>30</v>
      </c>
      <c r="L41" s="20">
        <v>19</v>
      </c>
      <c r="M41" s="20">
        <v>1</v>
      </c>
      <c r="N41" s="20">
        <v>30</v>
      </c>
      <c r="O41" s="20">
        <v>2.9999999999999997E-4</v>
      </c>
      <c r="P41" s="20">
        <v>2.4299999999999999E-2</v>
      </c>
      <c r="Q41" s="20">
        <v>9.7930000000000003E-2</v>
      </c>
      <c r="R41" s="20">
        <v>114</v>
      </c>
      <c r="S41" s="20">
        <v>77</v>
      </c>
      <c r="T41" s="20" t="s">
        <v>550</v>
      </c>
      <c r="U41" s="20">
        <v>66</v>
      </c>
    </row>
    <row r="42" spans="2:23">
      <c r="B42" s="20">
        <v>150</v>
      </c>
      <c r="C42" s="20">
        <v>19</v>
      </c>
      <c r="D42" s="20">
        <v>1</v>
      </c>
      <c r="E42" s="20">
        <v>60</v>
      </c>
      <c r="F42" s="35">
        <v>0.1</v>
      </c>
      <c r="G42" s="32" t="s">
        <v>672</v>
      </c>
      <c r="H42" s="32">
        <v>175</v>
      </c>
      <c r="J42" s="20"/>
      <c r="K42" s="20">
        <v>30</v>
      </c>
      <c r="L42" s="20">
        <v>19</v>
      </c>
      <c r="M42" s="20">
        <v>1</v>
      </c>
      <c r="N42" s="20">
        <v>30</v>
      </c>
      <c r="O42" s="20">
        <v>2.9999999999999997E-4</v>
      </c>
      <c r="P42" s="20">
        <v>2.4199999999999999E-2</v>
      </c>
      <c r="Q42" s="20">
        <v>0.106</v>
      </c>
      <c r="R42" s="20">
        <v>114</v>
      </c>
      <c r="S42" s="20">
        <v>114</v>
      </c>
      <c r="T42" s="32" t="s">
        <v>622</v>
      </c>
      <c r="U42" s="20">
        <v>27</v>
      </c>
      <c r="V42" s="31" t="s">
        <v>623</v>
      </c>
    </row>
    <row r="43" spans="2:23">
      <c r="B43" s="20">
        <v>40</v>
      </c>
      <c r="C43" s="20">
        <v>19</v>
      </c>
      <c r="D43" s="20">
        <v>1</v>
      </c>
      <c r="E43" s="20">
        <v>50</v>
      </c>
      <c r="F43" s="35">
        <v>0.1</v>
      </c>
      <c r="G43" s="32" t="s">
        <v>673</v>
      </c>
      <c r="H43" s="32">
        <v>35</v>
      </c>
      <c r="J43" s="23"/>
      <c r="K43" s="23"/>
    </row>
    <row r="44" spans="2:23">
      <c r="B44" s="20">
        <v>40</v>
      </c>
      <c r="C44" s="20">
        <v>19</v>
      </c>
      <c r="D44" s="20">
        <v>1</v>
      </c>
      <c r="E44" s="20">
        <v>50</v>
      </c>
      <c r="F44" s="35">
        <v>0.1</v>
      </c>
      <c r="G44" s="32" t="s">
        <v>673</v>
      </c>
      <c r="H44" s="32">
        <v>43</v>
      </c>
      <c r="J44" s="23" t="s">
        <v>645</v>
      </c>
      <c r="K44" s="23"/>
    </row>
    <row r="45" spans="2:23">
      <c r="B45" s="20">
        <v>40</v>
      </c>
      <c r="C45" s="20">
        <v>19</v>
      </c>
      <c r="D45" s="20">
        <v>1</v>
      </c>
      <c r="E45" s="20">
        <v>50</v>
      </c>
      <c r="F45" s="35">
        <v>0.1</v>
      </c>
      <c r="G45" s="32" t="s">
        <v>674</v>
      </c>
      <c r="H45" s="32">
        <v>33</v>
      </c>
      <c r="J45" s="23" t="s">
        <v>626</v>
      </c>
      <c r="K45" s="23"/>
    </row>
    <row r="46" spans="2:23">
      <c r="B46" s="20">
        <v>40</v>
      </c>
      <c r="C46" s="20">
        <v>19</v>
      </c>
      <c r="D46" s="20">
        <v>1</v>
      </c>
      <c r="E46" s="20">
        <v>50</v>
      </c>
      <c r="F46" s="35">
        <v>0.1</v>
      </c>
      <c r="G46" s="32" t="s">
        <v>675</v>
      </c>
      <c r="H46" s="32">
        <v>50</v>
      </c>
      <c r="J46" s="33"/>
      <c r="K46" s="33">
        <v>30</v>
      </c>
      <c r="L46" s="33">
        <v>19</v>
      </c>
      <c r="M46" s="33">
        <v>1</v>
      </c>
      <c r="N46" s="33">
        <v>35</v>
      </c>
      <c r="O46" s="33">
        <v>1E-3</v>
      </c>
      <c r="P46" s="33"/>
      <c r="Q46" s="33"/>
      <c r="R46" s="33"/>
      <c r="S46" s="33"/>
      <c r="T46" s="34"/>
      <c r="U46" s="34" t="s">
        <v>653</v>
      </c>
    </row>
    <row r="47" spans="2:23">
      <c r="B47" s="20">
        <v>40</v>
      </c>
      <c r="C47" s="20">
        <v>19</v>
      </c>
      <c r="D47" s="20">
        <v>1</v>
      </c>
      <c r="E47" s="20">
        <v>50</v>
      </c>
      <c r="F47" s="35">
        <v>0.1</v>
      </c>
      <c r="G47" s="32" t="s">
        <v>676</v>
      </c>
      <c r="H47" s="32">
        <v>50</v>
      </c>
      <c r="J47" s="23"/>
      <c r="K47" s="23"/>
    </row>
    <row r="48" spans="2:23">
      <c r="B48" s="20">
        <v>40</v>
      </c>
      <c r="C48" s="20">
        <v>19</v>
      </c>
      <c r="D48" s="20">
        <v>1</v>
      </c>
      <c r="E48" s="20">
        <v>50</v>
      </c>
      <c r="F48" s="35">
        <v>0.1</v>
      </c>
      <c r="G48" s="32" t="s">
        <v>677</v>
      </c>
      <c r="H48" s="32">
        <v>35</v>
      </c>
      <c r="J48" s="23" t="s">
        <v>643</v>
      </c>
      <c r="K48" s="23"/>
      <c r="M48" s="23" t="s">
        <v>644</v>
      </c>
    </row>
    <row r="49" spans="2:22">
      <c r="B49" s="20">
        <v>40</v>
      </c>
      <c r="C49" s="20">
        <v>19</v>
      </c>
      <c r="D49" s="20">
        <v>1</v>
      </c>
      <c r="E49" s="20">
        <v>50</v>
      </c>
      <c r="F49" s="35">
        <v>0.1</v>
      </c>
      <c r="G49" s="32" t="s">
        <v>678</v>
      </c>
      <c r="H49" s="32">
        <v>35</v>
      </c>
      <c r="J49" s="33"/>
      <c r="K49" s="33">
        <v>40</v>
      </c>
      <c r="L49" s="33">
        <v>19</v>
      </c>
      <c r="M49" s="33">
        <v>1</v>
      </c>
      <c r="N49" s="33">
        <v>50</v>
      </c>
      <c r="O49" s="33">
        <v>1E-3</v>
      </c>
      <c r="P49" s="33">
        <v>0.70199999999999996</v>
      </c>
      <c r="Q49" s="33">
        <v>0.48899999999999999</v>
      </c>
      <c r="R49" s="33">
        <v>106</v>
      </c>
      <c r="S49" s="33">
        <v>107</v>
      </c>
      <c r="T49" s="34" t="s">
        <v>622</v>
      </c>
      <c r="U49" s="34" t="s">
        <v>668</v>
      </c>
    </row>
    <row r="50" spans="2:22">
      <c r="B50" s="20">
        <v>40</v>
      </c>
      <c r="C50" s="20">
        <v>19</v>
      </c>
      <c r="D50" s="20">
        <v>1</v>
      </c>
      <c r="E50" s="20">
        <v>50</v>
      </c>
      <c r="F50" s="35">
        <v>0.1</v>
      </c>
      <c r="G50" s="32" t="s">
        <v>679</v>
      </c>
      <c r="H50" s="32">
        <v>35</v>
      </c>
      <c r="J50" s="23"/>
      <c r="K50" s="23"/>
      <c r="L50" s="23" t="s">
        <v>690</v>
      </c>
      <c r="M50" s="23"/>
      <c r="N50" s="23" t="s">
        <v>691</v>
      </c>
    </row>
    <row r="51" spans="2:22">
      <c r="B51" s="20">
        <v>40</v>
      </c>
      <c r="C51" s="20">
        <v>19</v>
      </c>
      <c r="D51" s="20">
        <v>1</v>
      </c>
      <c r="E51" s="20">
        <v>50</v>
      </c>
      <c r="F51" s="35">
        <v>0.1</v>
      </c>
      <c r="G51" s="32" t="s">
        <v>680</v>
      </c>
      <c r="H51" s="32">
        <v>35</v>
      </c>
      <c r="J51" s="23" t="s">
        <v>646</v>
      </c>
      <c r="K51" s="23"/>
      <c r="M51" s="23"/>
    </row>
    <row r="52" spans="2:22">
      <c r="B52" s="20">
        <v>40</v>
      </c>
      <c r="C52" s="20">
        <v>19</v>
      </c>
      <c r="D52" s="20">
        <v>1</v>
      </c>
      <c r="E52" s="20">
        <v>50</v>
      </c>
      <c r="F52" s="35">
        <v>0.1</v>
      </c>
      <c r="G52" s="32" t="s">
        <v>681</v>
      </c>
      <c r="H52" s="32">
        <v>29</v>
      </c>
      <c r="J52" s="33">
        <v>20</v>
      </c>
      <c r="K52" s="33">
        <v>50</v>
      </c>
      <c r="L52" s="33">
        <v>19</v>
      </c>
      <c r="M52" s="33">
        <v>1</v>
      </c>
      <c r="N52" s="33">
        <v>100</v>
      </c>
      <c r="O52" s="33">
        <v>3.0000000000000001E-3</v>
      </c>
      <c r="P52" s="33">
        <v>1.08</v>
      </c>
      <c r="Q52" s="33">
        <v>0.71</v>
      </c>
      <c r="R52" s="33">
        <v>54</v>
      </c>
      <c r="S52" s="33">
        <v>46</v>
      </c>
      <c r="T52" s="34" t="s">
        <v>622</v>
      </c>
      <c r="U52" s="33">
        <v>84</v>
      </c>
    </row>
    <row r="53" spans="2:22">
      <c r="B53" s="20">
        <v>40</v>
      </c>
      <c r="C53" s="20">
        <v>19</v>
      </c>
      <c r="D53" s="20">
        <v>1</v>
      </c>
      <c r="E53" s="20">
        <v>50</v>
      </c>
      <c r="F53" s="35">
        <v>0.1</v>
      </c>
      <c r="G53" s="32" t="s">
        <v>682</v>
      </c>
      <c r="H53" s="32">
        <v>29</v>
      </c>
      <c r="J53" s="23" t="s">
        <v>611</v>
      </c>
    </row>
    <row r="54" spans="2:22">
      <c r="B54" s="20">
        <v>40</v>
      </c>
      <c r="C54" s="20">
        <v>19</v>
      </c>
      <c r="D54" s="20">
        <v>1</v>
      </c>
      <c r="E54" s="20">
        <v>50</v>
      </c>
      <c r="F54" s="35">
        <v>0.1</v>
      </c>
      <c r="G54" s="32" t="s">
        <v>683</v>
      </c>
      <c r="H54" s="32">
        <v>36</v>
      </c>
      <c r="K54" s="23" t="s">
        <v>624</v>
      </c>
    </row>
    <row r="55" spans="2:22">
      <c r="B55" s="20">
        <v>40</v>
      </c>
      <c r="C55" s="20">
        <v>19</v>
      </c>
      <c r="D55" s="20">
        <v>1</v>
      </c>
      <c r="E55" s="20">
        <v>50</v>
      </c>
      <c r="F55" s="35">
        <v>0.1</v>
      </c>
      <c r="G55" s="32" t="s">
        <v>684</v>
      </c>
      <c r="H55" s="32">
        <v>44</v>
      </c>
      <c r="K55" s="23" t="s">
        <v>628</v>
      </c>
      <c r="O55" s="23" t="s">
        <v>632</v>
      </c>
    </row>
    <row r="56" spans="2:22">
      <c r="B56" s="20">
        <v>40</v>
      </c>
      <c r="C56" s="20">
        <v>19</v>
      </c>
      <c r="D56" s="20">
        <v>1</v>
      </c>
      <c r="E56" s="20">
        <v>50</v>
      </c>
      <c r="F56" s="35">
        <v>0.1</v>
      </c>
      <c r="G56" s="32" t="s">
        <v>685</v>
      </c>
      <c r="H56" s="32">
        <v>63</v>
      </c>
      <c r="J56" s="20">
        <v>1</v>
      </c>
      <c r="K56" s="20">
        <v>50</v>
      </c>
      <c r="L56" s="20">
        <v>19</v>
      </c>
      <c r="M56" s="20">
        <v>1</v>
      </c>
      <c r="N56" s="20">
        <v>70</v>
      </c>
      <c r="O56" s="20">
        <v>1E-3</v>
      </c>
      <c r="P56" s="20">
        <v>0.61599999999999999</v>
      </c>
      <c r="Q56" s="20">
        <v>0.41599999999999998</v>
      </c>
      <c r="R56" s="20">
        <v>114</v>
      </c>
      <c r="S56" s="20">
        <v>43</v>
      </c>
      <c r="T56" s="32" t="s">
        <v>625</v>
      </c>
      <c r="U56" s="20">
        <v>88</v>
      </c>
    </row>
    <row r="57" spans="2:22">
      <c r="B57" s="20">
        <v>40</v>
      </c>
      <c r="C57" s="20">
        <v>19</v>
      </c>
      <c r="D57" s="20">
        <v>1</v>
      </c>
      <c r="E57" s="20">
        <v>50</v>
      </c>
      <c r="F57" s="35">
        <v>0.1</v>
      </c>
      <c r="G57" s="32" t="s">
        <v>686</v>
      </c>
      <c r="H57" s="32">
        <v>37</v>
      </c>
      <c r="J57" s="20">
        <v>2</v>
      </c>
      <c r="K57" s="20">
        <v>50</v>
      </c>
      <c r="L57" s="20">
        <v>19</v>
      </c>
      <c r="M57" s="20">
        <v>1</v>
      </c>
      <c r="N57" s="20">
        <v>70</v>
      </c>
      <c r="O57" s="20">
        <v>1E-3</v>
      </c>
      <c r="P57" s="20">
        <v>0.623</v>
      </c>
      <c r="Q57" s="20">
        <v>0.40699999999999997</v>
      </c>
      <c r="R57" s="20">
        <v>114</v>
      </c>
      <c r="S57" s="20">
        <v>16</v>
      </c>
      <c r="T57" s="32" t="s">
        <v>625</v>
      </c>
      <c r="U57" s="20">
        <v>90</v>
      </c>
    </row>
    <row r="58" spans="2:22">
      <c r="B58" s="20">
        <v>40</v>
      </c>
      <c r="C58" s="20">
        <v>19</v>
      </c>
      <c r="D58" s="20">
        <v>1</v>
      </c>
      <c r="E58" s="20">
        <v>50</v>
      </c>
      <c r="F58" s="35">
        <v>0.1</v>
      </c>
      <c r="G58" s="32" t="s">
        <v>687</v>
      </c>
      <c r="H58" s="32">
        <v>37</v>
      </c>
      <c r="J58" s="20">
        <v>3</v>
      </c>
      <c r="K58" s="20">
        <v>50</v>
      </c>
      <c r="L58" s="20">
        <v>19</v>
      </c>
      <c r="M58" s="20">
        <v>1</v>
      </c>
      <c r="N58" s="20">
        <v>70</v>
      </c>
      <c r="O58" s="20">
        <v>1E-3</v>
      </c>
      <c r="P58" s="20">
        <v>0.623</v>
      </c>
      <c r="Q58" s="20">
        <v>0.40699999999999997</v>
      </c>
      <c r="R58" s="20">
        <v>114</v>
      </c>
      <c r="S58" s="20">
        <v>16</v>
      </c>
      <c r="T58" s="32" t="s">
        <v>625</v>
      </c>
      <c r="U58" s="20">
        <v>90</v>
      </c>
    </row>
    <row r="59" spans="2:22">
      <c r="B59" s="20">
        <v>40</v>
      </c>
      <c r="C59" s="20">
        <v>19</v>
      </c>
      <c r="D59" s="20">
        <v>1</v>
      </c>
      <c r="E59" s="20">
        <v>50</v>
      </c>
      <c r="F59" s="35">
        <v>0.1</v>
      </c>
      <c r="G59" s="32" t="s">
        <v>688</v>
      </c>
      <c r="H59" s="32">
        <v>37</v>
      </c>
      <c r="J59" s="20">
        <v>4</v>
      </c>
      <c r="K59" s="20">
        <v>40</v>
      </c>
      <c r="L59" s="20">
        <v>19</v>
      </c>
      <c r="M59" s="20">
        <v>1</v>
      </c>
      <c r="N59" s="20">
        <v>50</v>
      </c>
      <c r="O59" s="20">
        <v>1E-3</v>
      </c>
      <c r="P59" s="20">
        <v>0.69899999999999995</v>
      </c>
      <c r="Q59" s="20">
        <v>0.4526</v>
      </c>
      <c r="R59" s="20">
        <v>114</v>
      </c>
      <c r="S59" s="20">
        <v>113</v>
      </c>
      <c r="T59" s="34" t="s">
        <v>622</v>
      </c>
      <c r="U59" s="20">
        <v>45</v>
      </c>
      <c r="V59" s="31" t="s">
        <v>629</v>
      </c>
    </row>
    <row r="60" spans="2:22">
      <c r="B60" s="20">
        <v>40</v>
      </c>
      <c r="C60" s="20">
        <v>19</v>
      </c>
      <c r="D60" s="20">
        <v>1</v>
      </c>
      <c r="E60" s="20">
        <v>50</v>
      </c>
      <c r="F60" s="35">
        <v>0.1</v>
      </c>
      <c r="G60" s="32" t="s">
        <v>689</v>
      </c>
      <c r="H60" s="32">
        <v>31</v>
      </c>
      <c r="J60" s="20">
        <v>5</v>
      </c>
      <c r="K60" s="20">
        <v>40</v>
      </c>
      <c r="L60" s="20">
        <v>19</v>
      </c>
      <c r="M60" s="20">
        <v>1</v>
      </c>
      <c r="N60" s="20">
        <v>50</v>
      </c>
      <c r="O60" s="20">
        <v>1E-3</v>
      </c>
      <c r="P60" s="20">
        <v>0.69799999999999995</v>
      </c>
      <c r="Q60" s="20">
        <v>0.48530000000000001</v>
      </c>
      <c r="R60" s="20">
        <v>72</v>
      </c>
      <c r="S60" s="20">
        <v>70</v>
      </c>
      <c r="T60" s="34" t="s">
        <v>622</v>
      </c>
      <c r="U60" s="20">
        <v>55</v>
      </c>
      <c r="V60" s="31" t="s">
        <v>630</v>
      </c>
    </row>
    <row r="61" spans="2:22">
      <c r="B61" s="20">
        <v>40</v>
      </c>
      <c r="C61" s="20">
        <v>19</v>
      </c>
      <c r="D61" s="20">
        <v>1</v>
      </c>
      <c r="E61" s="20">
        <v>50</v>
      </c>
      <c r="F61" s="35">
        <v>0.1</v>
      </c>
      <c r="G61" s="32" t="s">
        <v>689</v>
      </c>
      <c r="H61" s="32">
        <v>31</v>
      </c>
      <c r="J61" s="20">
        <v>6</v>
      </c>
      <c r="K61" s="20">
        <v>40</v>
      </c>
      <c r="L61" s="20">
        <v>19</v>
      </c>
      <c r="M61" s="20">
        <v>1</v>
      </c>
      <c r="N61" s="20">
        <v>50</v>
      </c>
      <c r="O61" s="20">
        <v>1E-3</v>
      </c>
      <c r="P61" s="20">
        <v>0.70799999999999996</v>
      </c>
      <c r="Q61" s="20">
        <v>0.499</v>
      </c>
      <c r="R61" s="20">
        <v>106</v>
      </c>
      <c r="S61" s="20">
        <v>85</v>
      </c>
      <c r="T61" s="32" t="s">
        <v>631</v>
      </c>
      <c r="U61" s="20">
        <v>95</v>
      </c>
      <c r="V61" s="31"/>
    </row>
    <row r="62" spans="2:22">
      <c r="J62" s="20">
        <v>7</v>
      </c>
      <c r="K62" s="20">
        <v>40</v>
      </c>
      <c r="L62" s="20">
        <v>19</v>
      </c>
      <c r="M62" s="20">
        <v>1</v>
      </c>
      <c r="N62" s="20">
        <v>50</v>
      </c>
      <c r="O62" s="20">
        <v>1E-3</v>
      </c>
      <c r="P62" s="20">
        <v>0.69399999999999995</v>
      </c>
      <c r="Q62" s="20">
        <v>0.46700000000000003</v>
      </c>
      <c r="R62" s="20">
        <v>106</v>
      </c>
      <c r="S62" s="20">
        <v>109</v>
      </c>
      <c r="T62" s="32" t="s">
        <v>622</v>
      </c>
      <c r="U62" s="20">
        <v>42</v>
      </c>
      <c r="V62" s="31"/>
    </row>
    <row r="63" spans="2:22">
      <c r="J63" s="20">
        <v>8</v>
      </c>
      <c r="K63" s="20">
        <v>40</v>
      </c>
      <c r="L63" s="20">
        <v>19</v>
      </c>
      <c r="M63" s="20">
        <v>1</v>
      </c>
      <c r="N63" s="20">
        <v>50</v>
      </c>
      <c r="O63" s="20">
        <v>1E-3</v>
      </c>
      <c r="P63" s="20">
        <v>0.70199999999999996</v>
      </c>
      <c r="Q63" s="20">
        <v>0.48899999999999999</v>
      </c>
      <c r="R63" s="20">
        <v>106</v>
      </c>
      <c r="S63" s="20">
        <v>94</v>
      </c>
      <c r="T63" s="32" t="s">
        <v>634</v>
      </c>
      <c r="U63" s="20">
        <v>93</v>
      </c>
    </row>
    <row r="64" spans="2:22">
      <c r="B64" s="23" t="s">
        <v>692</v>
      </c>
      <c r="J64" s="20">
        <v>9</v>
      </c>
      <c r="K64" s="20">
        <v>40</v>
      </c>
      <c r="L64" s="20">
        <v>19</v>
      </c>
      <c r="M64" s="20">
        <v>1</v>
      </c>
      <c r="N64" s="20">
        <v>50</v>
      </c>
      <c r="O64" s="20">
        <v>1E-3</v>
      </c>
      <c r="P64" s="20">
        <v>0.70199999999999996</v>
      </c>
      <c r="Q64" s="20">
        <v>0.48899999999999999</v>
      </c>
      <c r="R64" s="20">
        <v>106</v>
      </c>
      <c r="S64" s="20">
        <v>107</v>
      </c>
      <c r="T64" s="34" t="s">
        <v>622</v>
      </c>
      <c r="U64" s="20">
        <v>82</v>
      </c>
    </row>
    <row r="65" spans="3:21">
      <c r="J65" s="20">
        <v>10</v>
      </c>
      <c r="K65" s="20">
        <v>40</v>
      </c>
      <c r="L65" s="20">
        <v>19</v>
      </c>
      <c r="M65" s="20">
        <v>1</v>
      </c>
      <c r="N65" s="20">
        <v>50</v>
      </c>
      <c r="O65" s="20">
        <v>1E-3</v>
      </c>
      <c r="P65" s="20">
        <v>0.69</v>
      </c>
      <c r="Q65" s="20">
        <v>0.502</v>
      </c>
      <c r="R65" s="20">
        <v>106</v>
      </c>
      <c r="S65" s="20">
        <v>107</v>
      </c>
      <c r="T65" s="34" t="s">
        <v>622</v>
      </c>
      <c r="U65" s="20">
        <v>35</v>
      </c>
    </row>
    <row r="66" spans="3:21">
      <c r="J66" s="20">
        <v>11</v>
      </c>
      <c r="K66" s="20">
        <v>40</v>
      </c>
      <c r="L66" s="20">
        <v>19</v>
      </c>
      <c r="M66" s="20">
        <v>1</v>
      </c>
      <c r="N66" s="20">
        <v>50</v>
      </c>
      <c r="O66" s="20">
        <v>1E-3</v>
      </c>
      <c r="P66" s="20">
        <v>0.69599999999999995</v>
      </c>
      <c r="Q66" s="20">
        <v>0.46800000000000003</v>
      </c>
      <c r="R66" s="20">
        <v>54</v>
      </c>
      <c r="S66" s="20">
        <v>50</v>
      </c>
      <c r="T66" s="34" t="s">
        <v>622</v>
      </c>
      <c r="U66" s="20">
        <v>48</v>
      </c>
    </row>
    <row r="67" spans="3:21">
      <c r="C67" s="36"/>
      <c r="J67" s="20">
        <v>12</v>
      </c>
      <c r="K67" s="20">
        <v>40</v>
      </c>
      <c r="L67" s="20">
        <v>19</v>
      </c>
      <c r="M67" s="20">
        <v>1</v>
      </c>
      <c r="N67" s="20">
        <v>50</v>
      </c>
      <c r="O67" s="20">
        <v>1E-3</v>
      </c>
      <c r="P67" s="20">
        <v>0.69599999999999995</v>
      </c>
      <c r="Q67" s="20">
        <v>0.503</v>
      </c>
      <c r="R67" s="20">
        <v>54</v>
      </c>
      <c r="S67" s="20">
        <v>58</v>
      </c>
      <c r="T67" s="34" t="s">
        <v>622</v>
      </c>
      <c r="U67" s="20">
        <v>46</v>
      </c>
    </row>
    <row r="68" spans="3:21">
      <c r="J68" s="20">
        <v>13</v>
      </c>
      <c r="K68" s="20">
        <v>50</v>
      </c>
      <c r="L68" s="20">
        <v>19</v>
      </c>
      <c r="M68" s="20">
        <v>1</v>
      </c>
      <c r="N68" s="20">
        <v>80</v>
      </c>
      <c r="O68" s="20">
        <v>3.0000000000000001E-3</v>
      </c>
      <c r="P68" s="20">
        <v>1.0760000000000001</v>
      </c>
      <c r="Q68" s="20">
        <v>0.76</v>
      </c>
      <c r="R68" s="20">
        <v>72</v>
      </c>
      <c r="S68" s="20">
        <v>71</v>
      </c>
      <c r="T68" s="34" t="s">
        <v>622</v>
      </c>
      <c r="U68" s="20">
        <v>100</v>
      </c>
    </row>
    <row r="69" spans="3:21">
      <c r="J69" s="20">
        <v>14</v>
      </c>
      <c r="K69" s="20">
        <v>50</v>
      </c>
      <c r="L69" s="20">
        <v>19</v>
      </c>
      <c r="M69" s="20">
        <v>1</v>
      </c>
      <c r="N69" s="20">
        <v>80</v>
      </c>
      <c r="O69" s="20">
        <v>3.0000000000000001E-3</v>
      </c>
      <c r="P69" s="20">
        <v>1.0760000000000001</v>
      </c>
      <c r="Q69" s="20">
        <v>0.76</v>
      </c>
      <c r="R69" s="20">
        <v>72</v>
      </c>
      <c r="S69" s="20">
        <v>63</v>
      </c>
      <c r="T69" s="32" t="s">
        <v>631</v>
      </c>
      <c r="U69" s="20">
        <v>88</v>
      </c>
    </row>
    <row r="70" spans="3:21">
      <c r="J70" s="20">
        <v>15</v>
      </c>
      <c r="K70" s="20">
        <v>50</v>
      </c>
      <c r="L70" s="20">
        <v>19</v>
      </c>
      <c r="M70" s="20">
        <v>1</v>
      </c>
      <c r="N70" s="20">
        <v>100</v>
      </c>
      <c r="O70" s="20">
        <v>3.0000000000000001E-3</v>
      </c>
      <c r="P70" s="20">
        <v>1.0760000000000001</v>
      </c>
      <c r="Q70" s="20">
        <v>0.78</v>
      </c>
      <c r="R70" s="20">
        <v>72</v>
      </c>
      <c r="S70" s="20">
        <v>62</v>
      </c>
      <c r="T70" s="32" t="s">
        <v>631</v>
      </c>
      <c r="U70" s="20">
        <v>67</v>
      </c>
    </row>
    <row r="71" spans="3:21">
      <c r="J71" s="20">
        <v>16</v>
      </c>
      <c r="K71" s="20">
        <v>50</v>
      </c>
      <c r="L71" s="20">
        <v>19</v>
      </c>
      <c r="M71" s="20">
        <v>1</v>
      </c>
      <c r="N71" s="20">
        <v>110</v>
      </c>
      <c r="O71" s="20">
        <v>3.0000000000000001E-3</v>
      </c>
      <c r="P71" s="20">
        <v>1.073</v>
      </c>
      <c r="Q71" s="20">
        <v>0.80600000000000005</v>
      </c>
      <c r="R71" s="20">
        <v>72</v>
      </c>
      <c r="S71" s="20">
        <v>89</v>
      </c>
      <c r="T71" s="32" t="s">
        <v>631</v>
      </c>
      <c r="U71" s="20">
        <v>94</v>
      </c>
    </row>
    <row r="72" spans="3:21">
      <c r="J72" s="20">
        <v>17</v>
      </c>
      <c r="K72" s="20">
        <v>50</v>
      </c>
      <c r="L72" s="20">
        <v>19</v>
      </c>
      <c r="M72" s="20">
        <v>1</v>
      </c>
      <c r="N72" s="20">
        <v>100</v>
      </c>
      <c r="O72" s="20">
        <v>3.0000000000000001E-3</v>
      </c>
      <c r="P72" s="20">
        <v>1.08</v>
      </c>
      <c r="Q72" s="20">
        <v>0.752</v>
      </c>
      <c r="R72" s="20">
        <v>106</v>
      </c>
      <c r="S72" s="20">
        <v>102</v>
      </c>
      <c r="T72" s="32" t="s">
        <v>622</v>
      </c>
      <c r="U72" s="20">
        <v>117</v>
      </c>
    </row>
    <row r="73" spans="3:21">
      <c r="J73" s="20">
        <v>18</v>
      </c>
      <c r="K73" s="20">
        <v>50</v>
      </c>
      <c r="L73" s="20">
        <v>19</v>
      </c>
      <c r="M73" s="20">
        <v>1</v>
      </c>
      <c r="N73" s="20">
        <v>100</v>
      </c>
      <c r="O73" s="20">
        <v>3.0000000000000001E-3</v>
      </c>
      <c r="P73" s="20">
        <v>1.08</v>
      </c>
      <c r="Q73" s="20">
        <v>0.71899999999999997</v>
      </c>
      <c r="R73" s="20">
        <v>106</v>
      </c>
      <c r="S73" s="20">
        <v>95</v>
      </c>
      <c r="T73" s="32" t="s">
        <v>631</v>
      </c>
      <c r="U73" s="20">
        <v>86</v>
      </c>
    </row>
    <row r="74" spans="3:21">
      <c r="J74" s="20">
        <v>19</v>
      </c>
      <c r="K74" s="20">
        <v>50</v>
      </c>
      <c r="L74" s="20">
        <v>19</v>
      </c>
      <c r="M74" s="20">
        <v>1</v>
      </c>
      <c r="N74" s="20">
        <v>100</v>
      </c>
      <c r="O74" s="20">
        <v>3.0000000000000001E-3</v>
      </c>
      <c r="P74" s="20">
        <v>1.08</v>
      </c>
      <c r="Q74" s="20">
        <v>0.71899999999999997</v>
      </c>
      <c r="R74" s="20">
        <v>54</v>
      </c>
      <c r="S74" s="20">
        <v>62</v>
      </c>
      <c r="T74" s="34" t="s">
        <v>622</v>
      </c>
      <c r="U74" s="20">
        <v>86</v>
      </c>
    </row>
    <row r="75" spans="3:21">
      <c r="J75" s="20">
        <v>20</v>
      </c>
      <c r="K75" s="20">
        <v>50</v>
      </c>
      <c r="L75" s="20">
        <v>19</v>
      </c>
      <c r="M75" s="20">
        <v>1</v>
      </c>
      <c r="N75" s="20">
        <v>100</v>
      </c>
      <c r="O75" s="20">
        <v>3.0000000000000001E-3</v>
      </c>
      <c r="P75" s="20">
        <v>1.08</v>
      </c>
      <c r="Q75" s="20">
        <v>0.71</v>
      </c>
      <c r="R75" s="20">
        <v>54</v>
      </c>
      <c r="S75" s="20">
        <v>46</v>
      </c>
      <c r="T75" s="34" t="s">
        <v>622</v>
      </c>
      <c r="U75" s="20">
        <v>84</v>
      </c>
    </row>
    <row r="76" spans="3:21">
      <c r="K76" s="23"/>
    </row>
    <row r="77" spans="3:21">
      <c r="K77" s="23"/>
    </row>
    <row r="78" spans="3:21">
      <c r="J78" s="23" t="s">
        <v>611</v>
      </c>
      <c r="K78" s="23"/>
      <c r="L78" s="23" t="s">
        <v>637</v>
      </c>
    </row>
    <row r="79" spans="3:21">
      <c r="K79" s="23" t="s">
        <v>633</v>
      </c>
      <c r="P79" s="23" t="s">
        <v>638</v>
      </c>
    </row>
    <row r="80" spans="3:21">
      <c r="J80" s="20">
        <v>1</v>
      </c>
      <c r="K80" s="20">
        <v>40</v>
      </c>
      <c r="L80" s="20">
        <v>17</v>
      </c>
      <c r="M80" s="20">
        <v>1</v>
      </c>
      <c r="N80" s="20">
        <v>50</v>
      </c>
      <c r="O80" s="20">
        <v>1E-3</v>
      </c>
      <c r="P80" s="20">
        <v>0.68799999999999994</v>
      </c>
      <c r="Q80" s="20">
        <v>0.498</v>
      </c>
      <c r="R80" s="20">
        <v>106</v>
      </c>
      <c r="S80" s="20">
        <v>72</v>
      </c>
      <c r="T80" s="32" t="s">
        <v>618</v>
      </c>
      <c r="U80" s="20">
        <v>171</v>
      </c>
    </row>
    <row r="81" spans="10:22">
      <c r="J81" s="20">
        <v>2</v>
      </c>
      <c r="K81" s="20">
        <v>40</v>
      </c>
      <c r="L81" s="20">
        <v>17</v>
      </c>
      <c r="M81" s="20">
        <v>1</v>
      </c>
      <c r="N81" s="20">
        <v>50</v>
      </c>
      <c r="O81" s="20">
        <v>1E-3</v>
      </c>
      <c r="P81" s="20">
        <v>0.69899999999999995</v>
      </c>
      <c r="Q81" s="20">
        <v>0.47710000000000002</v>
      </c>
      <c r="R81" s="20">
        <v>106</v>
      </c>
      <c r="S81" s="20">
        <v>65</v>
      </c>
      <c r="T81" s="32" t="s">
        <v>618</v>
      </c>
      <c r="U81" s="20">
        <v>262</v>
      </c>
    </row>
    <row r="82" spans="10:22">
      <c r="J82" s="20">
        <v>3</v>
      </c>
      <c r="K82" s="20">
        <v>40</v>
      </c>
      <c r="L82" s="20">
        <v>17</v>
      </c>
      <c r="M82" s="20">
        <v>1</v>
      </c>
      <c r="N82" s="20">
        <v>50</v>
      </c>
      <c r="O82" s="20">
        <v>1E-3</v>
      </c>
      <c r="P82" s="20">
        <v>0.7</v>
      </c>
      <c r="Q82" s="20">
        <v>0.44500000000000001</v>
      </c>
      <c r="R82" s="20">
        <v>106</v>
      </c>
      <c r="S82" s="20">
        <v>55</v>
      </c>
      <c r="T82" s="32" t="s">
        <v>625</v>
      </c>
      <c r="U82" s="20">
        <v>482</v>
      </c>
    </row>
    <row r="83" spans="10:22">
      <c r="K83" s="23"/>
    </row>
    <row r="84" spans="10:22">
      <c r="J84" s="23" t="s">
        <v>611</v>
      </c>
      <c r="K84" s="23"/>
    </row>
    <row r="85" spans="10:22">
      <c r="K85" s="23" t="s">
        <v>635</v>
      </c>
      <c r="P85" s="23" t="s">
        <v>640</v>
      </c>
    </row>
    <row r="86" spans="10:22">
      <c r="K86" s="23" t="s">
        <v>641</v>
      </c>
      <c r="P86" s="23"/>
    </row>
    <row r="87" spans="10:22">
      <c r="J87" s="20">
        <v>1</v>
      </c>
      <c r="K87" s="20">
        <v>40</v>
      </c>
      <c r="L87" s="20">
        <v>25</v>
      </c>
      <c r="M87" s="20">
        <v>1</v>
      </c>
      <c r="N87" s="20">
        <v>50</v>
      </c>
      <c r="O87" s="20">
        <v>1E-3</v>
      </c>
      <c r="P87" s="20">
        <v>0.69899999999999995</v>
      </c>
      <c r="Q87" s="20">
        <v>0.496</v>
      </c>
      <c r="R87" s="20">
        <v>106</v>
      </c>
      <c r="S87" s="20">
        <v>113</v>
      </c>
      <c r="T87" s="32" t="s">
        <v>634</v>
      </c>
      <c r="U87" s="20">
        <v>23</v>
      </c>
    </row>
    <row r="88" spans="10:22">
      <c r="J88" s="20">
        <v>2</v>
      </c>
      <c r="K88" s="20">
        <v>40</v>
      </c>
      <c r="L88" s="20">
        <v>25</v>
      </c>
      <c r="M88" s="20">
        <v>1</v>
      </c>
      <c r="N88" s="20">
        <v>50</v>
      </c>
      <c r="O88" s="20">
        <v>1E-3</v>
      </c>
      <c r="P88" s="20">
        <v>0.69899999999999995</v>
      </c>
      <c r="Q88" s="20">
        <v>0.438</v>
      </c>
      <c r="R88" s="20">
        <v>106</v>
      </c>
      <c r="S88" s="20">
        <v>71</v>
      </c>
      <c r="T88" s="32" t="s">
        <v>625</v>
      </c>
      <c r="U88" s="20">
        <v>31</v>
      </c>
      <c r="V88" s="23"/>
    </row>
    <row r="89" spans="10:22">
      <c r="J89" s="20">
        <v>3</v>
      </c>
      <c r="K89" s="20">
        <v>40</v>
      </c>
      <c r="L89" s="20">
        <v>25</v>
      </c>
      <c r="M89" s="20">
        <v>1</v>
      </c>
      <c r="N89" s="20">
        <v>50</v>
      </c>
      <c r="O89" s="20">
        <v>1E-3</v>
      </c>
      <c r="P89" s="20">
        <v>0.69899999999999995</v>
      </c>
      <c r="Q89" s="20">
        <v>0.52</v>
      </c>
      <c r="R89" s="20">
        <v>106</v>
      </c>
      <c r="S89" s="20">
        <v>113</v>
      </c>
      <c r="T89" s="32" t="s">
        <v>634</v>
      </c>
      <c r="U89" s="20">
        <v>40</v>
      </c>
      <c r="V89" s="23" t="s">
        <v>639</v>
      </c>
    </row>
    <row r="90" spans="10:22">
      <c r="J90" s="20">
        <v>4</v>
      </c>
      <c r="K90" s="20">
        <v>40</v>
      </c>
      <c r="L90" s="20">
        <v>25</v>
      </c>
      <c r="M90" s="20">
        <v>1</v>
      </c>
      <c r="N90" s="20">
        <v>50</v>
      </c>
      <c r="O90" s="20">
        <v>1E-3</v>
      </c>
      <c r="P90" s="20">
        <v>0.70199999999999996</v>
      </c>
      <c r="Q90" s="20">
        <v>0.45400000000000001</v>
      </c>
      <c r="R90" s="20">
        <v>106</v>
      </c>
      <c r="S90" s="20">
        <v>100</v>
      </c>
      <c r="T90" s="32" t="s">
        <v>634</v>
      </c>
      <c r="U90" s="20">
        <v>53</v>
      </c>
    </row>
    <row r="91" spans="10:22">
      <c r="J91" s="20">
        <v>5</v>
      </c>
      <c r="K91" s="20">
        <v>40</v>
      </c>
      <c r="L91" s="20">
        <v>25</v>
      </c>
      <c r="M91" s="20">
        <v>1</v>
      </c>
      <c r="N91" s="20">
        <v>50</v>
      </c>
      <c r="O91" s="20">
        <v>1E-3</v>
      </c>
      <c r="P91" s="20">
        <v>0.7</v>
      </c>
      <c r="Q91" s="20">
        <v>0.49199999999999999</v>
      </c>
      <c r="R91" s="20">
        <v>72</v>
      </c>
      <c r="S91" s="20">
        <v>126</v>
      </c>
      <c r="T91" s="32" t="s">
        <v>625</v>
      </c>
      <c r="U91" s="20">
        <v>29</v>
      </c>
    </row>
    <row r="92" spans="10:22">
      <c r="J92" s="20">
        <v>6</v>
      </c>
      <c r="K92" s="20">
        <v>40</v>
      </c>
      <c r="L92" s="20">
        <v>25</v>
      </c>
      <c r="M92" s="20">
        <v>1</v>
      </c>
      <c r="N92" s="20">
        <v>50</v>
      </c>
      <c r="O92" s="20">
        <v>1E-3</v>
      </c>
      <c r="P92" s="20">
        <v>0.7</v>
      </c>
      <c r="Q92" s="20">
        <v>0.46489999999999998</v>
      </c>
      <c r="R92" s="20">
        <v>72</v>
      </c>
      <c r="S92" s="20">
        <v>110</v>
      </c>
      <c r="T92" s="32" t="s">
        <v>625</v>
      </c>
      <c r="U92" s="20">
        <v>38</v>
      </c>
    </row>
    <row r="93" spans="10:22">
      <c r="J93" s="20">
        <v>7</v>
      </c>
      <c r="K93" s="20">
        <v>40</v>
      </c>
      <c r="L93" s="20">
        <v>25</v>
      </c>
      <c r="M93" s="20">
        <v>1</v>
      </c>
      <c r="N93" s="20">
        <v>50</v>
      </c>
      <c r="O93" s="20">
        <v>1E-3</v>
      </c>
      <c r="P93" s="20">
        <v>0.69599999999999995</v>
      </c>
      <c r="Q93" s="20">
        <v>0.46489999999999998</v>
      </c>
      <c r="R93" s="20">
        <v>72</v>
      </c>
      <c r="S93" s="20">
        <v>101</v>
      </c>
      <c r="T93" s="32" t="s">
        <v>625</v>
      </c>
      <c r="U93" s="20">
        <v>25</v>
      </c>
    </row>
    <row r="94" spans="10:22">
      <c r="J94" s="20">
        <v>8</v>
      </c>
      <c r="K94" s="20">
        <v>40</v>
      </c>
      <c r="L94" s="20">
        <v>25</v>
      </c>
      <c r="M94" s="20">
        <v>1</v>
      </c>
      <c r="N94" s="20">
        <v>50</v>
      </c>
      <c r="O94" s="20">
        <v>1E-3</v>
      </c>
      <c r="P94" s="20">
        <v>0.69899999999999995</v>
      </c>
      <c r="Q94" s="20">
        <v>0.48</v>
      </c>
      <c r="R94" s="20">
        <v>114</v>
      </c>
      <c r="S94" s="20">
        <v>135</v>
      </c>
      <c r="T94" s="32" t="s">
        <v>625</v>
      </c>
      <c r="U94" s="20">
        <v>26</v>
      </c>
    </row>
    <row r="95" spans="10:22">
      <c r="J95" s="20">
        <v>9</v>
      </c>
      <c r="K95" s="20">
        <v>40</v>
      </c>
      <c r="L95" s="20">
        <v>25</v>
      </c>
      <c r="M95" s="20">
        <v>1</v>
      </c>
      <c r="N95" s="20">
        <v>40</v>
      </c>
      <c r="O95" s="20">
        <v>1E-3</v>
      </c>
      <c r="P95" s="20">
        <v>0.69899999999999995</v>
      </c>
      <c r="Q95" s="20">
        <v>0.48399999999999999</v>
      </c>
      <c r="R95" s="20">
        <v>114</v>
      </c>
      <c r="S95" s="20">
        <v>138</v>
      </c>
      <c r="T95" s="32" t="s">
        <v>625</v>
      </c>
      <c r="U95" s="20">
        <v>26</v>
      </c>
    </row>
    <row r="96" spans="10:22">
      <c r="J96" s="20">
        <v>10</v>
      </c>
      <c r="K96" s="20">
        <v>40</v>
      </c>
      <c r="L96" s="20">
        <v>25</v>
      </c>
      <c r="M96" s="20">
        <v>1</v>
      </c>
      <c r="N96" s="20">
        <v>40</v>
      </c>
      <c r="O96" s="20">
        <v>1E-3</v>
      </c>
      <c r="P96" s="20">
        <v>0.7</v>
      </c>
      <c r="Q96" s="20">
        <v>0.48399999999999999</v>
      </c>
      <c r="R96" s="20">
        <v>114</v>
      </c>
      <c r="S96" s="20">
        <v>124</v>
      </c>
      <c r="T96" s="32" t="s">
        <v>625</v>
      </c>
      <c r="U96" s="20">
        <v>49</v>
      </c>
    </row>
    <row r="97" spans="10:21">
      <c r="J97" s="20">
        <v>11</v>
      </c>
      <c r="K97" s="20">
        <v>40</v>
      </c>
      <c r="L97" s="20">
        <v>25</v>
      </c>
      <c r="M97" s="20">
        <v>1</v>
      </c>
      <c r="N97" s="20">
        <v>40</v>
      </c>
      <c r="O97" s="20">
        <v>1E-3</v>
      </c>
      <c r="P97" s="20">
        <v>0.69899999999999995</v>
      </c>
      <c r="Q97" s="20">
        <v>0.45800000000000002</v>
      </c>
      <c r="R97" s="20">
        <v>114</v>
      </c>
      <c r="S97" s="20">
        <v>132</v>
      </c>
      <c r="T97" s="32" t="s">
        <v>625</v>
      </c>
      <c r="U97" s="20">
        <v>49</v>
      </c>
    </row>
    <row r="98" spans="10:21">
      <c r="J98" s="20">
        <v>12</v>
      </c>
      <c r="K98" s="20">
        <v>40</v>
      </c>
      <c r="L98" s="20">
        <v>25</v>
      </c>
      <c r="M98" s="20">
        <v>1</v>
      </c>
      <c r="N98" s="20">
        <v>30</v>
      </c>
      <c r="O98" s="20">
        <v>1E-3</v>
      </c>
      <c r="P98" s="20">
        <v>0.70199999999999996</v>
      </c>
      <c r="Q98" s="20">
        <v>0.5</v>
      </c>
      <c r="R98" s="20">
        <v>114</v>
      </c>
      <c r="S98" s="20">
        <v>127</v>
      </c>
      <c r="T98" s="32" t="s">
        <v>625</v>
      </c>
      <c r="U98" s="20">
        <v>40</v>
      </c>
    </row>
    <row r="99" spans="10:21">
      <c r="J99" s="20">
        <v>13</v>
      </c>
      <c r="K99" s="20">
        <v>40</v>
      </c>
      <c r="L99" s="20">
        <v>25</v>
      </c>
      <c r="M99" s="20">
        <v>1</v>
      </c>
      <c r="N99" s="20">
        <v>30</v>
      </c>
      <c r="O99" s="20">
        <v>1E-3</v>
      </c>
      <c r="P99" s="20">
        <v>0.70199999999999996</v>
      </c>
      <c r="Q99" s="20">
        <v>0.51</v>
      </c>
      <c r="R99" s="20">
        <v>114</v>
      </c>
      <c r="S99" s="20">
        <v>127</v>
      </c>
      <c r="T99" s="32" t="s">
        <v>625</v>
      </c>
      <c r="U99" s="20">
        <v>33</v>
      </c>
    </row>
    <row r="100" spans="10:21">
      <c r="J100" s="20">
        <v>14</v>
      </c>
      <c r="K100" s="20">
        <v>40</v>
      </c>
      <c r="L100" s="20">
        <v>25</v>
      </c>
      <c r="M100" s="20">
        <v>1</v>
      </c>
      <c r="N100" s="20">
        <v>60</v>
      </c>
      <c r="O100" s="20">
        <v>1E-3</v>
      </c>
      <c r="P100" s="20">
        <v>0.69699999999999995</v>
      </c>
      <c r="Q100" s="20">
        <v>0.53300000000000003</v>
      </c>
      <c r="R100" s="20">
        <v>114</v>
      </c>
      <c r="S100" s="20">
        <v>100</v>
      </c>
      <c r="T100" s="32" t="s">
        <v>631</v>
      </c>
      <c r="U100" s="20">
        <v>26</v>
      </c>
    </row>
    <row r="101" spans="10:21">
      <c r="J101" s="20">
        <v>15</v>
      </c>
      <c r="K101" s="20">
        <v>40</v>
      </c>
      <c r="L101" s="20">
        <v>25</v>
      </c>
      <c r="M101" s="20">
        <v>1</v>
      </c>
      <c r="N101" s="20">
        <v>60</v>
      </c>
      <c r="O101" s="20">
        <v>1E-3</v>
      </c>
      <c r="P101" s="20">
        <v>0.69699999999999995</v>
      </c>
      <c r="Q101" s="20">
        <v>0.50900000000000001</v>
      </c>
      <c r="R101" s="20">
        <v>114</v>
      </c>
      <c r="S101" s="20">
        <v>120</v>
      </c>
      <c r="T101" s="32" t="s">
        <v>634</v>
      </c>
      <c r="U101" s="20">
        <v>26</v>
      </c>
    </row>
    <row r="102" spans="10:21">
      <c r="J102" s="20">
        <v>16</v>
      </c>
      <c r="K102" s="20">
        <v>40</v>
      </c>
      <c r="L102" s="20">
        <v>25</v>
      </c>
      <c r="M102" s="20">
        <v>1</v>
      </c>
      <c r="N102" s="20">
        <v>60</v>
      </c>
      <c r="O102" s="20">
        <v>1E-3</v>
      </c>
      <c r="P102" s="20">
        <v>0.69899999999999995</v>
      </c>
      <c r="Q102" s="20">
        <v>0.52</v>
      </c>
      <c r="R102" s="20">
        <v>114</v>
      </c>
      <c r="S102" s="20">
        <v>140</v>
      </c>
      <c r="T102" s="32" t="s">
        <v>625</v>
      </c>
      <c r="U102" s="20">
        <v>29</v>
      </c>
    </row>
    <row r="103" spans="10:21">
      <c r="J103" s="20">
        <v>17</v>
      </c>
      <c r="K103" s="20">
        <v>40</v>
      </c>
      <c r="L103" s="20">
        <v>25</v>
      </c>
      <c r="M103" s="20">
        <v>1</v>
      </c>
      <c r="N103" s="20">
        <v>60</v>
      </c>
      <c r="O103" s="20">
        <v>1E-3</v>
      </c>
      <c r="P103" s="20">
        <v>0.69599999999999995</v>
      </c>
      <c r="Q103" s="20">
        <v>0.49</v>
      </c>
      <c r="R103" s="20">
        <v>114</v>
      </c>
      <c r="S103" s="20">
        <v>92</v>
      </c>
      <c r="T103" s="32" t="s">
        <v>642</v>
      </c>
      <c r="U103" s="20">
        <v>35</v>
      </c>
    </row>
    <row r="104" spans="10:21">
      <c r="J104" s="33">
        <v>18</v>
      </c>
      <c r="K104" s="33">
        <v>40</v>
      </c>
      <c r="L104" s="33">
        <v>25</v>
      </c>
      <c r="M104" s="33">
        <v>1</v>
      </c>
      <c r="N104" s="33">
        <v>70</v>
      </c>
      <c r="O104" s="33">
        <v>1E-3</v>
      </c>
      <c r="P104" s="33">
        <v>0.69099999999999995</v>
      </c>
      <c r="Q104" s="33">
        <v>0.49199999999999999</v>
      </c>
      <c r="R104" s="33">
        <v>114</v>
      </c>
      <c r="S104" s="33">
        <v>106</v>
      </c>
      <c r="T104" s="34" t="s">
        <v>634</v>
      </c>
      <c r="U104" s="33">
        <v>22</v>
      </c>
    </row>
    <row r="105" spans="10:21">
      <c r="J105" s="20">
        <v>19</v>
      </c>
      <c r="K105" s="20">
        <v>40</v>
      </c>
      <c r="L105" s="20">
        <v>25</v>
      </c>
      <c r="M105" s="20">
        <v>1</v>
      </c>
      <c r="N105" s="20">
        <v>70</v>
      </c>
      <c r="O105" s="20">
        <v>1E-3</v>
      </c>
      <c r="P105" s="20">
        <v>0.69799999999999995</v>
      </c>
      <c r="Q105" s="20">
        <v>0.48299999999999998</v>
      </c>
      <c r="R105" s="20">
        <v>114</v>
      </c>
      <c r="S105" s="20">
        <v>93</v>
      </c>
      <c r="T105" s="32" t="s">
        <v>642</v>
      </c>
      <c r="U105" s="20">
        <v>32</v>
      </c>
    </row>
    <row r="106" spans="10:21">
      <c r="J106" s="20">
        <v>20</v>
      </c>
      <c r="K106" s="20">
        <v>40</v>
      </c>
      <c r="L106" s="20">
        <v>25</v>
      </c>
      <c r="M106" s="20">
        <v>1</v>
      </c>
      <c r="N106" s="20">
        <v>70</v>
      </c>
      <c r="O106" s="20">
        <v>1E-3</v>
      </c>
      <c r="P106" s="20">
        <v>0.69799999999999995</v>
      </c>
      <c r="Q106" s="20">
        <v>0.48299999999999998</v>
      </c>
      <c r="R106" s="20">
        <v>114</v>
      </c>
      <c r="S106" s="20">
        <v>128</v>
      </c>
      <c r="T106" s="32" t="s">
        <v>642</v>
      </c>
      <c r="U106" s="20">
        <v>29</v>
      </c>
    </row>
    <row r="107" spans="10:21">
      <c r="J107" s="20">
        <v>21</v>
      </c>
      <c r="K107" s="20">
        <v>40</v>
      </c>
      <c r="L107" s="20">
        <v>25</v>
      </c>
      <c r="M107" s="20">
        <v>1</v>
      </c>
      <c r="N107" s="20">
        <v>80</v>
      </c>
      <c r="O107" s="20">
        <v>1E-3</v>
      </c>
      <c r="P107" s="20">
        <v>0.69799999999999995</v>
      </c>
      <c r="Q107" s="20">
        <v>0.46300000000000002</v>
      </c>
      <c r="R107" s="20">
        <v>114</v>
      </c>
      <c r="S107" s="20">
        <v>80</v>
      </c>
      <c r="T107" s="32" t="s">
        <v>625</v>
      </c>
      <c r="U107" s="20">
        <v>25</v>
      </c>
    </row>
    <row r="108" spans="10:21">
      <c r="J108" s="20">
        <v>22</v>
      </c>
      <c r="K108" s="20">
        <v>40</v>
      </c>
      <c r="L108" s="20">
        <v>25</v>
      </c>
      <c r="M108" s="20">
        <v>1</v>
      </c>
      <c r="N108" s="20">
        <v>80</v>
      </c>
      <c r="O108" s="20">
        <v>1E-3</v>
      </c>
      <c r="P108" s="20">
        <v>0.69799999999999995</v>
      </c>
      <c r="Q108" s="20">
        <v>0.46300000000000002</v>
      </c>
      <c r="R108" s="20">
        <v>114</v>
      </c>
      <c r="S108" s="20">
        <v>139</v>
      </c>
      <c r="T108" s="32" t="s">
        <v>625</v>
      </c>
      <c r="U108" s="20">
        <v>24</v>
      </c>
    </row>
    <row r="109" spans="10:21">
      <c r="J109" s="20">
        <v>23</v>
      </c>
      <c r="K109" s="20">
        <v>40</v>
      </c>
      <c r="L109" s="20">
        <v>25</v>
      </c>
      <c r="M109" s="20">
        <v>1</v>
      </c>
      <c r="N109" s="20">
        <v>35</v>
      </c>
      <c r="O109" s="20">
        <v>1E-3</v>
      </c>
      <c r="P109" s="20">
        <v>0.69799999999999995</v>
      </c>
      <c r="Q109" s="20">
        <v>0.51700000000000002</v>
      </c>
      <c r="R109" s="20">
        <v>114</v>
      </c>
      <c r="S109" s="20">
        <v>104</v>
      </c>
      <c r="T109" s="32" t="s">
        <v>625</v>
      </c>
      <c r="U109" s="20">
        <v>22</v>
      </c>
    </row>
    <row r="110" spans="10:21">
      <c r="J110" s="20">
        <v>24</v>
      </c>
      <c r="K110" s="20">
        <v>40</v>
      </c>
      <c r="L110" s="20">
        <v>25</v>
      </c>
      <c r="M110" s="20">
        <v>1</v>
      </c>
      <c r="N110" s="20">
        <v>25</v>
      </c>
      <c r="O110" s="20">
        <v>1E-3</v>
      </c>
      <c r="P110" s="20">
        <v>0.70299999999999996</v>
      </c>
      <c r="Q110" s="20">
        <v>0.504</v>
      </c>
      <c r="R110" s="20">
        <v>114</v>
      </c>
      <c r="S110" s="20">
        <v>113</v>
      </c>
      <c r="T110" s="32" t="s">
        <v>622</v>
      </c>
      <c r="U110" s="20">
        <v>28</v>
      </c>
    </row>
    <row r="111" spans="10:21">
      <c r="J111" s="20">
        <v>25</v>
      </c>
      <c r="K111" s="20">
        <v>40</v>
      </c>
      <c r="L111" s="20">
        <v>25</v>
      </c>
      <c r="M111" s="20">
        <v>1</v>
      </c>
      <c r="N111" s="20">
        <v>25</v>
      </c>
      <c r="O111" s="20">
        <v>1E-3</v>
      </c>
      <c r="P111" s="20">
        <v>0.70299999999999996</v>
      </c>
      <c r="Q111" s="20">
        <v>0.51900000000000002</v>
      </c>
      <c r="R111" s="20">
        <v>114</v>
      </c>
      <c r="S111" s="20">
        <v>118</v>
      </c>
      <c r="T111" s="32" t="s">
        <v>634</v>
      </c>
      <c r="U111" s="20">
        <v>40</v>
      </c>
    </row>
    <row r="112" spans="10:21">
      <c r="J112" s="20">
        <v>26</v>
      </c>
      <c r="K112" s="20">
        <v>40</v>
      </c>
      <c r="L112" s="20">
        <v>25</v>
      </c>
      <c r="M112" s="20">
        <v>1</v>
      </c>
      <c r="N112" s="20">
        <v>25</v>
      </c>
      <c r="O112" s="20">
        <v>1E-3</v>
      </c>
      <c r="P112" s="20">
        <v>0.70299999999999996</v>
      </c>
      <c r="Q112" s="20">
        <v>0.51500000000000001</v>
      </c>
      <c r="R112" s="20">
        <v>114</v>
      </c>
      <c r="S112" s="20">
        <v>129</v>
      </c>
      <c r="T112" s="32" t="s">
        <v>642</v>
      </c>
      <c r="U112" s="20">
        <v>48</v>
      </c>
    </row>
    <row r="113" spans="10:21">
      <c r="J113" s="20">
        <v>27</v>
      </c>
      <c r="K113" s="20">
        <v>40</v>
      </c>
      <c r="L113" s="20">
        <v>25</v>
      </c>
      <c r="M113" s="20">
        <v>1</v>
      </c>
      <c r="N113" s="20">
        <v>25</v>
      </c>
      <c r="O113" s="20">
        <v>1E-3</v>
      </c>
      <c r="P113" s="20">
        <v>0.70299999999999996</v>
      </c>
      <c r="Q113" s="20">
        <v>0.51500000000000001</v>
      </c>
      <c r="R113" s="20">
        <v>114</v>
      </c>
      <c r="S113" s="20">
        <v>99</v>
      </c>
      <c r="T113" s="32" t="s">
        <v>642</v>
      </c>
      <c r="U113" s="20">
        <v>53</v>
      </c>
    </row>
    <row r="114" spans="10:21">
      <c r="J114" s="20">
        <v>28</v>
      </c>
      <c r="K114" s="20">
        <v>40</v>
      </c>
      <c r="L114" s="20">
        <v>25</v>
      </c>
      <c r="M114" s="20">
        <v>1</v>
      </c>
      <c r="N114" s="20">
        <v>20</v>
      </c>
      <c r="O114" s="20">
        <v>1E-3</v>
      </c>
      <c r="P114" s="20">
        <v>0.70299999999999996</v>
      </c>
      <c r="Q114" s="20">
        <v>0.51200000000000001</v>
      </c>
      <c r="R114" s="20">
        <v>114</v>
      </c>
      <c r="S114" s="20">
        <v>116</v>
      </c>
      <c r="T114" s="32" t="s">
        <v>622</v>
      </c>
      <c r="U114" s="20">
        <v>33</v>
      </c>
    </row>
    <row r="115" spans="10:21">
      <c r="J115" s="20">
        <v>29</v>
      </c>
      <c r="K115" s="20">
        <v>40</v>
      </c>
      <c r="L115" s="20">
        <v>25</v>
      </c>
      <c r="M115" s="20">
        <v>1</v>
      </c>
      <c r="N115" s="20">
        <v>20</v>
      </c>
      <c r="O115" s="20">
        <v>1E-3</v>
      </c>
      <c r="P115" s="20">
        <v>0.70299999999999996</v>
      </c>
      <c r="Q115" s="20">
        <v>0.51200000000000001</v>
      </c>
      <c r="R115" s="20">
        <v>114</v>
      </c>
      <c r="S115" s="20">
        <v>96</v>
      </c>
      <c r="T115" s="32" t="s">
        <v>642</v>
      </c>
      <c r="U115" s="20">
        <v>35</v>
      </c>
    </row>
    <row r="116" spans="10:21">
      <c r="J116" s="20">
        <v>30</v>
      </c>
      <c r="K116" s="20">
        <v>40</v>
      </c>
      <c r="L116" s="20">
        <v>25</v>
      </c>
      <c r="M116" s="20">
        <v>1</v>
      </c>
      <c r="N116" s="20">
        <v>20</v>
      </c>
      <c r="O116" s="20">
        <v>1E-3</v>
      </c>
      <c r="P116" s="20">
        <v>0.70299999999999996</v>
      </c>
      <c r="Q116" s="20">
        <v>0.505</v>
      </c>
      <c r="R116" s="20">
        <v>114</v>
      </c>
      <c r="S116" s="20">
        <v>77</v>
      </c>
      <c r="T116" s="32" t="s">
        <v>642</v>
      </c>
      <c r="U116" s="20">
        <v>34</v>
      </c>
    </row>
    <row r="117" spans="10:21">
      <c r="K117" s="23"/>
    </row>
    <row r="118" spans="10:21">
      <c r="K118" s="23"/>
    </row>
    <row r="119" spans="10:21">
      <c r="J119" s="23" t="s">
        <v>611</v>
      </c>
      <c r="K119" s="23"/>
    </row>
    <row r="120" spans="10:21">
      <c r="K120" s="23" t="s">
        <v>636</v>
      </c>
    </row>
    <row r="121" spans="10:21">
      <c r="K121" s="23" t="s">
        <v>609</v>
      </c>
    </row>
    <row r="123" spans="10:21">
      <c r="J123" s="23" t="s">
        <v>611</v>
      </c>
      <c r="K123" s="23"/>
    </row>
    <row r="124" spans="10:21">
      <c r="K124" s="23" t="s">
        <v>651</v>
      </c>
      <c r="P124" s="23" t="s">
        <v>655</v>
      </c>
    </row>
    <row r="125" spans="10:21">
      <c r="K125" s="23"/>
      <c r="P125" s="23" t="s">
        <v>656</v>
      </c>
    </row>
    <row r="126" spans="10:21">
      <c r="K126" s="23"/>
      <c r="P126" s="23" t="s">
        <v>660</v>
      </c>
    </row>
    <row r="127" spans="10:21">
      <c r="K127" s="23"/>
      <c r="P127" s="23" t="s">
        <v>663</v>
      </c>
    </row>
    <row r="128" spans="10:21">
      <c r="K128" s="23" t="s">
        <v>659</v>
      </c>
      <c r="P128" s="23"/>
    </row>
    <row r="129" spans="10:21">
      <c r="K129" s="23"/>
      <c r="P129" s="23"/>
    </row>
    <row r="130" spans="10:21">
      <c r="J130" s="20">
        <v>1</v>
      </c>
      <c r="K130" s="20">
        <v>30</v>
      </c>
      <c r="L130" s="20">
        <v>19</v>
      </c>
      <c r="M130" s="20">
        <v>2</v>
      </c>
      <c r="N130" s="20">
        <v>35</v>
      </c>
      <c r="O130" s="20">
        <v>1E-3</v>
      </c>
      <c r="P130" s="20"/>
      <c r="Q130" s="20"/>
      <c r="R130" s="20"/>
      <c r="S130" s="20"/>
      <c r="T130" s="32" t="s">
        <v>625</v>
      </c>
      <c r="U130" s="32" t="s">
        <v>649</v>
      </c>
    </row>
    <row r="131" spans="10:21">
      <c r="J131" s="20">
        <v>2</v>
      </c>
      <c r="K131" s="20">
        <v>30</v>
      </c>
      <c r="L131" s="20">
        <v>19</v>
      </c>
      <c r="M131" s="20">
        <v>2</v>
      </c>
      <c r="N131" s="20">
        <v>50</v>
      </c>
      <c r="O131" s="20">
        <v>1E-3</v>
      </c>
      <c r="P131" s="20"/>
      <c r="Q131" s="20"/>
      <c r="R131" s="20"/>
      <c r="S131" s="20"/>
      <c r="T131" s="32" t="s">
        <v>625</v>
      </c>
      <c r="U131" s="32" t="s">
        <v>650</v>
      </c>
    </row>
    <row r="132" spans="10:21">
      <c r="J132" s="20">
        <v>3</v>
      </c>
      <c r="K132" s="20">
        <v>30</v>
      </c>
      <c r="L132" s="20">
        <v>19</v>
      </c>
      <c r="M132" s="20">
        <v>2</v>
      </c>
      <c r="N132" s="20">
        <v>80</v>
      </c>
      <c r="O132" s="20">
        <v>1E-3</v>
      </c>
      <c r="P132" s="20"/>
      <c r="Q132" s="20"/>
      <c r="R132" s="20"/>
      <c r="S132" s="20"/>
      <c r="T132" s="32" t="s">
        <v>625</v>
      </c>
      <c r="U132" s="32" t="s">
        <v>652</v>
      </c>
    </row>
    <row r="133" spans="10:21">
      <c r="J133" s="20">
        <v>4</v>
      </c>
      <c r="K133" s="20">
        <v>60</v>
      </c>
      <c r="L133" s="20">
        <v>19</v>
      </c>
      <c r="M133" s="20">
        <v>2</v>
      </c>
      <c r="N133" s="20">
        <v>20</v>
      </c>
      <c r="O133" s="20">
        <v>1E-3</v>
      </c>
      <c r="P133" s="20"/>
      <c r="Q133" s="20"/>
      <c r="R133" s="20"/>
      <c r="S133" s="20"/>
      <c r="T133" s="32" t="s">
        <v>631</v>
      </c>
      <c r="U133" s="32" t="s">
        <v>654</v>
      </c>
    </row>
    <row r="134" spans="10:21">
      <c r="J134" s="20">
        <v>5</v>
      </c>
      <c r="K134" s="20">
        <v>40</v>
      </c>
      <c r="L134" s="20">
        <v>19</v>
      </c>
      <c r="M134" s="20">
        <v>2</v>
      </c>
      <c r="N134" s="20">
        <v>20</v>
      </c>
      <c r="O134" s="20">
        <v>1E-3</v>
      </c>
      <c r="P134" s="20"/>
      <c r="Q134" s="20"/>
      <c r="R134" s="20"/>
      <c r="S134" s="20"/>
      <c r="T134" s="32" t="s">
        <v>631</v>
      </c>
      <c r="U134" s="32" t="s">
        <v>654</v>
      </c>
    </row>
    <row r="135" spans="10:21">
      <c r="J135" s="20">
        <v>6</v>
      </c>
      <c r="K135" s="20">
        <v>40</v>
      </c>
      <c r="L135" s="20">
        <v>19</v>
      </c>
      <c r="M135" s="20">
        <v>2</v>
      </c>
      <c r="N135" s="20">
        <v>30</v>
      </c>
      <c r="O135" s="20">
        <v>1E-3</v>
      </c>
      <c r="P135" s="20"/>
      <c r="Q135" s="20"/>
      <c r="R135" s="20"/>
      <c r="S135" s="20"/>
      <c r="T135" s="32" t="s">
        <v>631</v>
      </c>
      <c r="U135" s="32" t="s">
        <v>657</v>
      </c>
    </row>
    <row r="136" spans="10:21">
      <c r="J136" s="20">
        <v>7</v>
      </c>
      <c r="K136" s="20">
        <v>40</v>
      </c>
      <c r="L136" s="20">
        <v>19</v>
      </c>
      <c r="M136" s="20">
        <v>2</v>
      </c>
      <c r="N136" s="20">
        <v>35</v>
      </c>
      <c r="O136" s="20">
        <v>1E-3</v>
      </c>
      <c r="P136" s="20"/>
      <c r="Q136" s="20"/>
      <c r="R136" s="20"/>
      <c r="S136" s="20"/>
      <c r="T136" s="32" t="s">
        <v>631</v>
      </c>
      <c r="U136" s="32" t="s">
        <v>658</v>
      </c>
    </row>
    <row r="137" spans="10:21">
      <c r="J137" s="20">
        <v>8</v>
      </c>
      <c r="K137" s="20">
        <v>50</v>
      </c>
      <c r="L137" s="20">
        <v>19</v>
      </c>
      <c r="M137" s="20">
        <v>2</v>
      </c>
      <c r="N137" s="20">
        <v>30</v>
      </c>
      <c r="O137" s="20">
        <v>1E-3</v>
      </c>
      <c r="P137" s="20"/>
      <c r="Q137" s="20"/>
      <c r="R137" s="20"/>
      <c r="S137" s="20"/>
      <c r="T137" s="32" t="s">
        <v>622</v>
      </c>
      <c r="U137" s="32" t="s">
        <v>661</v>
      </c>
    </row>
    <row r="138" spans="10:21">
      <c r="J138" s="20">
        <v>9</v>
      </c>
      <c r="K138" s="20">
        <v>50</v>
      </c>
      <c r="L138" s="20">
        <v>19</v>
      </c>
      <c r="M138" s="20">
        <v>2</v>
      </c>
      <c r="N138" s="20">
        <v>10</v>
      </c>
      <c r="O138" s="20">
        <v>1E-3</v>
      </c>
      <c r="P138" s="20"/>
      <c r="Q138" s="20"/>
      <c r="R138" s="20"/>
      <c r="S138" s="20"/>
      <c r="T138" s="32" t="s">
        <v>622</v>
      </c>
      <c r="U138" s="32" t="s">
        <v>664</v>
      </c>
    </row>
    <row r="139" spans="10:21">
      <c r="J139" s="23"/>
      <c r="K139" s="23"/>
    </row>
    <row r="140" spans="10:21">
      <c r="J140" s="23"/>
      <c r="K140" s="23"/>
    </row>
    <row r="141" spans="10:21">
      <c r="J141" s="23"/>
      <c r="K141" s="23"/>
    </row>
    <row r="142" spans="10:21">
      <c r="K142" s="23"/>
    </row>
    <row r="143" spans="10:21">
      <c r="J143" s="23" t="s">
        <v>611</v>
      </c>
      <c r="K143" s="23"/>
    </row>
    <row r="144" spans="10:21">
      <c r="K144" s="23" t="s">
        <v>648</v>
      </c>
    </row>
    <row r="146" spans="10:18">
      <c r="J146" s="23" t="s">
        <v>611</v>
      </c>
      <c r="K146" s="23"/>
    </row>
    <row r="147" spans="10:18">
      <c r="K147" s="23" t="s">
        <v>662</v>
      </c>
    </row>
    <row r="149" spans="10:18">
      <c r="J149" t="s">
        <v>563</v>
      </c>
      <c r="L149" s="23" t="s">
        <v>609</v>
      </c>
    </row>
    <row r="150" spans="10:18">
      <c r="J150" s="24" t="s">
        <v>575</v>
      </c>
      <c r="L150" s="25" t="s">
        <v>575</v>
      </c>
    </row>
    <row r="151" spans="10:18" ht="16">
      <c r="J151" s="28" t="s">
        <v>566</v>
      </c>
      <c r="K151" s="13"/>
      <c r="L151" s="13"/>
      <c r="M151" s="13"/>
      <c r="N151" s="26" t="s">
        <v>567</v>
      </c>
      <c r="O151" s="27"/>
      <c r="P151" s="27"/>
      <c r="Q151" s="27"/>
      <c r="R151" s="27"/>
    </row>
    <row r="152" spans="10:18" ht="16">
      <c r="J152" s="28" t="s">
        <v>564</v>
      </c>
      <c r="K152" s="13"/>
      <c r="L152" s="13"/>
      <c r="M152" s="13"/>
      <c r="N152" s="26" t="s">
        <v>568</v>
      </c>
      <c r="O152" s="27"/>
      <c r="P152" s="27"/>
      <c r="Q152" s="27"/>
      <c r="R152" s="27"/>
    </row>
    <row r="153" spans="10:18">
      <c r="J153" s="24" t="s">
        <v>565</v>
      </c>
      <c r="K153" s="13"/>
      <c r="L153" s="13"/>
      <c r="M153" s="13"/>
      <c r="N153" s="25" t="s">
        <v>569</v>
      </c>
      <c r="O153" s="27"/>
      <c r="P153" s="27"/>
      <c r="Q153" s="27"/>
      <c r="R153" s="27"/>
    </row>
    <row r="154" spans="10:18" ht="16">
      <c r="J154" s="26" t="s">
        <v>570</v>
      </c>
      <c r="K154" s="27"/>
      <c r="L154" s="27"/>
      <c r="M154" s="27"/>
      <c r="N154" s="26" t="s">
        <v>573</v>
      </c>
      <c r="O154" s="27"/>
      <c r="P154" s="27"/>
      <c r="Q154" s="27"/>
      <c r="R154" s="27"/>
    </row>
    <row r="155" spans="10:18" ht="16">
      <c r="J155" s="26" t="s">
        <v>571</v>
      </c>
      <c r="K155" s="27"/>
      <c r="L155" s="27"/>
      <c r="M155" s="27"/>
      <c r="N155" s="26" t="s">
        <v>574</v>
      </c>
      <c r="O155" s="27"/>
      <c r="P155" s="27"/>
      <c r="Q155" s="27"/>
      <c r="R155" s="27"/>
    </row>
    <row r="156" spans="10:18">
      <c r="J156" s="25" t="s">
        <v>572</v>
      </c>
      <c r="K156" s="27"/>
      <c r="L156" s="27"/>
      <c r="M156" s="27"/>
      <c r="N156" s="25" t="s">
        <v>569</v>
      </c>
      <c r="O156" s="27"/>
      <c r="P156" s="27"/>
      <c r="Q156" s="27"/>
      <c r="R156" s="27"/>
    </row>
    <row r="158" spans="10:18" ht="16">
      <c r="J158" s="22" t="s">
        <v>576</v>
      </c>
      <c r="N158" s="22" t="s">
        <v>579</v>
      </c>
    </row>
    <row r="159" spans="10:18" ht="16">
      <c r="J159" s="22" t="s">
        <v>577</v>
      </c>
      <c r="N159" s="22" t="s">
        <v>580</v>
      </c>
    </row>
    <row r="160" spans="10:18">
      <c r="J160" s="25" t="s">
        <v>578</v>
      </c>
      <c r="K160" s="27"/>
      <c r="N160" s="25" t="s">
        <v>581</v>
      </c>
    </row>
    <row r="161" spans="1:18" ht="16">
      <c r="J161" s="22" t="s">
        <v>582</v>
      </c>
      <c r="N161" s="22" t="s">
        <v>585</v>
      </c>
    </row>
    <row r="162" spans="1:18" ht="16">
      <c r="J162" s="22" t="s">
        <v>583</v>
      </c>
      <c r="N162" s="22" t="s">
        <v>586</v>
      </c>
      <c r="R162" s="23" t="s">
        <v>588</v>
      </c>
    </row>
    <row r="163" spans="1:18">
      <c r="J163" s="25" t="s">
        <v>584</v>
      </c>
      <c r="N163" s="25" t="s">
        <v>587</v>
      </c>
    </row>
    <row r="164" spans="1:18" ht="16">
      <c r="N164" s="22" t="s">
        <v>589</v>
      </c>
    </row>
    <row r="165" spans="1:18" ht="16">
      <c r="N165" s="22" t="s">
        <v>590</v>
      </c>
    </row>
    <row r="166" spans="1:18">
      <c r="N166" s="25" t="s">
        <v>591</v>
      </c>
    </row>
    <row r="168" spans="1:18" ht="16">
      <c r="J168" s="22" t="s">
        <v>592</v>
      </c>
      <c r="N168" s="22" t="s">
        <v>594</v>
      </c>
    </row>
    <row r="169" spans="1:18" ht="16">
      <c r="J169" s="22" t="s">
        <v>593</v>
      </c>
      <c r="N169" s="22" t="s">
        <v>595</v>
      </c>
    </row>
    <row r="170" spans="1:18">
      <c r="J170" s="25" t="s">
        <v>596</v>
      </c>
      <c r="N170" s="25" t="s">
        <v>597</v>
      </c>
    </row>
    <row r="172" spans="1:18" ht="16">
      <c r="J172" s="22" t="s">
        <v>598</v>
      </c>
    </row>
    <row r="173" spans="1:18" ht="16">
      <c r="J173" s="22" t="s">
        <v>599</v>
      </c>
    </row>
    <row r="174" spans="1:18">
      <c r="J174" s="25" t="s">
        <v>600</v>
      </c>
    </row>
    <row r="176" spans="1:18">
      <c r="A176" s="23" t="s">
        <v>647</v>
      </c>
    </row>
    <row r="185" spans="1:4">
      <c r="A185" t="s">
        <v>544</v>
      </c>
    </row>
    <row r="187" spans="1:4">
      <c r="B187" s="23" t="s">
        <v>601</v>
      </c>
      <c r="D187" s="23" t="s">
        <v>602</v>
      </c>
    </row>
    <row r="188" spans="1:4">
      <c r="B188" s="23" t="s">
        <v>603</v>
      </c>
      <c r="D188" s="23" t="s">
        <v>604</v>
      </c>
    </row>
    <row r="223" spans="2:3">
      <c r="B223" s="23" t="s">
        <v>694</v>
      </c>
    </row>
    <row r="224" spans="2:3">
      <c r="C224" s="23" t="s">
        <v>695</v>
      </c>
    </row>
    <row r="227" spans="2:2">
      <c r="B227" s="23" t="s">
        <v>693</v>
      </c>
    </row>
    <row r="229" spans="2:2">
      <c r="B229" s="23" t="s">
        <v>697</v>
      </c>
    </row>
    <row r="230" spans="2:2">
      <c r="B230" s="31" t="s">
        <v>696</v>
      </c>
    </row>
    <row r="233" spans="2:2">
      <c r="B233" s="23" t="s">
        <v>698</v>
      </c>
    </row>
    <row r="235" spans="2:2">
      <c r="B235" s="23" t="s">
        <v>699</v>
      </c>
    </row>
    <row r="236" spans="2:2">
      <c r="B236" s="23" t="s">
        <v>700</v>
      </c>
    </row>
    <row r="237" spans="2:2">
      <c r="B237" s="23"/>
    </row>
    <row r="238" spans="2:2">
      <c r="B238" s="23"/>
    </row>
    <row r="239" spans="2:2">
      <c r="B239" s="23"/>
    </row>
    <row r="240" spans="2:2">
      <c r="B240" s="23"/>
    </row>
    <row r="248" spans="2:3">
      <c r="B248" s="23" t="s">
        <v>701</v>
      </c>
    </row>
    <row r="250" spans="2:3">
      <c r="B250" s="23" t="s">
        <v>706</v>
      </c>
    </row>
    <row r="252" spans="2:3">
      <c r="B252" s="23" t="s">
        <v>704</v>
      </c>
    </row>
    <row r="253" spans="2:3">
      <c r="B253" t="s">
        <v>702</v>
      </c>
    </row>
    <row r="254" spans="2:3">
      <c r="B254" t="s">
        <v>703</v>
      </c>
    </row>
    <row r="255" spans="2:3">
      <c r="C255" s="23" t="s">
        <v>705</v>
      </c>
    </row>
    <row r="257" spans="2:13">
      <c r="B257" s="23" t="s">
        <v>707</v>
      </c>
    </row>
    <row r="259" spans="2:13">
      <c r="B259" s="23" t="s">
        <v>709</v>
      </c>
    </row>
    <row r="260" spans="2:13">
      <c r="B260" s="23" t="s">
        <v>708</v>
      </c>
    </row>
    <row r="262" spans="2:13">
      <c r="B262" s="23" t="s">
        <v>712</v>
      </c>
    </row>
    <row r="263" spans="2:13">
      <c r="B263" s="23" t="s">
        <v>710</v>
      </c>
      <c r="J263" s="53" t="s">
        <v>738</v>
      </c>
      <c r="K263" s="52"/>
      <c r="L263" s="52"/>
    </row>
    <row r="264" spans="2:13">
      <c r="B264" s="23" t="s">
        <v>711</v>
      </c>
      <c r="J264" s="23" t="s">
        <v>740</v>
      </c>
    </row>
    <row r="265" spans="2:13">
      <c r="J265" s="23" t="s">
        <v>741</v>
      </c>
    </row>
    <row r="266" spans="2:13">
      <c r="B266" s="23"/>
      <c r="J266" s="23" t="s">
        <v>746</v>
      </c>
      <c r="K266" s="51"/>
      <c r="L266" s="52"/>
      <c r="M266" s="52"/>
    </row>
    <row r="267" spans="2:13">
      <c r="B267" s="23"/>
      <c r="J267" s="23"/>
      <c r="K267" s="23" t="s">
        <v>752</v>
      </c>
      <c r="M267" t="s">
        <v>753</v>
      </c>
    </row>
    <row r="268" spans="2:13">
      <c r="K268" s="23" t="s">
        <v>748</v>
      </c>
    </row>
    <row r="270" spans="2:13">
      <c r="B270" s="23" t="s">
        <v>713</v>
      </c>
      <c r="J270" s="23" t="s">
        <v>744</v>
      </c>
    </row>
    <row r="271" spans="2:13">
      <c r="C271" s="23" t="s">
        <v>714</v>
      </c>
      <c r="J271" s="23" t="s">
        <v>745</v>
      </c>
    </row>
    <row r="272" spans="2:13">
      <c r="K272" s="23" t="s">
        <v>749</v>
      </c>
    </row>
    <row r="273" spans="2:23">
      <c r="B273" s="23" t="s">
        <v>715</v>
      </c>
      <c r="G273" s="37" t="s">
        <v>720</v>
      </c>
    </row>
    <row r="274" spans="2:23">
      <c r="B274" s="23" t="s">
        <v>716</v>
      </c>
      <c r="C274" s="23" t="s">
        <v>717</v>
      </c>
      <c r="D274" s="23" t="s">
        <v>718</v>
      </c>
      <c r="G274" s="37" t="s">
        <v>721</v>
      </c>
      <c r="J274" s="23" t="s">
        <v>743</v>
      </c>
    </row>
    <row r="276" spans="2:23">
      <c r="B276" s="23" t="s">
        <v>719</v>
      </c>
      <c r="J276" s="23" t="s">
        <v>747</v>
      </c>
    </row>
    <row r="277" spans="2:23">
      <c r="B277" s="23" t="s">
        <v>739</v>
      </c>
      <c r="J277" s="23" t="s">
        <v>762</v>
      </c>
    </row>
    <row r="278" spans="2:23">
      <c r="B278" s="23" t="s">
        <v>737</v>
      </c>
    </row>
    <row r="279" spans="2:23">
      <c r="J279" s="23" t="s">
        <v>750</v>
      </c>
    </row>
    <row r="280" spans="2:23">
      <c r="B280" s="39"/>
      <c r="C280" s="40"/>
      <c r="D280" s="29" t="s">
        <v>725</v>
      </c>
      <c r="E280" s="29" t="s">
        <v>727</v>
      </c>
      <c r="F280" s="29" t="s">
        <v>734</v>
      </c>
      <c r="G280" s="29" t="s">
        <v>728</v>
      </c>
      <c r="H280" s="29" t="s">
        <v>729</v>
      </c>
      <c r="K280" s="23" t="s">
        <v>752</v>
      </c>
      <c r="M280" s="23" t="s">
        <v>751</v>
      </c>
    </row>
    <row r="281" spans="2:23">
      <c r="B281" s="43" t="s">
        <v>724</v>
      </c>
      <c r="C281" s="29" t="s">
        <v>722</v>
      </c>
      <c r="D281" s="20">
        <v>1916</v>
      </c>
      <c r="E281" s="20">
        <v>2763</v>
      </c>
      <c r="F281" s="20">
        <v>1383</v>
      </c>
      <c r="G281" s="20">
        <v>2298</v>
      </c>
      <c r="H281" s="20">
        <v>2326</v>
      </c>
    </row>
    <row r="282" spans="2:23">
      <c r="B282" s="45"/>
      <c r="C282" s="29" t="s">
        <v>723</v>
      </c>
      <c r="D282" s="20">
        <v>5825</v>
      </c>
      <c r="E282" s="20">
        <v>1825</v>
      </c>
      <c r="F282" s="20">
        <v>795</v>
      </c>
      <c r="G282" s="20">
        <v>4615</v>
      </c>
      <c r="H282" s="20">
        <v>4550</v>
      </c>
      <c r="J282" s="25" t="s">
        <v>772</v>
      </c>
      <c r="K282" s="27"/>
    </row>
    <row r="283" spans="2:23">
      <c r="B283" s="44"/>
      <c r="C283" s="29" t="s">
        <v>726</v>
      </c>
      <c r="D283" s="46">
        <f>D282/D281/2</f>
        <v>1.5200939457202505</v>
      </c>
      <c r="E283" s="46">
        <f>E282/E281/2</f>
        <v>0.33025696706478463</v>
      </c>
      <c r="F283" s="46">
        <f>F282/F281/2</f>
        <v>0.28741865509761388</v>
      </c>
      <c r="G283" s="46">
        <f>G282/G281/2</f>
        <v>1.0041340295909487</v>
      </c>
      <c r="H283" s="46">
        <f>H282/H281/2</f>
        <v>0.97807394668959591</v>
      </c>
      <c r="R283" s="23" t="s">
        <v>764</v>
      </c>
      <c r="T283" t="s">
        <v>765</v>
      </c>
    </row>
    <row r="284" spans="2:23">
      <c r="B284" s="43" t="s">
        <v>730</v>
      </c>
      <c r="C284" s="29" t="s">
        <v>722</v>
      </c>
      <c r="D284" s="20">
        <v>0</v>
      </c>
      <c r="E284" s="20">
        <v>2809</v>
      </c>
      <c r="F284" s="20">
        <v>3020</v>
      </c>
      <c r="G284" s="20">
        <v>1749</v>
      </c>
      <c r="H284" s="20">
        <v>3058</v>
      </c>
      <c r="K284" s="25" t="s">
        <v>763</v>
      </c>
      <c r="L284" s="27"/>
      <c r="M284" s="27"/>
      <c r="N284" s="27"/>
      <c r="O284" s="27"/>
      <c r="T284" t="s">
        <v>766</v>
      </c>
    </row>
    <row r="285" spans="2:23">
      <c r="B285" s="45"/>
      <c r="C285" s="29" t="s">
        <v>723</v>
      </c>
      <c r="D285" s="20"/>
      <c r="E285" s="20">
        <v>4735</v>
      </c>
      <c r="F285" s="20">
        <v>4060</v>
      </c>
      <c r="G285" s="20">
        <v>4090</v>
      </c>
      <c r="H285" s="20">
        <v>7485</v>
      </c>
      <c r="T285" t="s">
        <v>767</v>
      </c>
    </row>
    <row r="286" spans="2:23">
      <c r="B286" s="44"/>
      <c r="C286" s="29" t="s">
        <v>726</v>
      </c>
      <c r="D286" s="46"/>
      <c r="E286" s="46">
        <f t="shared" ref="E286" si="0">E285/E284/2</f>
        <v>0.84282662869348524</v>
      </c>
      <c r="F286" s="46">
        <f t="shared" ref="F286" si="1">F285/F284/2</f>
        <v>0.67218543046357615</v>
      </c>
      <c r="G286" s="46">
        <f t="shared" ref="G286" si="2">G285/G284/2</f>
        <v>1.1692395654659806</v>
      </c>
      <c r="H286" s="46">
        <f t="shared" ref="H286" si="3">H285/H284/2</f>
        <v>1.2238391105297579</v>
      </c>
      <c r="R286" s="23" t="s">
        <v>768</v>
      </c>
      <c r="T286" t="s">
        <v>769</v>
      </c>
    </row>
    <row r="287" spans="2:23">
      <c r="B287" s="43" t="s">
        <v>731</v>
      </c>
      <c r="C287" s="29" t="s">
        <v>722</v>
      </c>
      <c r="D287" s="20">
        <v>1317</v>
      </c>
      <c r="E287" s="20">
        <v>1286</v>
      </c>
      <c r="F287" s="20">
        <v>1505</v>
      </c>
      <c r="G287" s="20">
        <v>791</v>
      </c>
      <c r="H287" s="20">
        <v>1480</v>
      </c>
      <c r="T287" t="s">
        <v>770</v>
      </c>
    </row>
    <row r="288" spans="2:23">
      <c r="B288" s="45"/>
      <c r="C288" s="29" t="s">
        <v>723</v>
      </c>
      <c r="D288" s="20">
        <v>4235</v>
      </c>
      <c r="E288" s="20">
        <v>1840</v>
      </c>
      <c r="F288" s="20">
        <v>1070</v>
      </c>
      <c r="G288" s="20">
        <v>3070</v>
      </c>
      <c r="H288" s="20">
        <v>4710</v>
      </c>
      <c r="T288" t="s">
        <v>771</v>
      </c>
      <c r="W288" s="23" t="s">
        <v>881</v>
      </c>
    </row>
    <row r="289" spans="2:29">
      <c r="B289" s="44"/>
      <c r="C289" s="29" t="s">
        <v>726</v>
      </c>
      <c r="D289" s="46">
        <f>D288/D287/2</f>
        <v>1.6078208048595293</v>
      </c>
      <c r="E289" s="46">
        <f t="shared" ref="E289:G289" si="4">E288/E287/2</f>
        <v>0.71539657853810268</v>
      </c>
      <c r="F289" s="46">
        <f t="shared" si="4"/>
        <v>0.35548172757475083</v>
      </c>
      <c r="G289" s="46">
        <f t="shared" ref="G289" si="5">G288/G287/2</f>
        <v>1.9405815423514539</v>
      </c>
      <c r="H289" s="46">
        <f t="shared" ref="H289" si="6">H288/H287/2</f>
        <v>1.5912162162162162</v>
      </c>
      <c r="O289" s="25" t="s">
        <v>848</v>
      </c>
      <c r="P289" s="27"/>
      <c r="Q289" s="27"/>
      <c r="R289" s="27"/>
      <c r="S289" s="27"/>
      <c r="T289" s="27"/>
      <c r="U289" s="27"/>
      <c r="V289" s="27"/>
      <c r="Z289" s="23" t="s">
        <v>826</v>
      </c>
    </row>
    <row r="290" spans="2:29">
      <c r="B290" s="43" t="s">
        <v>732</v>
      </c>
      <c r="C290" s="29" t="s">
        <v>722</v>
      </c>
      <c r="D290" s="20">
        <v>1685</v>
      </c>
      <c r="E290" s="20">
        <v>1980</v>
      </c>
      <c r="F290" s="20">
        <v>1245</v>
      </c>
      <c r="G290" s="20">
        <v>1295</v>
      </c>
      <c r="H290" s="20">
        <v>2023</v>
      </c>
      <c r="R290" s="23" t="s">
        <v>787</v>
      </c>
      <c r="S290" s="23" t="s">
        <v>786</v>
      </c>
      <c r="W290" s="23" t="s">
        <v>790</v>
      </c>
      <c r="Z290" s="23" t="s">
        <v>804</v>
      </c>
    </row>
    <row r="291" spans="2:29">
      <c r="B291" s="45"/>
      <c r="C291" s="29" t="s">
        <v>723</v>
      </c>
      <c r="D291" s="20">
        <v>3580</v>
      </c>
      <c r="E291" s="20">
        <v>2315</v>
      </c>
      <c r="F291" s="20">
        <v>1140</v>
      </c>
      <c r="G291" s="20">
        <v>3600</v>
      </c>
      <c r="H291" s="20">
        <v>4490</v>
      </c>
      <c r="T291" s="23" t="s">
        <v>788</v>
      </c>
      <c r="W291" s="23" t="s">
        <v>791</v>
      </c>
      <c r="Z291" s="23" t="s">
        <v>819</v>
      </c>
    </row>
    <row r="292" spans="2:29">
      <c r="B292" s="44"/>
      <c r="C292" s="29" t="s">
        <v>726</v>
      </c>
      <c r="D292" s="46">
        <f>D291/D290/2</f>
        <v>1.0623145400593472</v>
      </c>
      <c r="E292" s="46">
        <f>E291/E290/2</f>
        <v>0.58459595959595956</v>
      </c>
      <c r="F292" s="46">
        <f t="shared" ref="F292:G292" si="7">F291/F290/2</f>
        <v>0.45783132530120479</v>
      </c>
      <c r="G292" s="46">
        <f t="shared" ref="G292" si="8">G291/G290/2</f>
        <v>1.3899613899613901</v>
      </c>
      <c r="H292" s="46">
        <f t="shared" ref="H292" si="9">H291/H290/2</f>
        <v>1.1097380128521996</v>
      </c>
      <c r="O292" s="23" t="s">
        <v>778</v>
      </c>
      <c r="R292" s="23">
        <v>673</v>
      </c>
      <c r="S292" s="23" t="s">
        <v>785</v>
      </c>
      <c r="T292">
        <v>45</v>
      </c>
      <c r="U292" s="23" t="s">
        <v>777</v>
      </c>
      <c r="V292" t="s">
        <v>773</v>
      </c>
      <c r="W292" t="s">
        <v>774</v>
      </c>
      <c r="X292" t="s">
        <v>775</v>
      </c>
      <c r="Y292" t="s">
        <v>776</v>
      </c>
      <c r="Z292" s="23"/>
    </row>
    <row r="293" spans="2:29">
      <c r="B293" s="43" t="s">
        <v>733</v>
      </c>
      <c r="C293" s="29" t="s">
        <v>722</v>
      </c>
      <c r="D293" s="20">
        <v>1754</v>
      </c>
      <c r="E293" s="20">
        <v>2048</v>
      </c>
      <c r="F293" s="20">
        <v>2006</v>
      </c>
      <c r="G293" s="20">
        <v>1591</v>
      </c>
      <c r="H293" s="20">
        <v>2516</v>
      </c>
      <c r="O293" s="23" t="s">
        <v>779</v>
      </c>
      <c r="R293">
        <v>646</v>
      </c>
      <c r="S293" s="23" t="s">
        <v>789</v>
      </c>
      <c r="T293">
        <v>54</v>
      </c>
      <c r="U293" t="s">
        <v>780</v>
      </c>
      <c r="V293" t="s">
        <v>781</v>
      </c>
      <c r="W293" t="s">
        <v>782</v>
      </c>
      <c r="X293" t="s">
        <v>783</v>
      </c>
      <c r="Y293" t="s">
        <v>784</v>
      </c>
    </row>
    <row r="294" spans="2:29">
      <c r="B294" s="45"/>
      <c r="C294" s="29" t="s">
        <v>723</v>
      </c>
      <c r="D294" s="20">
        <v>3645</v>
      </c>
      <c r="E294" s="20">
        <v>3450</v>
      </c>
      <c r="F294" s="20">
        <v>2035</v>
      </c>
      <c r="G294" s="20">
        <v>4030</v>
      </c>
      <c r="H294" s="20">
        <v>5915</v>
      </c>
      <c r="O294" s="23" t="s">
        <v>797</v>
      </c>
      <c r="R294">
        <v>829</v>
      </c>
      <c r="U294" t="s">
        <v>792</v>
      </c>
      <c r="V294" t="s">
        <v>793</v>
      </c>
      <c r="W294" t="s">
        <v>794</v>
      </c>
      <c r="X294" t="s">
        <v>795</v>
      </c>
      <c r="Y294" t="s">
        <v>796</v>
      </c>
      <c r="Z294" s="23" t="s">
        <v>798</v>
      </c>
      <c r="AB294" s="23" t="s">
        <v>818</v>
      </c>
    </row>
    <row r="295" spans="2:29">
      <c r="B295" s="44"/>
      <c r="C295" s="29" t="s">
        <v>726</v>
      </c>
      <c r="D295" s="46">
        <f>D294/D293/2</f>
        <v>1.0390535917901937</v>
      </c>
      <c r="E295" s="46">
        <f t="shared" ref="E295:G295" si="10">E294/E293/2</f>
        <v>0.84228515625</v>
      </c>
      <c r="F295" s="46">
        <f t="shared" si="10"/>
        <v>0.50722831505483545</v>
      </c>
      <c r="G295" s="46">
        <f t="shared" ref="G295" si="11">G294/G293/2</f>
        <v>1.2664990571967316</v>
      </c>
      <c r="H295" s="46">
        <f t="shared" ref="H295" si="12">H294/H293/2</f>
        <v>1.1754769475357711</v>
      </c>
      <c r="O295" s="23" t="s">
        <v>803</v>
      </c>
      <c r="R295">
        <v>913</v>
      </c>
      <c r="U295" t="s">
        <v>777</v>
      </c>
      <c r="V295" t="s">
        <v>799</v>
      </c>
      <c r="W295" t="s">
        <v>800</v>
      </c>
      <c r="X295" t="s">
        <v>801</v>
      </c>
      <c r="Y295" t="s">
        <v>802</v>
      </c>
    </row>
    <row r="296" spans="2:29">
      <c r="B296" s="43" t="s">
        <v>735</v>
      </c>
      <c r="C296" s="29" t="s">
        <v>722</v>
      </c>
      <c r="D296" s="20"/>
      <c r="E296" s="20"/>
      <c r="F296" s="20">
        <v>2738</v>
      </c>
      <c r="G296" s="20">
        <v>1582</v>
      </c>
      <c r="H296" s="20">
        <v>2669</v>
      </c>
      <c r="O296" s="23" t="s">
        <v>805</v>
      </c>
      <c r="R296">
        <v>638</v>
      </c>
      <c r="S296">
        <v>269</v>
      </c>
      <c r="T296">
        <v>39</v>
      </c>
      <c r="U296" t="s">
        <v>806</v>
      </c>
      <c r="V296" t="s">
        <v>807</v>
      </c>
      <c r="W296" t="s">
        <v>808</v>
      </c>
      <c r="X296" t="s">
        <v>809</v>
      </c>
      <c r="Y296" t="s">
        <v>810</v>
      </c>
      <c r="Z296" s="23" t="s">
        <v>811</v>
      </c>
    </row>
    <row r="297" spans="2:29">
      <c r="B297" s="45"/>
      <c r="C297" s="29" t="s">
        <v>723</v>
      </c>
      <c r="D297" s="20"/>
      <c r="E297" s="20"/>
      <c r="F297" s="20">
        <v>4115</v>
      </c>
      <c r="G297" s="20">
        <v>3070</v>
      </c>
      <c r="H297" s="20">
        <v>6570</v>
      </c>
      <c r="O297" s="23" t="s">
        <v>812</v>
      </c>
      <c r="R297">
        <v>653</v>
      </c>
      <c r="S297">
        <v>303</v>
      </c>
      <c r="U297" t="s">
        <v>813</v>
      </c>
      <c r="V297" t="s">
        <v>814</v>
      </c>
      <c r="W297" t="s">
        <v>815</v>
      </c>
      <c r="X297" t="s">
        <v>816</v>
      </c>
      <c r="Y297" t="s">
        <v>817</v>
      </c>
    </row>
    <row r="298" spans="2:29">
      <c r="B298" s="44"/>
      <c r="C298" s="29" t="s">
        <v>726</v>
      </c>
      <c r="D298" s="46"/>
      <c r="E298" s="46"/>
      <c r="F298" s="46">
        <f t="shared" ref="F298" si="13">F297/F296/2</f>
        <v>0.75146092037983925</v>
      </c>
      <c r="G298" s="46">
        <f t="shared" ref="G298" si="14">G297/G296/2</f>
        <v>0.97029077117572693</v>
      </c>
      <c r="H298" s="46">
        <f t="shared" ref="H298" si="15">H297/H296/2</f>
        <v>1.2307980517047583</v>
      </c>
      <c r="O298" s="23" t="s">
        <v>820</v>
      </c>
      <c r="R298">
        <v>686</v>
      </c>
      <c r="S298">
        <v>522</v>
      </c>
      <c r="T298">
        <v>60</v>
      </c>
      <c r="U298" t="s">
        <v>821</v>
      </c>
      <c r="V298" t="s">
        <v>822</v>
      </c>
      <c r="W298" t="s">
        <v>823</v>
      </c>
      <c r="X298" t="s">
        <v>824</v>
      </c>
      <c r="Y298" t="s">
        <v>825</v>
      </c>
      <c r="Z298" s="57" t="s">
        <v>880</v>
      </c>
      <c r="AA298" s="58"/>
      <c r="AB298" s="58"/>
    </row>
    <row r="299" spans="2:29">
      <c r="B299" s="48" t="s">
        <v>736</v>
      </c>
      <c r="C299" s="29" t="s">
        <v>722</v>
      </c>
      <c r="D299" s="20">
        <v>1130</v>
      </c>
      <c r="E299" s="20">
        <v>1578</v>
      </c>
      <c r="F299" s="20">
        <v>2738</v>
      </c>
      <c r="G299" s="20"/>
      <c r="H299" s="20"/>
      <c r="O299" s="23" t="s">
        <v>827</v>
      </c>
      <c r="R299">
        <v>655</v>
      </c>
      <c r="S299">
        <v>449</v>
      </c>
      <c r="T299">
        <v>45</v>
      </c>
      <c r="U299" t="s">
        <v>821</v>
      </c>
      <c r="V299" t="s">
        <v>828</v>
      </c>
      <c r="W299" t="s">
        <v>829</v>
      </c>
      <c r="X299" t="s">
        <v>830</v>
      </c>
      <c r="Y299" t="s">
        <v>831</v>
      </c>
      <c r="Z299" s="58"/>
      <c r="AA299" s="58"/>
      <c r="AB299" s="58"/>
      <c r="AC299" s="23" t="s">
        <v>884</v>
      </c>
    </row>
    <row r="300" spans="2:29">
      <c r="B300" s="45"/>
      <c r="C300" s="29" t="s">
        <v>723</v>
      </c>
      <c r="D300" s="20">
        <f>D299*2*D301</f>
        <v>1875.8</v>
      </c>
      <c r="E300" s="20">
        <f>E299*2*E301</f>
        <v>4165.92</v>
      </c>
      <c r="F300" s="20">
        <f>F299*2*F301</f>
        <v>3668.92</v>
      </c>
      <c r="G300" s="20"/>
      <c r="H300" s="20"/>
      <c r="O300" s="23" t="s">
        <v>832</v>
      </c>
      <c r="R300">
        <v>683</v>
      </c>
      <c r="S300" s="23" t="s">
        <v>840</v>
      </c>
      <c r="T300" s="23" t="s">
        <v>841</v>
      </c>
      <c r="U300" t="s">
        <v>792</v>
      </c>
      <c r="V300" t="s">
        <v>842</v>
      </c>
      <c r="W300" t="s">
        <v>843</v>
      </c>
      <c r="X300" t="s">
        <v>844</v>
      </c>
      <c r="Y300" t="s">
        <v>845</v>
      </c>
      <c r="Z300" s="23" t="s">
        <v>846</v>
      </c>
    </row>
    <row r="301" spans="2:29">
      <c r="B301" s="44"/>
      <c r="C301" s="29" t="s">
        <v>726</v>
      </c>
      <c r="D301" s="46">
        <v>0.83</v>
      </c>
      <c r="E301" s="46">
        <v>1.32</v>
      </c>
      <c r="F301" s="46">
        <v>0.67</v>
      </c>
      <c r="G301" s="46"/>
      <c r="H301" s="46"/>
      <c r="U301" s="23" t="s">
        <v>847</v>
      </c>
    </row>
    <row r="302" spans="2:29">
      <c r="O302" s="23" t="s">
        <v>833</v>
      </c>
      <c r="R302">
        <v>553</v>
      </c>
      <c r="S302">
        <v>528</v>
      </c>
      <c r="T302">
        <v>26</v>
      </c>
      <c r="U302" t="s">
        <v>834</v>
      </c>
      <c r="V302" t="s">
        <v>835</v>
      </c>
      <c r="W302" t="s">
        <v>836</v>
      </c>
      <c r="X302" t="s">
        <v>837</v>
      </c>
      <c r="Y302" t="s">
        <v>838</v>
      </c>
      <c r="Z302" s="71" t="s">
        <v>941</v>
      </c>
      <c r="AA302" s="72"/>
      <c r="AB302" s="72"/>
    </row>
    <row r="304" spans="2:29">
      <c r="B304" s="23" t="s">
        <v>742</v>
      </c>
      <c r="O304" s="59" t="s">
        <v>882</v>
      </c>
      <c r="P304" s="56"/>
      <c r="Q304" s="56"/>
      <c r="R304" s="56"/>
      <c r="S304" s="56"/>
      <c r="T304" s="56"/>
      <c r="U304" s="56"/>
      <c r="V304" s="56"/>
      <c r="W304" s="56"/>
    </row>
    <row r="306" spans="2:9">
      <c r="B306" s="23"/>
    </row>
    <row r="307" spans="2:9">
      <c r="B307" s="23" t="s">
        <v>755</v>
      </c>
    </row>
    <row r="308" spans="2:9">
      <c r="B308" s="42"/>
      <c r="C308" s="41">
        <v>0.5</v>
      </c>
      <c r="D308" s="41">
        <v>0.75</v>
      </c>
      <c r="E308" s="41">
        <v>1</v>
      </c>
      <c r="F308" s="41">
        <v>1.5</v>
      </c>
      <c r="G308" s="41">
        <v>2</v>
      </c>
      <c r="H308" s="42" t="s">
        <v>757</v>
      </c>
      <c r="I308" s="42" t="s">
        <v>758</v>
      </c>
    </row>
    <row r="309" spans="2:9">
      <c r="B309" s="42" t="s">
        <v>754</v>
      </c>
      <c r="C309" s="32"/>
      <c r="D309" s="20"/>
      <c r="E309" s="46">
        <v>0.03</v>
      </c>
      <c r="F309" s="46">
        <v>0.09</v>
      </c>
      <c r="G309" s="46">
        <v>0.12</v>
      </c>
      <c r="H309" s="46">
        <v>0.76</v>
      </c>
      <c r="I309" s="46">
        <v>5.43</v>
      </c>
    </row>
    <row r="310" spans="2:9">
      <c r="B310" s="42" t="s">
        <v>756</v>
      </c>
      <c r="C310" s="32"/>
      <c r="D310" s="20"/>
      <c r="E310" s="20"/>
      <c r="F310" s="46">
        <v>7.0000000000000007E-2</v>
      </c>
      <c r="G310" s="46">
        <v>0.06</v>
      </c>
      <c r="H310" s="46">
        <v>0.87</v>
      </c>
      <c r="I310" s="46">
        <v>54.31</v>
      </c>
    </row>
    <row r="311" spans="2:9">
      <c r="B311" s="42" t="s">
        <v>759</v>
      </c>
      <c r="C311" s="32"/>
      <c r="D311" s="20"/>
      <c r="E311" s="20"/>
      <c r="F311" s="46"/>
      <c r="G311" s="46">
        <v>0.01</v>
      </c>
      <c r="H311" s="46">
        <v>0.99</v>
      </c>
      <c r="I311" s="46">
        <v>59.42</v>
      </c>
    </row>
    <row r="312" spans="2:9">
      <c r="B312" s="42" t="s">
        <v>760</v>
      </c>
      <c r="C312" s="47">
        <v>0.38</v>
      </c>
      <c r="D312" s="46">
        <v>0.53</v>
      </c>
      <c r="E312" s="46">
        <v>0.04</v>
      </c>
      <c r="F312" s="46">
        <v>0.04</v>
      </c>
      <c r="G312" s="46">
        <v>0.01</v>
      </c>
      <c r="H312" s="46"/>
      <c r="I312" s="46">
        <v>0.59</v>
      </c>
    </row>
    <row r="313" spans="2:9">
      <c r="B313" s="42" t="s">
        <v>761</v>
      </c>
      <c r="C313" s="47">
        <v>0.81</v>
      </c>
      <c r="D313" s="46">
        <v>0.15</v>
      </c>
      <c r="E313" s="46"/>
      <c r="F313" s="46">
        <v>0.03</v>
      </c>
      <c r="G313" s="46"/>
      <c r="H313" s="46"/>
      <c r="I313" s="46">
        <v>0.46</v>
      </c>
    </row>
  </sheetData>
  <mergeCells count="9">
    <mergeCell ref="B287:B289"/>
    <mergeCell ref="B290:B292"/>
    <mergeCell ref="B293:B295"/>
    <mergeCell ref="B296:B298"/>
    <mergeCell ref="B299:B301"/>
    <mergeCell ref="Z298:AB299"/>
    <mergeCell ref="B280:C280"/>
    <mergeCell ref="B281:B283"/>
    <mergeCell ref="B284:B28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49A0-A045-6741-B704-85DC1590AADD}">
  <dimension ref="A2:AA719"/>
  <sheetViews>
    <sheetView topLeftCell="A444" zoomScale="93" zoomScaleNormal="90" workbookViewId="0">
      <selection activeCell="I450" sqref="I450"/>
    </sheetView>
  </sheetViews>
  <sheetFormatPr baseColWidth="10" defaultRowHeight="15"/>
  <cols>
    <col min="1" max="1" width="3.5" customWidth="1"/>
    <col min="2" max="2" width="23.33203125" customWidth="1"/>
    <col min="3" max="3" width="5.83203125" customWidth="1"/>
    <col min="4" max="4" width="6.6640625" customWidth="1"/>
    <col min="7" max="7" width="10.83203125" style="100"/>
    <col min="11" max="11" width="13.83203125" customWidth="1"/>
    <col min="18" max="18" width="15.1640625" customWidth="1"/>
  </cols>
  <sheetData>
    <row r="2" spans="2:27">
      <c r="E2" s="23" t="s">
        <v>904</v>
      </c>
      <c r="F2" s="23" t="s">
        <v>905</v>
      </c>
      <c r="G2" s="99"/>
    </row>
    <row r="3" spans="2:27">
      <c r="E3" s="23" t="s">
        <v>921</v>
      </c>
    </row>
    <row r="4" spans="2:27">
      <c r="D4" s="23" t="s">
        <v>995</v>
      </c>
      <c r="E4" s="23" t="s">
        <v>997</v>
      </c>
      <c r="F4" s="23" t="s">
        <v>998</v>
      </c>
      <c r="G4" s="99" t="s">
        <v>999</v>
      </c>
    </row>
    <row r="6" spans="2:27" ht="37" customHeight="1">
      <c r="B6" s="60"/>
      <c r="C6" s="61" t="s">
        <v>995</v>
      </c>
      <c r="D6" s="60"/>
      <c r="E6" s="61" t="s">
        <v>899</v>
      </c>
      <c r="F6" s="61" t="s">
        <v>787</v>
      </c>
      <c r="G6" s="101" t="s">
        <v>914</v>
      </c>
      <c r="H6" s="61" t="s">
        <v>897</v>
      </c>
      <c r="I6" s="73" t="s">
        <v>956</v>
      </c>
      <c r="J6" s="61" t="s">
        <v>788</v>
      </c>
      <c r="K6" s="61" t="s">
        <v>786</v>
      </c>
      <c r="L6" s="61" t="s">
        <v>788</v>
      </c>
      <c r="M6" s="60"/>
      <c r="N6" s="60"/>
      <c r="O6" s="60"/>
      <c r="P6" s="60"/>
      <c r="Q6" s="60"/>
    </row>
    <row r="7" spans="2:27">
      <c r="B7" s="62" t="s">
        <v>778</v>
      </c>
      <c r="C7" s="62"/>
      <c r="D7" s="62"/>
      <c r="E7" s="29">
        <v>989</v>
      </c>
      <c r="F7" s="29">
        <v>673</v>
      </c>
      <c r="G7" s="98" t="s">
        <v>902</v>
      </c>
      <c r="H7" s="19">
        <v>656</v>
      </c>
      <c r="I7" s="38" t="s">
        <v>903</v>
      </c>
      <c r="J7" s="19">
        <v>42</v>
      </c>
      <c r="K7" s="29">
        <v>292</v>
      </c>
      <c r="L7" s="19">
        <v>39</v>
      </c>
      <c r="M7" s="29" t="s">
        <v>777</v>
      </c>
      <c r="N7" s="19" t="s">
        <v>773</v>
      </c>
      <c r="O7" s="19" t="s">
        <v>774</v>
      </c>
      <c r="P7" s="19" t="s">
        <v>775</v>
      </c>
      <c r="Q7" s="19" t="s">
        <v>776</v>
      </c>
      <c r="S7" s="23" t="s">
        <v>900</v>
      </c>
      <c r="AA7" s="23" t="s">
        <v>911</v>
      </c>
    </row>
    <row r="8" spans="2:27">
      <c r="B8" s="63"/>
      <c r="C8" s="76"/>
      <c r="D8" s="76"/>
      <c r="E8" s="64"/>
      <c r="F8" s="65" t="s">
        <v>912</v>
      </c>
      <c r="G8" s="102"/>
      <c r="H8" s="65"/>
      <c r="I8" s="69"/>
      <c r="J8" s="66"/>
      <c r="K8" s="65"/>
      <c r="L8" s="66"/>
      <c r="M8" s="65"/>
      <c r="N8" s="66"/>
      <c r="O8" s="66"/>
      <c r="P8" s="66"/>
      <c r="Q8" s="67"/>
      <c r="S8" s="23" t="s">
        <v>901</v>
      </c>
    </row>
    <row r="9" spans="2:27">
      <c r="B9" s="62" t="s">
        <v>779</v>
      </c>
      <c r="C9" s="62"/>
      <c r="D9" s="62"/>
      <c r="E9" s="29">
        <v>956</v>
      </c>
      <c r="F9" s="29">
        <v>646</v>
      </c>
      <c r="G9" s="98" t="s">
        <v>902</v>
      </c>
      <c r="H9" s="19">
        <v>637</v>
      </c>
      <c r="I9" s="38" t="s">
        <v>903</v>
      </c>
      <c r="J9" s="19">
        <v>40</v>
      </c>
      <c r="K9" s="29">
        <v>328</v>
      </c>
      <c r="L9" s="19">
        <v>51</v>
      </c>
      <c r="M9" s="29" t="s">
        <v>780</v>
      </c>
      <c r="N9" s="19" t="s">
        <v>781</v>
      </c>
      <c r="O9" s="19" t="s">
        <v>782</v>
      </c>
      <c r="P9" s="19" t="s">
        <v>783</v>
      </c>
      <c r="Q9" s="19" t="s">
        <v>784</v>
      </c>
      <c r="S9" s="23" t="s">
        <v>900</v>
      </c>
    </row>
    <row r="10" spans="2:27">
      <c r="B10" s="63"/>
      <c r="C10" s="76"/>
      <c r="D10" s="76"/>
      <c r="E10" s="64"/>
      <c r="F10" s="65" t="s">
        <v>913</v>
      </c>
      <c r="G10" s="102"/>
      <c r="H10" s="65"/>
      <c r="I10" s="69"/>
      <c r="J10" s="66"/>
      <c r="K10" s="65"/>
      <c r="L10" s="66"/>
      <c r="M10" s="65"/>
      <c r="N10" s="66"/>
      <c r="O10" s="66"/>
      <c r="P10" s="66"/>
      <c r="Q10" s="67"/>
      <c r="S10" s="23" t="s">
        <v>901</v>
      </c>
    </row>
    <row r="11" spans="2:27">
      <c r="B11" s="62" t="s">
        <v>797</v>
      </c>
      <c r="C11" s="62" t="s">
        <v>1000</v>
      </c>
      <c r="D11" s="62"/>
      <c r="E11" s="29"/>
      <c r="F11" s="29">
        <v>637</v>
      </c>
      <c r="G11" s="98"/>
      <c r="H11" s="19"/>
      <c r="I11" s="38"/>
      <c r="J11" s="19"/>
      <c r="K11" s="29"/>
      <c r="L11" s="19"/>
      <c r="M11" s="78" t="s">
        <v>1059</v>
      </c>
      <c r="N11" s="79" t="s">
        <v>1060</v>
      </c>
      <c r="O11" s="79" t="s">
        <v>1061</v>
      </c>
      <c r="P11" s="79" t="s">
        <v>1062</v>
      </c>
      <c r="Q11" s="79" t="s">
        <v>1063</v>
      </c>
      <c r="R11" s="23" t="s">
        <v>1095</v>
      </c>
    </row>
    <row r="12" spans="2:27">
      <c r="B12" s="70"/>
      <c r="C12" s="77"/>
      <c r="D12" s="70"/>
      <c r="E12" s="64"/>
      <c r="F12" s="65" t="s">
        <v>1069</v>
      </c>
      <c r="G12" s="102"/>
      <c r="H12" s="65"/>
      <c r="I12" s="69"/>
      <c r="J12" s="66"/>
      <c r="K12" s="65"/>
      <c r="L12" s="66"/>
      <c r="M12" s="65"/>
      <c r="N12" s="66"/>
      <c r="O12" s="66"/>
      <c r="P12" s="66"/>
      <c r="Q12" s="67"/>
    </row>
    <row r="13" spans="2:27">
      <c r="B13" s="63"/>
      <c r="C13" s="76"/>
      <c r="D13" s="63"/>
      <c r="E13" s="64"/>
      <c r="F13" s="65" t="s">
        <v>1065</v>
      </c>
      <c r="G13" s="102"/>
      <c r="H13" s="65" t="s">
        <v>1064</v>
      </c>
      <c r="I13" s="69"/>
      <c r="J13" s="66"/>
      <c r="K13" s="65" t="s">
        <v>1067</v>
      </c>
      <c r="L13" s="66"/>
      <c r="M13" s="65"/>
      <c r="N13" s="66"/>
      <c r="O13" s="66"/>
      <c r="P13" s="66"/>
      <c r="Q13" s="67"/>
    </row>
    <row r="14" spans="2:27">
      <c r="B14" s="62" t="s">
        <v>803</v>
      </c>
      <c r="C14" s="62" t="s">
        <v>1000</v>
      </c>
      <c r="D14" s="62"/>
      <c r="E14" s="29"/>
      <c r="F14" s="29">
        <v>636</v>
      </c>
      <c r="G14" s="98"/>
      <c r="H14" s="19"/>
      <c r="I14" s="38"/>
      <c r="J14" s="19"/>
      <c r="K14" s="29"/>
      <c r="L14" s="19"/>
      <c r="M14" s="78" t="s">
        <v>1070</v>
      </c>
      <c r="N14" s="79" t="s">
        <v>1071</v>
      </c>
      <c r="O14" s="79" t="s">
        <v>1072</v>
      </c>
      <c r="P14" s="79" t="s">
        <v>1073</v>
      </c>
      <c r="Q14" s="79" t="s">
        <v>1063</v>
      </c>
      <c r="R14" s="23"/>
    </row>
    <row r="15" spans="2:27">
      <c r="B15" s="70"/>
      <c r="C15" s="77"/>
      <c r="D15" s="70"/>
      <c r="E15" s="64"/>
      <c r="F15" s="65" t="s">
        <v>1076</v>
      </c>
      <c r="G15" s="102"/>
      <c r="H15" s="65"/>
      <c r="I15" s="69"/>
      <c r="J15" s="66"/>
      <c r="K15" s="65"/>
      <c r="L15" s="66"/>
      <c r="M15" s="65"/>
      <c r="N15" s="66"/>
      <c r="O15" s="66"/>
      <c r="P15" s="66"/>
      <c r="Q15" s="67"/>
    </row>
    <row r="16" spans="2:27">
      <c r="B16" s="63"/>
      <c r="C16" s="76"/>
      <c r="D16" s="63"/>
      <c r="E16" s="64"/>
      <c r="F16" s="65" t="s">
        <v>1075</v>
      </c>
      <c r="G16" s="102"/>
      <c r="H16" s="65" t="s">
        <v>1074</v>
      </c>
      <c r="I16" s="69"/>
      <c r="J16" s="66"/>
      <c r="K16" s="65" t="s">
        <v>1077</v>
      </c>
      <c r="L16" s="66"/>
      <c r="M16" s="65"/>
      <c r="N16" s="66"/>
      <c r="O16" s="66"/>
      <c r="P16" s="66"/>
      <c r="Q16" s="67"/>
    </row>
    <row r="17" spans="2:21">
      <c r="B17" s="23" t="s">
        <v>797</v>
      </c>
      <c r="C17" s="23"/>
      <c r="D17" s="23"/>
      <c r="E17">
        <v>1189</v>
      </c>
      <c r="F17">
        <v>829</v>
      </c>
      <c r="H17" t="s">
        <v>898</v>
      </c>
      <c r="I17" s="55"/>
      <c r="J17" t="s">
        <v>898</v>
      </c>
      <c r="M17" s="23" t="s">
        <v>1059</v>
      </c>
      <c r="N17" t="s">
        <v>1060</v>
      </c>
      <c r="O17" t="s">
        <v>1061</v>
      </c>
      <c r="P17" t="s">
        <v>1062</v>
      </c>
      <c r="Q17" t="s">
        <v>1063</v>
      </c>
    </row>
    <row r="18" spans="2:21">
      <c r="B18" s="23" t="s">
        <v>803</v>
      </c>
      <c r="C18" s="23"/>
      <c r="D18" s="23"/>
      <c r="F18">
        <v>913</v>
      </c>
      <c r="I18" s="55"/>
      <c r="J18" t="s">
        <v>898</v>
      </c>
      <c r="M18" t="s">
        <v>777</v>
      </c>
      <c r="N18" t="s">
        <v>799</v>
      </c>
      <c r="O18" t="s">
        <v>800</v>
      </c>
      <c r="P18" t="s">
        <v>801</v>
      </c>
      <c r="Q18" t="s">
        <v>802</v>
      </c>
    </row>
    <row r="19" spans="2:21">
      <c r="B19" s="23" t="s">
        <v>805</v>
      </c>
      <c r="C19" s="23"/>
      <c r="D19" s="23"/>
      <c r="F19">
        <v>638</v>
      </c>
      <c r="I19" s="55"/>
      <c r="J19">
        <v>39</v>
      </c>
      <c r="K19">
        <v>269</v>
      </c>
      <c r="L19">
        <v>39</v>
      </c>
      <c r="M19" t="s">
        <v>806</v>
      </c>
      <c r="N19" t="s">
        <v>807</v>
      </c>
      <c r="O19" t="s">
        <v>808</v>
      </c>
      <c r="P19" t="s">
        <v>809</v>
      </c>
      <c r="Q19" t="s">
        <v>810</v>
      </c>
    </row>
    <row r="20" spans="2:21">
      <c r="B20" s="23" t="s">
        <v>812</v>
      </c>
      <c r="C20" s="23"/>
      <c r="D20" s="23"/>
      <c r="F20">
        <v>653</v>
      </c>
      <c r="I20" s="55"/>
      <c r="K20">
        <v>303</v>
      </c>
      <c r="M20" t="s">
        <v>813</v>
      </c>
      <c r="N20" t="s">
        <v>814</v>
      </c>
      <c r="O20" t="s">
        <v>815</v>
      </c>
      <c r="P20" t="s">
        <v>816</v>
      </c>
      <c r="Q20" t="s">
        <v>817</v>
      </c>
    </row>
    <row r="21" spans="2:21">
      <c r="B21" s="62" t="s">
        <v>820</v>
      </c>
      <c r="C21" s="62" t="s">
        <v>1078</v>
      </c>
      <c r="D21" s="62"/>
      <c r="E21" s="29"/>
      <c r="F21" s="29">
        <v>568</v>
      </c>
      <c r="G21" s="98" t="s">
        <v>910</v>
      </c>
      <c r="H21" s="19"/>
      <c r="I21" s="38"/>
      <c r="J21" s="19"/>
      <c r="K21" s="29"/>
      <c r="L21" s="19"/>
      <c r="M21" s="78" t="s">
        <v>813</v>
      </c>
      <c r="N21" s="79" t="s">
        <v>1089</v>
      </c>
      <c r="O21" s="79" t="s">
        <v>1090</v>
      </c>
      <c r="P21" s="79" t="s">
        <v>1091</v>
      </c>
      <c r="Q21" s="79" t="s">
        <v>1048</v>
      </c>
      <c r="R21" s="23"/>
    </row>
    <row r="22" spans="2:21">
      <c r="B22" s="70"/>
      <c r="C22" s="77"/>
      <c r="D22" s="70"/>
      <c r="E22" s="64"/>
      <c r="F22" s="65" t="s">
        <v>1081</v>
      </c>
      <c r="G22" s="102"/>
      <c r="H22" s="65"/>
      <c r="I22" s="69"/>
      <c r="J22" s="66"/>
      <c r="K22" s="65"/>
      <c r="L22" s="66"/>
      <c r="M22" s="65"/>
      <c r="N22" s="66"/>
      <c r="O22" s="66"/>
      <c r="P22" s="66"/>
      <c r="Q22" s="67"/>
    </row>
    <row r="23" spans="2:21">
      <c r="B23" s="63"/>
      <c r="C23" s="76"/>
      <c r="D23" s="63"/>
      <c r="E23" s="64"/>
      <c r="F23" s="65" t="s">
        <v>1080</v>
      </c>
      <c r="G23" s="102"/>
      <c r="H23" s="65" t="s">
        <v>1079</v>
      </c>
      <c r="I23" s="69"/>
      <c r="J23" s="66"/>
      <c r="K23" s="65" t="s">
        <v>1082</v>
      </c>
      <c r="L23" s="66"/>
      <c r="M23" s="65"/>
      <c r="N23" s="66"/>
      <c r="O23" s="66"/>
      <c r="P23" s="66"/>
      <c r="Q23" s="67"/>
      <c r="S23" s="23" t="s">
        <v>1107</v>
      </c>
    </row>
    <row r="24" spans="2:21">
      <c r="B24" s="62" t="s">
        <v>827</v>
      </c>
      <c r="C24" s="62" t="s">
        <v>1078</v>
      </c>
      <c r="D24" s="62"/>
      <c r="E24" s="29"/>
      <c r="F24" s="29">
        <v>634</v>
      </c>
      <c r="G24" s="98" t="s">
        <v>910</v>
      </c>
      <c r="H24" s="19"/>
      <c r="I24" s="38"/>
      <c r="J24" s="19"/>
      <c r="K24" s="29"/>
      <c r="L24" s="19"/>
      <c r="M24" s="78" t="s">
        <v>1028</v>
      </c>
      <c r="N24" s="79" t="s">
        <v>842</v>
      </c>
      <c r="O24" s="79" t="s">
        <v>1009</v>
      </c>
      <c r="P24" s="79" t="s">
        <v>1083</v>
      </c>
      <c r="Q24" s="79" t="s">
        <v>1084</v>
      </c>
      <c r="R24" s="23"/>
    </row>
    <row r="25" spans="2:21">
      <c r="B25" s="70"/>
      <c r="C25" s="77"/>
      <c r="D25" s="70"/>
      <c r="E25" s="64"/>
      <c r="F25" s="65" t="s">
        <v>1087</v>
      </c>
      <c r="G25" s="102"/>
      <c r="H25" s="65"/>
      <c r="I25" s="69"/>
      <c r="J25" s="66"/>
      <c r="K25" s="65"/>
      <c r="L25" s="66"/>
      <c r="M25" s="65"/>
      <c r="N25" s="66"/>
      <c r="O25" s="66"/>
      <c r="P25" s="66"/>
      <c r="Q25" s="67"/>
    </row>
    <row r="26" spans="2:21">
      <c r="B26" s="63"/>
      <c r="C26" s="76"/>
      <c r="D26" s="63"/>
      <c r="E26" s="64"/>
      <c r="F26" s="65" t="s">
        <v>1086</v>
      </c>
      <c r="G26" s="102"/>
      <c r="H26" s="65" t="s">
        <v>1085</v>
      </c>
      <c r="I26" s="69"/>
      <c r="J26" s="66"/>
      <c r="K26" s="65" t="s">
        <v>1088</v>
      </c>
      <c r="L26" s="66"/>
      <c r="M26" s="65"/>
      <c r="N26" s="66"/>
      <c r="O26" s="66"/>
      <c r="P26" s="66"/>
      <c r="Q26" s="67"/>
    </row>
    <row r="27" spans="2:21">
      <c r="B27" s="62" t="s">
        <v>1099</v>
      </c>
      <c r="C27" s="62" t="s">
        <v>1078</v>
      </c>
      <c r="D27" s="62"/>
      <c r="E27" s="29"/>
      <c r="F27" s="29">
        <v>574</v>
      </c>
      <c r="G27" s="98" t="s">
        <v>910</v>
      </c>
      <c r="H27" s="19"/>
      <c r="I27" s="38"/>
      <c r="J27" s="19"/>
      <c r="K27" s="29"/>
      <c r="L27" s="19"/>
      <c r="M27" s="78" t="s">
        <v>834</v>
      </c>
      <c r="N27" s="79" t="s">
        <v>814</v>
      </c>
      <c r="O27" s="79" t="s">
        <v>1093</v>
      </c>
      <c r="P27" s="79" t="s">
        <v>1094</v>
      </c>
      <c r="Q27" s="79" t="s">
        <v>1023</v>
      </c>
      <c r="R27" s="23"/>
    </row>
    <row r="28" spans="2:21">
      <c r="B28" s="70"/>
      <c r="C28" s="77"/>
      <c r="D28" s="70"/>
      <c r="E28" s="64"/>
      <c r="F28" s="65" t="s">
        <v>1098</v>
      </c>
      <c r="G28" s="102"/>
      <c r="H28" s="65"/>
      <c r="I28" s="69"/>
      <c r="J28" s="66"/>
      <c r="K28" s="65"/>
      <c r="L28" s="66"/>
      <c r="M28" s="65"/>
      <c r="N28" s="66"/>
      <c r="O28" s="66"/>
      <c r="P28" s="66"/>
      <c r="Q28" s="67"/>
    </row>
    <row r="29" spans="2:21">
      <c r="B29" s="63"/>
      <c r="C29" s="76"/>
      <c r="D29" s="63"/>
      <c r="E29" s="64"/>
      <c r="F29" s="65" t="s">
        <v>1097</v>
      </c>
      <c r="G29" s="102"/>
      <c r="H29" s="65" t="s">
        <v>1096</v>
      </c>
      <c r="I29" s="69"/>
      <c r="J29" s="66"/>
      <c r="K29" s="65" t="s">
        <v>1092</v>
      </c>
      <c r="L29" s="66"/>
      <c r="M29" s="65"/>
      <c r="N29" s="66"/>
      <c r="O29" s="66"/>
      <c r="P29" s="66"/>
      <c r="Q29" s="67"/>
    </row>
    <row r="30" spans="2:21">
      <c r="B30" s="62" t="s">
        <v>832</v>
      </c>
      <c r="C30" s="62"/>
      <c r="D30" s="62"/>
      <c r="E30" s="29">
        <v>883</v>
      </c>
      <c r="F30" s="29">
        <v>683</v>
      </c>
      <c r="G30" s="98" t="s">
        <v>902</v>
      </c>
      <c r="H30" s="19"/>
      <c r="I30" s="38"/>
      <c r="J30" s="19" t="s">
        <v>841</v>
      </c>
      <c r="K30" s="29" t="s">
        <v>840</v>
      </c>
      <c r="L30" s="19" t="s">
        <v>841</v>
      </c>
      <c r="M30" s="78" t="s">
        <v>792</v>
      </c>
      <c r="N30" s="79" t="s">
        <v>842</v>
      </c>
      <c r="O30" s="79" t="s">
        <v>843</v>
      </c>
      <c r="P30" s="79" t="s">
        <v>844</v>
      </c>
      <c r="Q30" s="79" t="s">
        <v>845</v>
      </c>
      <c r="S30" s="23" t="s">
        <v>916</v>
      </c>
    </row>
    <row r="31" spans="2:21">
      <c r="B31" s="63"/>
      <c r="C31" s="76"/>
      <c r="D31" s="76"/>
      <c r="E31" s="64"/>
      <c r="F31" s="65" t="s">
        <v>915</v>
      </c>
      <c r="G31" s="102"/>
      <c r="H31" s="65"/>
      <c r="I31" s="69"/>
      <c r="J31" s="66"/>
      <c r="K31" s="65"/>
      <c r="L31" s="66"/>
      <c r="M31" s="65"/>
      <c r="N31" s="66"/>
      <c r="O31" s="66"/>
      <c r="P31" s="66"/>
      <c r="Q31" s="67"/>
      <c r="U31" s="23" t="s">
        <v>911</v>
      </c>
    </row>
    <row r="32" spans="2:21">
      <c r="B32" s="62" t="s">
        <v>920</v>
      </c>
      <c r="C32" s="62" t="s">
        <v>1078</v>
      </c>
      <c r="D32" s="62">
        <v>100</v>
      </c>
      <c r="E32" s="29"/>
      <c r="F32" s="29">
        <v>540</v>
      </c>
      <c r="G32" s="98"/>
      <c r="H32" s="19"/>
      <c r="I32" s="38"/>
      <c r="J32" s="19"/>
      <c r="K32" s="29"/>
      <c r="L32" s="78" t="s">
        <v>821</v>
      </c>
      <c r="M32" s="78" t="s">
        <v>1112</v>
      </c>
      <c r="N32" s="79" t="s">
        <v>1113</v>
      </c>
      <c r="O32" s="79" t="s">
        <v>1114</v>
      </c>
      <c r="P32" s="79" t="s">
        <v>1115</v>
      </c>
      <c r="Q32" s="79" t="s">
        <v>1116</v>
      </c>
      <c r="R32" s="23"/>
    </row>
    <row r="33" spans="2:24">
      <c r="B33" s="70"/>
      <c r="C33" s="77"/>
      <c r="D33" s="70"/>
      <c r="E33" s="64"/>
      <c r="F33" s="65" t="s">
        <v>1108</v>
      </c>
      <c r="G33" s="102"/>
      <c r="H33" s="65"/>
      <c r="I33" s="69"/>
      <c r="J33" s="66"/>
      <c r="K33" s="65"/>
      <c r="L33" s="66"/>
      <c r="M33" s="65"/>
      <c r="N33" s="66"/>
      <c r="O33" s="66"/>
      <c r="P33" s="66"/>
      <c r="Q33" s="67"/>
    </row>
    <row r="34" spans="2:24">
      <c r="B34" s="63"/>
      <c r="C34" s="76"/>
      <c r="D34" s="63"/>
      <c r="E34" s="64"/>
      <c r="F34" s="65" t="s">
        <v>1109</v>
      </c>
      <c r="G34" s="102"/>
      <c r="H34" s="65" t="s">
        <v>1110</v>
      </c>
      <c r="I34" s="69"/>
      <c r="J34" s="65"/>
      <c r="K34" s="65" t="s">
        <v>1111</v>
      </c>
      <c r="L34" s="66"/>
      <c r="M34" s="65"/>
      <c r="N34" s="66"/>
      <c r="O34" s="66"/>
      <c r="P34" s="66"/>
      <c r="Q34" s="67"/>
    </row>
    <row r="35" spans="2:24">
      <c r="B35" s="62" t="s">
        <v>906</v>
      </c>
      <c r="C35" s="62" t="s">
        <v>1078</v>
      </c>
      <c r="D35" s="62">
        <v>100</v>
      </c>
      <c r="E35" s="29"/>
      <c r="F35" s="29">
        <v>530</v>
      </c>
      <c r="G35" s="98"/>
      <c r="H35" s="19"/>
      <c r="I35" s="38"/>
      <c r="J35" s="19"/>
      <c r="K35" s="29"/>
      <c r="L35" s="78" t="s">
        <v>907</v>
      </c>
      <c r="M35" s="78" t="s">
        <v>1112</v>
      </c>
      <c r="N35" s="79" t="s">
        <v>1117</v>
      </c>
      <c r="O35" s="79" t="s">
        <v>1118</v>
      </c>
      <c r="P35" s="79" t="s">
        <v>1119</v>
      </c>
      <c r="Q35" s="79" t="s">
        <v>1120</v>
      </c>
      <c r="R35" s="23"/>
    </row>
    <row r="36" spans="2:24">
      <c r="B36" s="70"/>
      <c r="C36" s="77"/>
      <c r="D36" s="70"/>
      <c r="E36" s="64"/>
      <c r="F36" s="65" t="s">
        <v>1121</v>
      </c>
      <c r="G36" s="102"/>
      <c r="H36" s="65"/>
      <c r="I36" s="69"/>
      <c r="J36" s="66"/>
      <c r="K36" s="65"/>
      <c r="L36" s="66"/>
      <c r="M36" s="65"/>
      <c r="N36" s="66"/>
      <c r="O36" s="66"/>
      <c r="P36" s="66"/>
      <c r="Q36" s="67"/>
    </row>
    <row r="37" spans="2:24">
      <c r="B37" s="63"/>
      <c r="C37" s="76"/>
      <c r="D37" s="63"/>
      <c r="E37" s="64"/>
      <c r="F37" s="65" t="s">
        <v>1122</v>
      </c>
      <c r="G37" s="102"/>
      <c r="H37" s="65" t="s">
        <v>1123</v>
      </c>
      <c r="I37" s="69"/>
      <c r="J37" s="65"/>
      <c r="K37" s="65" t="s">
        <v>1111</v>
      </c>
      <c r="L37" s="66"/>
      <c r="M37" s="65"/>
      <c r="N37" s="66"/>
      <c r="O37" s="66"/>
      <c r="P37" s="66"/>
      <c r="Q37" s="67"/>
    </row>
    <row r="38" spans="2:24">
      <c r="B38" s="62" t="s">
        <v>1124</v>
      </c>
      <c r="C38" s="62" t="s">
        <v>1078</v>
      </c>
      <c r="D38" s="62">
        <v>100</v>
      </c>
      <c r="E38" s="29"/>
      <c r="F38" s="29">
        <v>513</v>
      </c>
      <c r="G38" s="98"/>
      <c r="H38" s="19"/>
      <c r="I38" s="38"/>
      <c r="J38" s="19"/>
      <c r="K38" s="29"/>
      <c r="L38" s="78" t="s">
        <v>821</v>
      </c>
      <c r="M38" s="78" t="s">
        <v>828</v>
      </c>
      <c r="N38" s="79" t="s">
        <v>1117</v>
      </c>
      <c r="O38" s="79" t="s">
        <v>1125</v>
      </c>
      <c r="P38" s="79" t="s">
        <v>1126</v>
      </c>
      <c r="Q38" s="79" t="s">
        <v>1127</v>
      </c>
      <c r="R38" s="23" t="s">
        <v>1131</v>
      </c>
    </row>
    <row r="39" spans="2:24">
      <c r="B39" s="70"/>
      <c r="C39" s="77"/>
      <c r="D39" s="70"/>
      <c r="E39" s="64"/>
      <c r="F39" s="65" t="s">
        <v>1128</v>
      </c>
      <c r="G39" s="102"/>
      <c r="H39" s="65"/>
      <c r="I39" s="69"/>
      <c r="J39" s="66"/>
      <c r="K39" s="65"/>
      <c r="L39" s="66"/>
      <c r="M39" s="65"/>
      <c r="N39" s="66"/>
      <c r="O39" s="66"/>
      <c r="P39" s="66"/>
      <c r="Q39" s="67"/>
    </row>
    <row r="40" spans="2:24">
      <c r="B40" s="63"/>
      <c r="C40" s="76"/>
      <c r="D40" s="63"/>
      <c r="E40" s="64"/>
      <c r="F40" s="65" t="s">
        <v>1129</v>
      </c>
      <c r="G40" s="102"/>
      <c r="H40" s="65" t="s">
        <v>1130</v>
      </c>
      <c r="I40" s="69"/>
      <c r="J40" s="65"/>
      <c r="K40" s="65" t="s">
        <v>1132</v>
      </c>
      <c r="L40" s="66"/>
      <c r="M40" s="65"/>
      <c r="N40" s="66"/>
      <c r="O40" s="66"/>
      <c r="P40" s="66"/>
      <c r="Q40" s="67"/>
    </row>
    <row r="41" spans="2:24">
      <c r="B41" s="62" t="s">
        <v>833</v>
      </c>
      <c r="C41" s="62"/>
      <c r="D41" s="62"/>
      <c r="E41" s="29">
        <v>777</v>
      </c>
      <c r="F41" s="29">
        <v>553</v>
      </c>
      <c r="G41" s="98"/>
      <c r="H41" s="19"/>
      <c r="I41" s="38"/>
      <c r="J41" s="19"/>
      <c r="K41" s="29"/>
      <c r="L41" s="19"/>
      <c r="M41" s="78" t="s">
        <v>834</v>
      </c>
      <c r="N41" s="79" t="s">
        <v>835</v>
      </c>
      <c r="O41" s="79" t="s">
        <v>836</v>
      </c>
      <c r="P41" s="79" t="s">
        <v>837</v>
      </c>
      <c r="Q41" s="79" t="s">
        <v>838</v>
      </c>
      <c r="R41" s="23" t="s">
        <v>839</v>
      </c>
    </row>
    <row r="42" spans="2:24">
      <c r="B42" s="63"/>
      <c r="C42" s="76"/>
      <c r="D42" s="76"/>
      <c r="E42" s="64"/>
      <c r="F42" s="65" t="s">
        <v>917</v>
      </c>
      <c r="G42" s="102"/>
      <c r="H42" s="65"/>
      <c r="I42" s="69"/>
      <c r="J42" s="66"/>
      <c r="K42" s="65"/>
      <c r="L42" s="66"/>
      <c r="M42" s="65"/>
      <c r="N42" s="66"/>
      <c r="O42" s="66"/>
      <c r="P42" s="66"/>
      <c r="Q42" s="67"/>
    </row>
    <row r="43" spans="2:24">
      <c r="B43" s="62" t="s">
        <v>942</v>
      </c>
      <c r="C43" s="62"/>
      <c r="D43" s="62"/>
      <c r="E43" s="29">
        <v>722</v>
      </c>
      <c r="F43" s="29">
        <v>532</v>
      </c>
      <c r="G43" s="98"/>
      <c r="H43" s="19"/>
      <c r="I43" s="38" t="s">
        <v>955</v>
      </c>
      <c r="J43" s="19"/>
      <c r="K43" s="29"/>
      <c r="L43" s="19"/>
      <c r="M43" s="78" t="s">
        <v>945</v>
      </c>
      <c r="N43" s="79" t="s">
        <v>946</v>
      </c>
      <c r="O43" s="79" t="s">
        <v>947</v>
      </c>
      <c r="P43" s="79" t="s">
        <v>948</v>
      </c>
      <c r="Q43" s="79" t="s">
        <v>949</v>
      </c>
    </row>
    <row r="44" spans="2:24">
      <c r="B44" s="63"/>
      <c r="C44" s="76"/>
      <c r="D44" s="76"/>
      <c r="E44" s="64"/>
      <c r="F44" s="65" t="s">
        <v>943</v>
      </c>
      <c r="G44" s="102"/>
      <c r="H44" s="65"/>
      <c r="I44" s="69"/>
      <c r="J44" s="66"/>
      <c r="K44" s="65"/>
      <c r="L44" s="66"/>
      <c r="M44" s="65"/>
      <c r="N44" s="66"/>
      <c r="O44" s="66"/>
      <c r="P44" s="66"/>
      <c r="Q44" s="67"/>
      <c r="S44" s="74" t="s">
        <v>957</v>
      </c>
      <c r="T44" s="75"/>
      <c r="U44" s="75"/>
      <c r="V44" s="75"/>
      <c r="W44" s="75"/>
      <c r="X44" s="75"/>
    </row>
    <row r="45" spans="2:24">
      <c r="B45" s="62" t="s">
        <v>964</v>
      </c>
      <c r="C45" s="62"/>
      <c r="D45" s="62"/>
      <c r="E45" s="29">
        <v>732</v>
      </c>
      <c r="F45" s="29">
        <v>561</v>
      </c>
      <c r="G45" s="98"/>
      <c r="H45" s="19"/>
      <c r="I45" s="38"/>
      <c r="J45" s="19"/>
      <c r="K45" s="29"/>
      <c r="L45" s="19"/>
      <c r="M45" s="78" t="s">
        <v>780</v>
      </c>
      <c r="N45" s="79" t="s">
        <v>946</v>
      </c>
      <c r="O45" s="79" t="s">
        <v>965</v>
      </c>
      <c r="P45" s="79" t="s">
        <v>966</v>
      </c>
      <c r="Q45" s="79" t="s">
        <v>949</v>
      </c>
      <c r="S45" s="74" t="s">
        <v>967</v>
      </c>
      <c r="T45" s="74"/>
    </row>
    <row r="46" spans="2:24">
      <c r="B46" s="63"/>
      <c r="C46" s="76"/>
      <c r="D46" s="76"/>
      <c r="E46" s="64"/>
      <c r="F46" s="65" t="s">
        <v>968</v>
      </c>
      <c r="G46" s="102"/>
      <c r="H46" s="65"/>
      <c r="I46" s="69"/>
      <c r="J46" s="66"/>
      <c r="K46" s="65"/>
      <c r="L46" s="66"/>
      <c r="M46" s="65"/>
      <c r="N46" s="66"/>
      <c r="O46" s="66"/>
      <c r="P46" s="66"/>
      <c r="Q46" s="67"/>
      <c r="S46" t="s">
        <v>969</v>
      </c>
    </row>
    <row r="47" spans="2:24">
      <c r="B47" s="62" t="s">
        <v>963</v>
      </c>
      <c r="C47" s="62"/>
      <c r="D47" s="62">
        <v>100</v>
      </c>
      <c r="E47" s="29"/>
      <c r="F47" s="29"/>
      <c r="G47" s="98"/>
      <c r="H47" s="19"/>
      <c r="I47" s="38" t="s">
        <v>955</v>
      </c>
      <c r="J47" s="19"/>
      <c r="K47" s="29"/>
      <c r="L47" s="19"/>
      <c r="M47" s="78" t="s">
        <v>958</v>
      </c>
      <c r="N47" s="79" t="s">
        <v>959</v>
      </c>
      <c r="O47" s="79" t="s">
        <v>960</v>
      </c>
      <c r="P47" s="79" t="s">
        <v>961</v>
      </c>
      <c r="Q47" s="79" t="s">
        <v>962</v>
      </c>
    </row>
    <row r="48" spans="2:24">
      <c r="B48" s="63"/>
      <c r="C48" s="76"/>
      <c r="D48" s="76"/>
      <c r="E48" s="64"/>
      <c r="F48" s="65" t="s">
        <v>943</v>
      </c>
      <c r="G48" s="102"/>
      <c r="H48" s="65"/>
      <c r="I48" s="69"/>
      <c r="J48" s="66"/>
      <c r="K48" s="65"/>
      <c r="L48" s="66"/>
      <c r="M48" s="65"/>
      <c r="N48" s="66"/>
      <c r="O48" s="66"/>
      <c r="P48" s="66"/>
      <c r="Q48" s="67"/>
    </row>
    <row r="49" spans="2:18">
      <c r="B49" s="62" t="s">
        <v>944</v>
      </c>
      <c r="C49" s="62"/>
      <c r="D49" s="62"/>
      <c r="E49" s="29"/>
      <c r="F49" s="29">
        <v>599</v>
      </c>
      <c r="G49" s="98"/>
      <c r="H49" s="19"/>
      <c r="I49" s="38"/>
      <c r="J49" s="19"/>
      <c r="K49" s="29"/>
      <c r="L49" s="19"/>
      <c r="M49" s="78" t="s">
        <v>950</v>
      </c>
      <c r="N49" s="79" t="s">
        <v>908</v>
      </c>
      <c r="O49" s="79" t="s">
        <v>951</v>
      </c>
      <c r="P49" s="79" t="s">
        <v>952</v>
      </c>
      <c r="Q49" s="79" t="s">
        <v>953</v>
      </c>
    </row>
    <row r="50" spans="2:18">
      <c r="B50" s="63"/>
      <c r="C50" s="76"/>
      <c r="D50" s="76"/>
      <c r="E50" s="64"/>
      <c r="F50" s="65" t="s">
        <v>954</v>
      </c>
      <c r="G50" s="102"/>
      <c r="H50" s="65"/>
      <c r="I50" s="69"/>
      <c r="J50" s="66"/>
      <c r="K50" s="65"/>
      <c r="L50" s="66"/>
      <c r="M50" s="65"/>
      <c r="N50" s="66"/>
      <c r="O50" s="66"/>
      <c r="P50" s="66"/>
      <c r="Q50" s="67"/>
    </row>
    <row r="51" spans="2:18">
      <c r="B51" s="62" t="s">
        <v>970</v>
      </c>
      <c r="C51" s="62" t="s">
        <v>1000</v>
      </c>
      <c r="D51" s="62"/>
      <c r="E51" s="29"/>
      <c r="F51" s="29"/>
      <c r="G51" s="98"/>
      <c r="H51" s="19"/>
      <c r="I51" s="38"/>
      <c r="J51" s="19"/>
      <c r="K51" s="29"/>
      <c r="L51" s="19"/>
      <c r="M51" s="78" t="s">
        <v>971</v>
      </c>
      <c r="N51" s="79" t="s">
        <v>972</v>
      </c>
      <c r="O51" s="79" t="s">
        <v>973</v>
      </c>
      <c r="P51" s="79" t="s">
        <v>974</v>
      </c>
      <c r="Q51" s="79" t="s">
        <v>975</v>
      </c>
    </row>
    <row r="52" spans="2:18">
      <c r="B52" s="63"/>
      <c r="C52" s="76"/>
      <c r="D52" s="76"/>
      <c r="E52" s="64"/>
      <c r="F52" s="65" t="s">
        <v>976</v>
      </c>
      <c r="G52" s="102"/>
      <c r="H52" s="65"/>
      <c r="I52" s="69"/>
      <c r="J52" s="66"/>
      <c r="K52" s="65"/>
      <c r="L52" s="66"/>
      <c r="M52" s="65"/>
      <c r="N52" s="66"/>
      <c r="O52" s="66"/>
      <c r="P52" s="66"/>
      <c r="Q52" s="67"/>
    </row>
    <row r="53" spans="2:18">
      <c r="B53" s="62" t="s">
        <v>977</v>
      </c>
      <c r="C53" s="62" t="s">
        <v>1000</v>
      </c>
      <c r="D53" s="62">
        <v>100</v>
      </c>
      <c r="E53" s="29">
        <v>811</v>
      </c>
      <c r="F53" s="29"/>
      <c r="G53" s="98"/>
      <c r="H53" s="19"/>
      <c r="I53" s="38"/>
      <c r="J53" s="19"/>
      <c r="K53" s="29"/>
      <c r="L53" s="19"/>
      <c r="M53" s="78" t="s">
        <v>978</v>
      </c>
      <c r="N53" s="79" t="s">
        <v>972</v>
      </c>
      <c r="O53" s="79" t="s">
        <v>979</v>
      </c>
      <c r="P53" s="79" t="s">
        <v>980</v>
      </c>
      <c r="Q53" s="79" t="s">
        <v>802</v>
      </c>
    </row>
    <row r="54" spans="2:18">
      <c r="B54" s="63"/>
      <c r="C54" s="76"/>
      <c r="D54" s="76"/>
      <c r="E54" s="64"/>
      <c r="F54" s="65" t="s">
        <v>981</v>
      </c>
      <c r="G54" s="102"/>
      <c r="H54" s="65"/>
      <c r="I54" s="69"/>
      <c r="J54" s="66"/>
      <c r="K54" s="65"/>
      <c r="L54" s="66"/>
      <c r="M54" s="65"/>
      <c r="N54" s="66"/>
      <c r="O54" s="66"/>
      <c r="P54" s="66"/>
      <c r="Q54" s="67"/>
    </row>
    <row r="55" spans="2:18">
      <c r="B55" s="62" t="s">
        <v>987</v>
      </c>
      <c r="C55" s="62" t="s">
        <v>1000</v>
      </c>
      <c r="D55" s="62">
        <v>100</v>
      </c>
      <c r="E55" s="29">
        <v>841</v>
      </c>
      <c r="F55" s="29">
        <v>640</v>
      </c>
      <c r="G55" s="98"/>
      <c r="H55" s="19"/>
      <c r="I55" s="38"/>
      <c r="J55" s="19"/>
      <c r="K55" s="29"/>
      <c r="L55" s="19"/>
      <c r="M55" s="78" t="s">
        <v>982</v>
      </c>
      <c r="N55" s="79" t="s">
        <v>983</v>
      </c>
      <c r="O55" s="79" t="s">
        <v>984</v>
      </c>
      <c r="P55" s="79" t="s">
        <v>985</v>
      </c>
      <c r="Q55" s="79" t="s">
        <v>986</v>
      </c>
    </row>
    <row r="56" spans="2:18">
      <c r="B56" s="63"/>
      <c r="C56" s="76"/>
      <c r="D56" s="76"/>
      <c r="E56" s="64"/>
      <c r="F56" s="65" t="s">
        <v>988</v>
      </c>
      <c r="G56" s="102"/>
      <c r="H56" s="65"/>
      <c r="I56" s="69"/>
      <c r="J56" s="66"/>
      <c r="K56" s="65"/>
      <c r="L56" s="66"/>
      <c r="M56" s="65"/>
      <c r="N56" s="66"/>
      <c r="O56" s="66"/>
      <c r="P56" s="66"/>
      <c r="Q56" s="67"/>
    </row>
    <row r="57" spans="2:18">
      <c r="B57" s="62" t="s">
        <v>989</v>
      </c>
      <c r="C57" s="62" t="s">
        <v>1001</v>
      </c>
      <c r="D57" s="62"/>
      <c r="E57" s="29">
        <v>987</v>
      </c>
      <c r="F57" s="29">
        <v>722</v>
      </c>
      <c r="G57" s="98"/>
      <c r="H57" s="19"/>
      <c r="I57" s="38"/>
      <c r="J57" s="19"/>
      <c r="K57" s="29"/>
      <c r="L57" s="19"/>
      <c r="M57" s="78" t="s">
        <v>821</v>
      </c>
      <c r="N57" s="79" t="s">
        <v>991</v>
      </c>
      <c r="O57" s="79" t="s">
        <v>992</v>
      </c>
      <c r="P57" s="79" t="s">
        <v>993</v>
      </c>
      <c r="Q57" s="79" t="s">
        <v>994</v>
      </c>
      <c r="R57" s="23" t="s">
        <v>996</v>
      </c>
    </row>
    <row r="58" spans="2:18">
      <c r="B58" s="70"/>
      <c r="C58" s="77"/>
      <c r="D58" s="70"/>
      <c r="E58" s="64"/>
      <c r="F58" s="65" t="s">
        <v>990</v>
      </c>
      <c r="G58" s="102"/>
      <c r="H58" s="65"/>
      <c r="I58" s="69"/>
      <c r="J58" s="66"/>
      <c r="K58" s="65"/>
      <c r="L58" s="66"/>
      <c r="M58" s="65"/>
      <c r="N58" s="66"/>
      <c r="O58" s="66"/>
      <c r="P58" s="66"/>
      <c r="Q58" s="67"/>
    </row>
    <row r="59" spans="2:18">
      <c r="B59" s="63"/>
      <c r="C59" s="76"/>
      <c r="D59" s="63"/>
      <c r="E59" s="64"/>
      <c r="F59" s="65" t="s">
        <v>1024</v>
      </c>
      <c r="G59" s="102"/>
      <c r="H59" s="65" t="s">
        <v>1040</v>
      </c>
      <c r="I59" s="69"/>
      <c r="J59" s="66"/>
      <c r="K59" s="65" t="s">
        <v>1041</v>
      </c>
      <c r="L59" s="66"/>
      <c r="M59" s="65"/>
      <c r="N59" s="66"/>
      <c r="O59" s="66"/>
      <c r="P59" s="66"/>
      <c r="Q59" s="67"/>
    </row>
    <row r="60" spans="2:18">
      <c r="B60" s="62" t="s">
        <v>1016</v>
      </c>
      <c r="C60" s="62" t="s">
        <v>1001</v>
      </c>
      <c r="D60" s="62">
        <v>100</v>
      </c>
      <c r="E60" s="29">
        <v>971</v>
      </c>
      <c r="F60" s="29">
        <v>697</v>
      </c>
      <c r="G60" s="98"/>
      <c r="H60" s="19"/>
      <c r="I60" s="38"/>
      <c r="J60" s="19"/>
      <c r="K60" s="29"/>
      <c r="L60" s="19"/>
      <c r="M60" s="78" t="s">
        <v>907</v>
      </c>
      <c r="N60" s="79" t="s">
        <v>991</v>
      </c>
      <c r="O60" s="79" t="s">
        <v>1013</v>
      </c>
      <c r="P60" s="79" t="s">
        <v>1014</v>
      </c>
      <c r="Q60" s="79" t="s">
        <v>1015</v>
      </c>
      <c r="R60" s="23"/>
    </row>
    <row r="61" spans="2:18">
      <c r="B61" s="70"/>
      <c r="C61" s="77"/>
      <c r="D61" s="70"/>
      <c r="E61" s="64"/>
      <c r="F61" s="65" t="s">
        <v>1017</v>
      </c>
      <c r="G61" s="102"/>
      <c r="H61" s="65"/>
      <c r="I61" s="69"/>
      <c r="J61" s="66"/>
      <c r="K61" s="65"/>
      <c r="L61" s="66"/>
      <c r="M61" s="65"/>
      <c r="N61" s="66"/>
      <c r="O61" s="66"/>
      <c r="P61" s="66"/>
      <c r="Q61" s="67"/>
    </row>
    <row r="62" spans="2:18">
      <c r="B62" s="63"/>
      <c r="C62" s="76"/>
      <c r="D62" s="63"/>
      <c r="E62" s="64"/>
      <c r="F62" s="65" t="s">
        <v>1025</v>
      </c>
      <c r="G62" s="102"/>
      <c r="H62" s="65" t="s">
        <v>1039</v>
      </c>
      <c r="I62" s="69"/>
      <c r="J62" s="66"/>
      <c r="K62" s="65" t="s">
        <v>1042</v>
      </c>
      <c r="L62" s="66"/>
      <c r="M62" s="65"/>
      <c r="N62" s="66"/>
      <c r="O62" s="66"/>
      <c r="P62" s="66"/>
      <c r="Q62" s="67"/>
    </row>
    <row r="63" spans="2:18">
      <c r="B63" s="62" t="s">
        <v>1012</v>
      </c>
      <c r="C63" s="62" t="s">
        <v>1000</v>
      </c>
      <c r="D63" s="62">
        <v>100</v>
      </c>
      <c r="E63" s="29" t="s">
        <v>1675</v>
      </c>
      <c r="F63" s="29"/>
      <c r="G63" s="98"/>
      <c r="H63" s="19"/>
      <c r="I63" s="38"/>
      <c r="J63" s="19"/>
      <c r="K63" s="29"/>
      <c r="L63" s="78" t="s">
        <v>780</v>
      </c>
      <c r="M63" s="78" t="s">
        <v>1008</v>
      </c>
      <c r="N63" s="79" t="s">
        <v>1009</v>
      </c>
      <c r="O63" s="79" t="s">
        <v>1674</v>
      </c>
      <c r="P63" s="79" t="s">
        <v>1010</v>
      </c>
      <c r="Q63" s="79" t="s">
        <v>1011</v>
      </c>
      <c r="R63" s="23" t="s">
        <v>1068</v>
      </c>
    </row>
    <row r="64" spans="2:18">
      <c r="B64" s="70"/>
      <c r="C64" s="77"/>
      <c r="D64" s="70"/>
      <c r="E64" s="64" t="s">
        <v>1676</v>
      </c>
      <c r="F64" s="65"/>
      <c r="G64" s="102"/>
      <c r="H64" s="65"/>
      <c r="I64" s="69"/>
      <c r="J64" s="66"/>
      <c r="K64" s="65"/>
      <c r="L64" s="66"/>
      <c r="M64" s="65"/>
      <c r="N64" s="66"/>
      <c r="O64" s="66"/>
      <c r="P64" s="66"/>
      <c r="Q64" s="67"/>
      <c r="R64" s="23" t="s">
        <v>1066</v>
      </c>
    </row>
    <row r="65" spans="2:18">
      <c r="B65" s="63"/>
      <c r="C65" s="76"/>
      <c r="D65" s="63"/>
      <c r="E65" s="64"/>
      <c r="F65" s="65" t="s">
        <v>1677</v>
      </c>
      <c r="G65" s="102"/>
      <c r="H65" s="65"/>
      <c r="I65" s="69"/>
      <c r="J65" s="66"/>
      <c r="K65" s="65"/>
      <c r="L65" s="66"/>
      <c r="M65" s="65"/>
      <c r="N65" s="66"/>
      <c r="O65" s="66"/>
      <c r="P65" s="66"/>
      <c r="Q65" s="67"/>
    </row>
    <row r="66" spans="2:18">
      <c r="B66" s="62" t="s">
        <v>1019</v>
      </c>
      <c r="C66" s="62" t="s">
        <v>1000</v>
      </c>
      <c r="D66" s="62">
        <v>100</v>
      </c>
      <c r="E66" s="29">
        <v>961</v>
      </c>
      <c r="F66" s="29">
        <v>692</v>
      </c>
      <c r="G66" s="98"/>
      <c r="H66" s="19"/>
      <c r="I66" s="38"/>
      <c r="J66" s="19"/>
      <c r="K66" s="29"/>
      <c r="L66" s="19"/>
      <c r="M66" s="78" t="s">
        <v>792</v>
      </c>
      <c r="N66" s="79" t="s">
        <v>1020</v>
      </c>
      <c r="O66" s="79" t="s">
        <v>1021</v>
      </c>
      <c r="P66" s="79" t="s">
        <v>1022</v>
      </c>
      <c r="Q66" s="79" t="s">
        <v>1023</v>
      </c>
      <c r="R66" s="23"/>
    </row>
    <row r="67" spans="2:18">
      <c r="B67" s="70"/>
      <c r="C67" s="77"/>
      <c r="D67" s="70"/>
      <c r="E67" s="64"/>
      <c r="F67" s="65" t="s">
        <v>1018</v>
      </c>
      <c r="G67" s="102"/>
      <c r="H67" s="65"/>
      <c r="I67" s="69"/>
      <c r="J67" s="66"/>
      <c r="K67" s="65"/>
      <c r="L67" s="66"/>
      <c r="M67" s="65"/>
      <c r="N67" s="66"/>
      <c r="O67" s="66"/>
      <c r="P67" s="66"/>
      <c r="Q67" s="67"/>
    </row>
    <row r="68" spans="2:18">
      <c r="B68" s="63"/>
      <c r="C68" s="76"/>
      <c r="D68" s="63"/>
      <c r="E68" s="64"/>
      <c r="F68" s="65" t="s">
        <v>1026</v>
      </c>
      <c r="G68" s="102"/>
      <c r="H68" s="65" t="s">
        <v>1038</v>
      </c>
      <c r="I68" s="69"/>
      <c r="J68" s="65"/>
      <c r="K68" s="65" t="s">
        <v>1043</v>
      </c>
      <c r="L68" s="66"/>
      <c r="M68" s="65"/>
      <c r="N68" s="66"/>
      <c r="O68" s="66"/>
      <c r="P68" s="66"/>
      <c r="Q68" s="67"/>
    </row>
    <row r="69" spans="2:18">
      <c r="B69" s="62" t="s">
        <v>1027</v>
      </c>
      <c r="C69" s="62" t="s">
        <v>1000</v>
      </c>
      <c r="D69" s="62">
        <v>100</v>
      </c>
      <c r="E69" s="29"/>
      <c r="F69" s="29">
        <v>647</v>
      </c>
      <c r="G69" s="98"/>
      <c r="H69" s="19"/>
      <c r="I69" s="38"/>
      <c r="J69" s="19"/>
      <c r="K69" s="29"/>
      <c r="L69" s="19"/>
      <c r="M69" s="78" t="s">
        <v>1028</v>
      </c>
      <c r="N69" s="79" t="s">
        <v>1020</v>
      </c>
      <c r="O69" s="79" t="s">
        <v>1029</v>
      </c>
      <c r="P69" s="79" t="s">
        <v>1030</v>
      </c>
      <c r="Q69" s="79" t="s">
        <v>1031</v>
      </c>
      <c r="R69" s="23"/>
    </row>
    <row r="70" spans="2:18">
      <c r="B70" s="70"/>
      <c r="C70" s="77"/>
      <c r="D70" s="70"/>
      <c r="E70" s="64"/>
      <c r="F70" s="65" t="s">
        <v>1032</v>
      </c>
      <c r="G70" s="102"/>
      <c r="H70" s="65"/>
      <c r="I70" s="69"/>
      <c r="J70" s="66"/>
      <c r="K70" s="65"/>
      <c r="L70" s="66"/>
      <c r="M70" s="65"/>
      <c r="N70" s="66"/>
      <c r="O70" s="66"/>
      <c r="P70" s="66"/>
      <c r="Q70" s="67"/>
    </row>
    <row r="71" spans="2:18">
      <c r="B71" s="63"/>
      <c r="C71" s="76"/>
      <c r="D71" s="63"/>
      <c r="E71" s="64"/>
      <c r="F71" s="65" t="s">
        <v>1033</v>
      </c>
      <c r="G71" s="102"/>
      <c r="H71" s="65" t="s">
        <v>1037</v>
      </c>
      <c r="I71" s="69"/>
      <c r="J71" s="65"/>
      <c r="K71" s="65" t="s">
        <v>1044</v>
      </c>
      <c r="L71" s="66"/>
      <c r="M71" s="65"/>
      <c r="N71" s="66"/>
      <c r="O71" s="66"/>
      <c r="P71" s="66"/>
      <c r="Q71" s="67"/>
    </row>
    <row r="72" spans="2:18">
      <c r="B72" s="62" t="s">
        <v>1034</v>
      </c>
      <c r="C72" s="62" t="s">
        <v>1001</v>
      </c>
      <c r="D72" s="62">
        <v>100</v>
      </c>
      <c r="E72" s="29"/>
      <c r="F72" s="29">
        <v>575</v>
      </c>
      <c r="G72" s="98"/>
      <c r="H72" s="19"/>
      <c r="I72" s="38"/>
      <c r="J72" s="19"/>
      <c r="K72" s="29"/>
      <c r="L72" s="19"/>
      <c r="M72" s="78" t="s">
        <v>950</v>
      </c>
      <c r="N72" s="79" t="s">
        <v>1054</v>
      </c>
      <c r="O72" s="79" t="s">
        <v>1055</v>
      </c>
      <c r="P72" s="79" t="s">
        <v>1056</v>
      </c>
      <c r="Q72" s="79" t="s">
        <v>1057</v>
      </c>
      <c r="R72" s="23" t="s">
        <v>1036</v>
      </c>
    </row>
    <row r="73" spans="2:18">
      <c r="B73" s="70"/>
      <c r="C73" s="77"/>
      <c r="D73" s="70"/>
      <c r="E73" s="64"/>
      <c r="F73" s="65" t="s">
        <v>1053</v>
      </c>
      <c r="G73" s="102"/>
      <c r="H73" s="65"/>
      <c r="I73" s="69"/>
      <c r="J73" s="66"/>
      <c r="K73" s="65"/>
      <c r="L73" s="66"/>
      <c r="M73" s="65"/>
      <c r="N73" s="66"/>
      <c r="O73" s="66"/>
      <c r="P73" s="66"/>
      <c r="Q73" s="67"/>
    </row>
    <row r="74" spans="2:18">
      <c r="B74" s="63"/>
      <c r="C74" s="76"/>
      <c r="D74" s="63"/>
      <c r="E74" s="64"/>
      <c r="F74" s="65" t="s">
        <v>1033</v>
      </c>
      <c r="G74" s="102"/>
      <c r="H74" s="65" t="s">
        <v>1035</v>
      </c>
      <c r="I74" s="69"/>
      <c r="J74" s="65"/>
      <c r="K74" s="65" t="s">
        <v>1058</v>
      </c>
      <c r="L74" s="66"/>
      <c r="M74" s="65"/>
      <c r="N74" s="66"/>
      <c r="O74" s="66"/>
      <c r="P74" s="66"/>
      <c r="Q74" s="67"/>
    </row>
    <row r="75" spans="2:18">
      <c r="B75" s="62" t="s">
        <v>1045</v>
      </c>
      <c r="C75" s="62" t="s">
        <v>1000</v>
      </c>
      <c r="D75" s="62">
        <v>100</v>
      </c>
      <c r="E75" s="29"/>
      <c r="F75" s="29">
        <v>632</v>
      </c>
      <c r="G75" s="98"/>
      <c r="H75" s="19"/>
      <c r="I75" s="38"/>
      <c r="J75" s="19"/>
      <c r="K75" s="29"/>
      <c r="L75" s="19"/>
      <c r="M75" s="78" t="s">
        <v>834</v>
      </c>
      <c r="N75" s="79" t="s">
        <v>1046</v>
      </c>
      <c r="O75" s="79" t="s">
        <v>1029</v>
      </c>
      <c r="P75" s="79" t="s">
        <v>1047</v>
      </c>
      <c r="Q75" s="79" t="s">
        <v>1048</v>
      </c>
      <c r="R75" s="23"/>
    </row>
    <row r="76" spans="2:18">
      <c r="B76" s="70"/>
      <c r="C76" s="77"/>
      <c r="D76" s="70"/>
      <c r="E76" s="64"/>
      <c r="F76" s="65" t="s">
        <v>1052</v>
      </c>
      <c r="G76" s="102"/>
      <c r="H76" s="65"/>
      <c r="I76" s="69"/>
      <c r="J76" s="66"/>
      <c r="K76" s="65"/>
      <c r="L76" s="66"/>
      <c r="M76" s="65"/>
      <c r="N76" s="66"/>
      <c r="O76" s="66"/>
      <c r="P76" s="66"/>
      <c r="Q76" s="67"/>
    </row>
    <row r="77" spans="2:18">
      <c r="B77" s="63"/>
      <c r="C77" s="76"/>
      <c r="D77" s="63"/>
      <c r="E77" s="64"/>
      <c r="F77" s="65" t="s">
        <v>1050</v>
      </c>
      <c r="G77" s="102"/>
      <c r="H77" s="65" t="s">
        <v>1049</v>
      </c>
      <c r="I77" s="69"/>
      <c r="J77" s="65"/>
      <c r="K77" s="65" t="s">
        <v>1051</v>
      </c>
      <c r="L77" s="66"/>
      <c r="M77" s="65"/>
      <c r="N77" s="66"/>
      <c r="O77" s="66"/>
      <c r="P77" s="66"/>
      <c r="Q77" s="67"/>
    </row>
    <row r="78" spans="2:18">
      <c r="B78" s="62" t="s">
        <v>1002</v>
      </c>
      <c r="C78" s="62" t="s">
        <v>1000</v>
      </c>
      <c r="D78" s="62"/>
      <c r="E78" s="29">
        <v>996</v>
      </c>
      <c r="F78" s="29">
        <v>723</v>
      </c>
      <c r="G78" s="98"/>
      <c r="H78" s="19"/>
      <c r="I78" s="38"/>
      <c r="J78" s="19"/>
      <c r="K78" s="29"/>
      <c r="L78" s="78" t="s">
        <v>907</v>
      </c>
      <c r="M78" s="78" t="s">
        <v>1003</v>
      </c>
      <c r="N78" s="79" t="s">
        <v>1004</v>
      </c>
      <c r="O78" s="79" t="s">
        <v>1005</v>
      </c>
      <c r="P78" s="79" t="s">
        <v>1006</v>
      </c>
      <c r="Q78" s="79" t="s">
        <v>1137</v>
      </c>
      <c r="R78" s="23" t="s">
        <v>1133</v>
      </c>
    </row>
    <row r="79" spans="2:18">
      <c r="B79" s="70"/>
      <c r="C79" s="77"/>
      <c r="D79" s="70"/>
      <c r="E79" s="64"/>
      <c r="F79" s="65" t="s">
        <v>1007</v>
      </c>
      <c r="G79" s="102"/>
      <c r="H79" s="65"/>
      <c r="I79" s="69"/>
      <c r="J79" s="66"/>
      <c r="K79" s="65"/>
      <c r="L79" s="66"/>
      <c r="M79" s="65"/>
      <c r="N79" s="66"/>
      <c r="O79" s="66"/>
      <c r="P79" s="66"/>
      <c r="Q79" s="67"/>
    </row>
    <row r="80" spans="2:18">
      <c r="B80" s="63"/>
      <c r="C80" s="76"/>
      <c r="D80" s="63"/>
      <c r="E80" s="64"/>
      <c r="F80" s="65" t="s">
        <v>1134</v>
      </c>
      <c r="G80" s="102"/>
      <c r="H80" s="65" t="s">
        <v>1135</v>
      </c>
      <c r="I80" s="69"/>
      <c r="J80" s="65"/>
      <c r="K80" s="65" t="s">
        <v>1136</v>
      </c>
      <c r="L80" s="66"/>
      <c r="M80" s="65"/>
      <c r="N80" s="66"/>
      <c r="O80" s="66"/>
      <c r="P80" s="66"/>
      <c r="Q80" s="67"/>
    </row>
    <row r="81" spans="2:21">
      <c r="B81" s="62" t="s">
        <v>1100</v>
      </c>
      <c r="C81" s="62" t="s">
        <v>1000</v>
      </c>
      <c r="D81" s="62">
        <v>100</v>
      </c>
      <c r="E81" s="29"/>
      <c r="F81" s="29">
        <v>726</v>
      </c>
      <c r="G81" s="98"/>
      <c r="H81" s="19"/>
      <c r="I81" s="38"/>
      <c r="J81" s="19"/>
      <c r="K81" s="29"/>
      <c r="L81" s="19"/>
      <c r="M81" s="78" t="s">
        <v>821</v>
      </c>
      <c r="N81" s="79" t="s">
        <v>822</v>
      </c>
      <c r="O81" s="79" t="s">
        <v>1101</v>
      </c>
      <c r="P81" s="79" t="s">
        <v>1102</v>
      </c>
      <c r="Q81" s="79" t="s">
        <v>1023</v>
      </c>
      <c r="R81" s="23"/>
    </row>
    <row r="82" spans="2:21">
      <c r="B82" s="70"/>
      <c r="C82" s="77"/>
      <c r="D82" s="70"/>
      <c r="E82" s="64"/>
      <c r="F82" s="65" t="s">
        <v>1105</v>
      </c>
      <c r="G82" s="102"/>
      <c r="H82" s="65"/>
      <c r="I82" s="69"/>
      <c r="J82" s="66"/>
      <c r="K82" s="65"/>
      <c r="L82" s="66"/>
      <c r="M82" s="65"/>
      <c r="N82" s="66"/>
      <c r="O82" s="66"/>
      <c r="P82" s="66"/>
      <c r="Q82" s="67"/>
    </row>
    <row r="83" spans="2:21">
      <c r="B83" s="63"/>
      <c r="C83" s="76"/>
      <c r="D83" s="63"/>
      <c r="E83" s="64"/>
      <c r="F83" s="65" t="s">
        <v>1103</v>
      </c>
      <c r="G83" s="102"/>
      <c r="H83" s="65" t="s">
        <v>1104</v>
      </c>
      <c r="I83" s="69"/>
      <c r="J83" s="65"/>
      <c r="K83" s="65" t="s">
        <v>1106</v>
      </c>
      <c r="L83" s="66"/>
      <c r="M83" s="65"/>
      <c r="N83" s="66"/>
      <c r="O83" s="66"/>
      <c r="P83" s="66"/>
      <c r="Q83" s="67"/>
    </row>
    <row r="84" spans="2:21">
      <c r="B84" s="62" t="s">
        <v>1138</v>
      </c>
      <c r="C84" s="62" t="s">
        <v>1000</v>
      </c>
      <c r="D84" s="62">
        <v>100</v>
      </c>
      <c r="E84" s="29"/>
      <c r="F84" s="29">
        <v>742</v>
      </c>
      <c r="G84" s="98"/>
      <c r="H84" s="19"/>
      <c r="I84" s="38"/>
      <c r="J84" s="19"/>
      <c r="K84" s="29"/>
      <c r="L84" s="78" t="s">
        <v>821</v>
      </c>
      <c r="M84" s="78" t="s">
        <v>1112</v>
      </c>
      <c r="N84" s="79" t="s">
        <v>1153</v>
      </c>
      <c r="O84" s="79" t="s">
        <v>1154</v>
      </c>
      <c r="P84" s="79" t="s">
        <v>1155</v>
      </c>
      <c r="Q84" s="79" t="s">
        <v>1156</v>
      </c>
      <c r="R84" s="23"/>
    </row>
    <row r="85" spans="2:21">
      <c r="B85" s="70"/>
      <c r="C85" s="77"/>
      <c r="D85" s="70"/>
      <c r="E85" s="64"/>
      <c r="F85" s="65" t="s">
        <v>1157</v>
      </c>
      <c r="G85" s="102"/>
      <c r="H85" s="65"/>
      <c r="I85" s="69"/>
      <c r="J85" s="66"/>
      <c r="K85" s="65"/>
      <c r="L85" s="66"/>
      <c r="M85" s="65"/>
      <c r="N85" s="66"/>
      <c r="O85" s="66"/>
      <c r="P85" s="66"/>
      <c r="Q85" s="67"/>
    </row>
    <row r="86" spans="2:21">
      <c r="B86" s="63"/>
      <c r="C86" s="76"/>
      <c r="D86" s="63"/>
      <c r="E86" s="64"/>
      <c r="F86" s="65" t="s">
        <v>1158</v>
      </c>
      <c r="G86" s="102"/>
      <c r="H86" s="65" t="s">
        <v>1159</v>
      </c>
      <c r="I86" s="69"/>
      <c r="J86" s="65"/>
      <c r="K86" s="65" t="s">
        <v>1160</v>
      </c>
      <c r="L86" s="66"/>
      <c r="M86" s="65"/>
      <c r="N86" s="66"/>
      <c r="O86" s="66"/>
      <c r="P86" s="66"/>
      <c r="Q86" s="67"/>
    </row>
    <row r="87" spans="2:21">
      <c r="B87" s="62" t="s">
        <v>1144</v>
      </c>
      <c r="C87" s="62" t="s">
        <v>1000</v>
      </c>
      <c r="D87" s="62">
        <v>100</v>
      </c>
      <c r="E87" s="29"/>
      <c r="F87" s="29">
        <v>623</v>
      </c>
      <c r="G87" s="98"/>
      <c r="H87" s="19"/>
      <c r="I87" s="38"/>
      <c r="J87" s="19"/>
      <c r="K87" s="29"/>
      <c r="L87" s="78" t="s">
        <v>907</v>
      </c>
      <c r="M87" s="78" t="s">
        <v>1003</v>
      </c>
      <c r="N87" s="79" t="s">
        <v>1004</v>
      </c>
      <c r="O87" s="79" t="s">
        <v>1005</v>
      </c>
      <c r="P87" s="79" t="s">
        <v>1006</v>
      </c>
      <c r="Q87" s="79" t="s">
        <v>1137</v>
      </c>
      <c r="R87" s="23"/>
    </row>
    <row r="88" spans="2:21">
      <c r="B88" s="70"/>
      <c r="C88" s="77"/>
      <c r="D88" s="70"/>
      <c r="E88" s="64"/>
      <c r="F88" s="65" t="s">
        <v>1143</v>
      </c>
      <c r="G88" s="102"/>
      <c r="H88" s="65"/>
      <c r="I88" s="69"/>
      <c r="J88" s="66"/>
      <c r="K88" s="65"/>
      <c r="L88" s="66"/>
      <c r="M88" s="65"/>
      <c r="N88" s="66"/>
      <c r="O88" s="66"/>
      <c r="P88" s="66"/>
      <c r="Q88" s="67"/>
    </row>
    <row r="89" spans="2:21">
      <c r="B89" s="63"/>
      <c r="C89" s="76"/>
      <c r="D89" s="63"/>
      <c r="E89" s="64"/>
      <c r="F89" s="65" t="s">
        <v>1142</v>
      </c>
      <c r="G89" s="102"/>
      <c r="H89" s="65" t="s">
        <v>1141</v>
      </c>
      <c r="I89" s="69"/>
      <c r="J89" s="65"/>
      <c r="K89" s="65" t="s">
        <v>1140</v>
      </c>
      <c r="L89" s="66"/>
      <c r="M89" s="65"/>
      <c r="N89" s="66"/>
      <c r="O89" s="66"/>
      <c r="P89" s="66"/>
      <c r="Q89" s="67"/>
      <c r="R89" s="23" t="s">
        <v>1162</v>
      </c>
    </row>
    <row r="90" spans="2:21">
      <c r="B90" s="62" t="s">
        <v>1161</v>
      </c>
      <c r="C90" s="62" t="s">
        <v>1000</v>
      </c>
      <c r="D90" s="62">
        <v>100</v>
      </c>
      <c r="E90" s="29"/>
      <c r="F90" s="29">
        <v>691</v>
      </c>
      <c r="G90" s="98"/>
      <c r="H90" s="19"/>
      <c r="I90" s="38"/>
      <c r="J90" s="19"/>
      <c r="K90" s="29"/>
      <c r="L90" s="78" t="s">
        <v>907</v>
      </c>
      <c r="M90" s="78" t="s">
        <v>1003</v>
      </c>
      <c r="N90" s="79" t="s">
        <v>1145</v>
      </c>
      <c r="O90" s="79" t="s">
        <v>1146</v>
      </c>
      <c r="P90" s="79" t="s">
        <v>1147</v>
      </c>
      <c r="Q90" s="79" t="s">
        <v>1148</v>
      </c>
    </row>
    <row r="91" spans="2:21">
      <c r="B91" s="70"/>
      <c r="C91" s="77"/>
      <c r="D91" s="70"/>
      <c r="E91" s="64"/>
      <c r="F91" s="65" t="s">
        <v>1152</v>
      </c>
      <c r="G91" s="102"/>
      <c r="H91" s="65"/>
      <c r="I91" s="69"/>
      <c r="J91" s="66"/>
      <c r="K91" s="65"/>
      <c r="L91" s="66"/>
      <c r="M91" s="65"/>
      <c r="N91" s="66"/>
      <c r="O91" s="66"/>
      <c r="P91" s="66"/>
      <c r="Q91" s="67"/>
    </row>
    <row r="92" spans="2:21">
      <c r="B92" s="63"/>
      <c r="C92" s="76"/>
      <c r="D92" s="63"/>
      <c r="E92" s="64"/>
      <c r="F92" s="65" t="s">
        <v>1150</v>
      </c>
      <c r="G92" s="102"/>
      <c r="H92" s="65" t="s">
        <v>1151</v>
      </c>
      <c r="I92" s="69"/>
      <c r="J92" s="65"/>
      <c r="K92" s="65" t="s">
        <v>1149</v>
      </c>
      <c r="L92" s="66"/>
      <c r="M92" s="65"/>
      <c r="N92" s="66"/>
      <c r="O92" s="66"/>
      <c r="P92" s="66"/>
      <c r="Q92" s="67"/>
    </row>
    <row r="93" spans="2:21">
      <c r="B93" s="62" t="s">
        <v>1163</v>
      </c>
      <c r="C93" s="62" t="s">
        <v>1000</v>
      </c>
      <c r="D93" s="62">
        <v>100</v>
      </c>
      <c r="E93" s="29"/>
      <c r="F93" s="29">
        <v>715</v>
      </c>
      <c r="G93" s="98"/>
      <c r="H93" s="19"/>
      <c r="I93" s="38"/>
      <c r="J93" s="19"/>
      <c r="K93" s="29"/>
      <c r="L93" s="78" t="s">
        <v>958</v>
      </c>
      <c r="M93" s="78" t="s">
        <v>1168</v>
      </c>
      <c r="N93" s="79" t="s">
        <v>1169</v>
      </c>
      <c r="O93" s="79" t="s">
        <v>1170</v>
      </c>
      <c r="P93" s="79" t="s">
        <v>1171</v>
      </c>
      <c r="Q93" s="79" t="s">
        <v>1172</v>
      </c>
      <c r="R93" s="23" t="s">
        <v>1183</v>
      </c>
    </row>
    <row r="94" spans="2:21">
      <c r="B94" s="70"/>
      <c r="C94" s="77"/>
      <c r="D94" s="70"/>
      <c r="E94" s="64"/>
      <c r="F94" s="65" t="s">
        <v>1166</v>
      </c>
      <c r="G94" s="102"/>
      <c r="H94" s="65"/>
      <c r="I94" s="69"/>
      <c r="J94" s="66"/>
      <c r="K94" s="65"/>
      <c r="L94" s="66"/>
      <c r="M94" s="65"/>
      <c r="N94" s="66"/>
      <c r="O94" s="66"/>
      <c r="P94" s="66"/>
      <c r="Q94" s="67"/>
    </row>
    <row r="95" spans="2:21">
      <c r="B95" s="63"/>
      <c r="C95" s="76"/>
      <c r="D95" s="63"/>
      <c r="E95" s="64"/>
      <c r="F95" s="65" t="s">
        <v>1164</v>
      </c>
      <c r="G95" s="102"/>
      <c r="H95" s="65" t="s">
        <v>1165</v>
      </c>
      <c r="I95" s="69"/>
      <c r="J95" s="65"/>
      <c r="K95" s="65" t="s">
        <v>1167</v>
      </c>
      <c r="L95" s="66"/>
      <c r="M95" s="65" t="s">
        <v>1210</v>
      </c>
      <c r="N95" s="66"/>
      <c r="O95" s="66"/>
      <c r="P95" s="65" t="s">
        <v>1211</v>
      </c>
      <c r="Q95" s="67"/>
      <c r="S95" s="71" t="s">
        <v>1229</v>
      </c>
      <c r="T95" s="72"/>
    </row>
    <row r="96" spans="2:21">
      <c r="B96" s="62" t="s">
        <v>1173</v>
      </c>
      <c r="C96" s="62" t="s">
        <v>1000</v>
      </c>
      <c r="D96" s="62"/>
      <c r="E96" s="29"/>
      <c r="F96" s="29">
        <v>689</v>
      </c>
      <c r="G96" s="98"/>
      <c r="H96" s="19"/>
      <c r="I96" s="38"/>
      <c r="J96" s="19"/>
      <c r="K96" s="29"/>
      <c r="L96" s="78" t="s">
        <v>813</v>
      </c>
      <c r="M96" s="78" t="s">
        <v>1174</v>
      </c>
      <c r="N96" s="79" t="s">
        <v>1175</v>
      </c>
      <c r="O96" s="79" t="s">
        <v>1176</v>
      </c>
      <c r="P96" s="79" t="s">
        <v>1177</v>
      </c>
      <c r="Q96" s="79" t="s">
        <v>1178</v>
      </c>
      <c r="R96" s="71" t="s">
        <v>1209</v>
      </c>
      <c r="S96" s="72"/>
      <c r="T96" s="72"/>
      <c r="U96" s="72"/>
    </row>
    <row r="97" spans="2:23">
      <c r="B97" s="70"/>
      <c r="C97" s="77"/>
      <c r="D97" s="70"/>
      <c r="E97" s="64"/>
      <c r="F97" s="65" t="s">
        <v>1181</v>
      </c>
      <c r="G97" s="102"/>
      <c r="H97" s="65"/>
      <c r="I97" s="69"/>
      <c r="J97" s="66"/>
      <c r="K97" s="65"/>
      <c r="L97" s="66"/>
      <c r="M97" s="65"/>
      <c r="N97" s="66"/>
      <c r="O97" s="66"/>
      <c r="P97" s="66"/>
      <c r="Q97" s="67"/>
    </row>
    <row r="98" spans="2:23">
      <c r="B98" s="63"/>
      <c r="C98" s="76"/>
      <c r="D98" s="63"/>
      <c r="E98" s="64"/>
      <c r="F98" s="65" t="s">
        <v>1180</v>
      </c>
      <c r="G98" s="102"/>
      <c r="H98" s="65" t="s">
        <v>1179</v>
      </c>
      <c r="I98" s="69"/>
      <c r="J98" s="65"/>
      <c r="K98" s="65" t="s">
        <v>1182</v>
      </c>
      <c r="L98" s="66"/>
      <c r="M98" s="65" t="s">
        <v>1212</v>
      </c>
      <c r="N98" s="66"/>
      <c r="O98" s="66"/>
      <c r="P98" s="65" t="s">
        <v>1215</v>
      </c>
      <c r="Q98" s="67"/>
    </row>
    <row r="99" spans="2:23">
      <c r="B99" s="62" t="s">
        <v>1197</v>
      </c>
      <c r="C99" s="62" t="s">
        <v>1000</v>
      </c>
      <c r="D99" s="62"/>
      <c r="E99" s="29"/>
      <c r="F99" s="29">
        <v>986</v>
      </c>
      <c r="G99" s="98"/>
      <c r="H99" s="19"/>
      <c r="I99" s="38"/>
      <c r="J99" s="19"/>
      <c r="K99" s="29"/>
      <c r="L99" s="78" t="s">
        <v>907</v>
      </c>
      <c r="M99" s="78" t="s">
        <v>1054</v>
      </c>
      <c r="N99" s="79" t="s">
        <v>808</v>
      </c>
      <c r="O99" s="79" t="s">
        <v>1191</v>
      </c>
      <c r="P99" s="79" t="s">
        <v>1192</v>
      </c>
      <c r="Q99" s="79" t="s">
        <v>1193</v>
      </c>
      <c r="R99" s="71" t="s">
        <v>1208</v>
      </c>
      <c r="S99" s="72"/>
      <c r="T99" s="72"/>
    </row>
    <row r="100" spans="2:23">
      <c r="B100" s="70" t="s">
        <v>1190</v>
      </c>
      <c r="C100" s="77"/>
      <c r="D100" s="70"/>
      <c r="E100" s="64"/>
      <c r="F100" s="65" t="s">
        <v>1196</v>
      </c>
      <c r="G100" s="102"/>
      <c r="H100" s="65"/>
      <c r="I100" s="69"/>
      <c r="J100" s="66"/>
      <c r="K100" s="65"/>
      <c r="L100" s="66"/>
      <c r="M100" s="65"/>
      <c r="N100" s="66"/>
      <c r="O100" s="66"/>
      <c r="P100" s="66"/>
      <c r="Q100" s="67"/>
      <c r="R100" s="71" t="s">
        <v>1228</v>
      </c>
      <c r="S100" s="72"/>
      <c r="T100" s="72"/>
    </row>
    <row r="101" spans="2:23">
      <c r="B101" s="63"/>
      <c r="C101" s="76"/>
      <c r="D101" s="63"/>
      <c r="E101" s="64"/>
      <c r="F101" s="65" t="s">
        <v>1195</v>
      </c>
      <c r="G101" s="102"/>
      <c r="H101" s="65" t="s">
        <v>1194</v>
      </c>
      <c r="I101" s="69"/>
      <c r="J101" s="65"/>
      <c r="K101" s="65" t="s">
        <v>1106</v>
      </c>
      <c r="L101" s="66"/>
      <c r="M101" s="65" t="s">
        <v>1214</v>
      </c>
      <c r="N101" s="66"/>
      <c r="O101" s="66"/>
      <c r="P101" s="65" t="s">
        <v>1213</v>
      </c>
      <c r="Q101" s="67"/>
    </row>
    <row r="102" spans="2:23">
      <c r="B102" s="62" t="s">
        <v>1198</v>
      </c>
      <c r="C102" s="62" t="s">
        <v>1000</v>
      </c>
      <c r="D102" s="62"/>
      <c r="E102" s="29"/>
      <c r="F102" s="29">
        <v>1050</v>
      </c>
      <c r="G102" s="98"/>
      <c r="H102" s="19"/>
      <c r="I102" s="38"/>
      <c r="J102" s="19"/>
      <c r="K102" s="29"/>
      <c r="L102" s="78" t="s">
        <v>907</v>
      </c>
      <c r="M102" s="78" t="s">
        <v>1199</v>
      </c>
      <c r="N102" s="79" t="s">
        <v>1200</v>
      </c>
      <c r="O102" s="79" t="s">
        <v>1201</v>
      </c>
      <c r="P102" s="79" t="s">
        <v>1202</v>
      </c>
      <c r="Q102" s="79" t="s">
        <v>1203</v>
      </c>
    </row>
    <row r="103" spans="2:23">
      <c r="B103" s="70" t="s">
        <v>1190</v>
      </c>
      <c r="C103" s="77"/>
      <c r="D103" s="70"/>
      <c r="E103" s="64"/>
      <c r="F103" s="65" t="s">
        <v>1204</v>
      </c>
      <c r="G103" s="102"/>
      <c r="H103" s="65"/>
      <c r="I103" s="69"/>
      <c r="J103" s="66"/>
      <c r="K103" s="65"/>
      <c r="L103" s="66"/>
      <c r="M103" s="65"/>
      <c r="N103" s="66"/>
      <c r="O103" s="66"/>
      <c r="P103" s="66"/>
      <c r="Q103" s="67"/>
    </row>
    <row r="104" spans="2:23">
      <c r="B104" s="63"/>
      <c r="C104" s="76"/>
      <c r="D104" s="63"/>
      <c r="E104" s="64"/>
      <c r="F104" s="65" t="s">
        <v>1205</v>
      </c>
      <c r="G104" s="102"/>
      <c r="H104" s="65" t="s">
        <v>1206</v>
      </c>
      <c r="I104" s="69"/>
      <c r="J104" s="65"/>
      <c r="K104" s="65" t="s">
        <v>1207</v>
      </c>
      <c r="L104" s="66"/>
      <c r="M104" s="65" t="s">
        <v>1216</v>
      </c>
      <c r="N104" s="66"/>
      <c r="O104" s="66"/>
      <c r="P104" s="65" t="s">
        <v>1217</v>
      </c>
      <c r="Q104" s="67"/>
    </row>
    <row r="105" spans="2:23">
      <c r="B105" s="62" t="s">
        <v>1223</v>
      </c>
      <c r="C105" s="62" t="s">
        <v>1000</v>
      </c>
      <c r="D105" s="62"/>
      <c r="E105" s="29"/>
      <c r="F105" s="29">
        <v>800</v>
      </c>
      <c r="G105" s="98"/>
      <c r="H105" s="19"/>
      <c r="I105" s="38"/>
      <c r="J105" s="19"/>
      <c r="K105" s="29"/>
      <c r="L105" s="78" t="s">
        <v>907</v>
      </c>
      <c r="M105" s="78" t="s">
        <v>1218</v>
      </c>
      <c r="N105" s="79" t="s">
        <v>1219</v>
      </c>
      <c r="O105" s="79" t="s">
        <v>1220</v>
      </c>
      <c r="P105" s="79" t="s">
        <v>1221</v>
      </c>
      <c r="Q105" s="79" t="s">
        <v>1222</v>
      </c>
      <c r="S105" s="87" t="s">
        <v>1230</v>
      </c>
      <c r="T105" s="72"/>
      <c r="U105" s="72"/>
      <c r="V105" s="72"/>
      <c r="W105" s="72"/>
    </row>
    <row r="106" spans="2:23">
      <c r="B106" s="70"/>
      <c r="C106" s="77"/>
      <c r="D106" s="70"/>
      <c r="E106" s="64"/>
      <c r="F106" s="65" t="s">
        <v>1224</v>
      </c>
      <c r="G106" s="102"/>
      <c r="H106" s="65"/>
      <c r="I106" s="69"/>
      <c r="J106" s="66"/>
      <c r="K106" s="65"/>
      <c r="L106" s="66"/>
      <c r="M106" s="65"/>
      <c r="N106" s="66"/>
      <c r="O106" s="66"/>
      <c r="P106" s="66"/>
      <c r="Q106" s="67"/>
    </row>
    <row r="107" spans="2:23">
      <c r="B107" s="63"/>
      <c r="C107" s="76"/>
      <c r="D107" s="63"/>
      <c r="E107" s="86" t="s">
        <v>1225</v>
      </c>
      <c r="F107" s="65"/>
      <c r="G107" s="102"/>
      <c r="H107" s="65" t="s">
        <v>1276</v>
      </c>
      <c r="I107" s="69"/>
      <c r="J107" s="65"/>
      <c r="K107" s="65" t="s">
        <v>1238</v>
      </c>
      <c r="L107" s="66"/>
      <c r="M107" s="65" t="s">
        <v>1226</v>
      </c>
      <c r="N107" s="66"/>
      <c r="O107" s="66"/>
      <c r="P107" s="65" t="s">
        <v>1227</v>
      </c>
      <c r="Q107" s="67"/>
    </row>
    <row r="108" spans="2:23">
      <c r="B108" s="62" t="s">
        <v>1243</v>
      </c>
      <c r="C108" s="62" t="s">
        <v>1000</v>
      </c>
      <c r="D108" s="62"/>
      <c r="E108" s="29"/>
      <c r="F108" s="29">
        <v>1057</v>
      </c>
      <c r="G108" s="98"/>
      <c r="H108" s="19"/>
      <c r="I108" s="38"/>
      <c r="J108" s="19"/>
      <c r="K108" s="29"/>
      <c r="L108" s="78" t="s">
        <v>907</v>
      </c>
      <c r="M108" s="78" t="s">
        <v>1218</v>
      </c>
      <c r="N108" s="79" t="s">
        <v>1231</v>
      </c>
      <c r="O108" s="79" t="s">
        <v>1232</v>
      </c>
      <c r="P108" s="79" t="s">
        <v>949</v>
      </c>
      <c r="Q108" s="79" t="s">
        <v>1233</v>
      </c>
      <c r="S108" s="71" t="s">
        <v>1240</v>
      </c>
      <c r="T108" s="72"/>
      <c r="U108" s="72"/>
      <c r="V108" s="72"/>
    </row>
    <row r="109" spans="2:23">
      <c r="B109" s="70" t="s">
        <v>1190</v>
      </c>
      <c r="C109" s="77"/>
      <c r="D109" s="70"/>
      <c r="E109" s="64"/>
      <c r="F109" s="65" t="s">
        <v>1235</v>
      </c>
      <c r="G109" s="102"/>
      <c r="H109" s="65"/>
      <c r="I109" s="69"/>
      <c r="J109" s="66"/>
      <c r="K109" s="65"/>
      <c r="L109" s="66"/>
      <c r="M109" s="65"/>
      <c r="N109" s="66"/>
      <c r="O109" s="66"/>
      <c r="P109" s="66"/>
      <c r="Q109" s="67"/>
      <c r="S109" s="71" t="s">
        <v>1241</v>
      </c>
      <c r="T109" s="72"/>
      <c r="U109" s="72"/>
      <c r="V109" s="72"/>
    </row>
    <row r="110" spans="2:23">
      <c r="B110" s="63"/>
      <c r="C110" s="76"/>
      <c r="D110" s="63"/>
      <c r="E110" s="86" t="s">
        <v>1236</v>
      </c>
      <c r="F110" s="65"/>
      <c r="G110" s="102"/>
      <c r="H110" s="65" t="s">
        <v>1237</v>
      </c>
      <c r="I110" s="69"/>
      <c r="J110" s="65"/>
      <c r="K110" s="65" t="s">
        <v>1207</v>
      </c>
      <c r="L110" s="66"/>
      <c r="M110" s="65" t="s">
        <v>1239</v>
      </c>
      <c r="N110" s="66"/>
      <c r="O110" s="66"/>
      <c r="P110" s="65" t="s">
        <v>1234</v>
      </c>
      <c r="Q110" s="67"/>
      <c r="S110" s="71" t="s">
        <v>1242</v>
      </c>
      <c r="T110" s="72"/>
      <c r="U110" s="72"/>
      <c r="V110" s="72"/>
    </row>
    <row r="111" spans="2:23">
      <c r="B111" s="62" t="s">
        <v>1255</v>
      </c>
      <c r="C111" s="62" t="s">
        <v>1000</v>
      </c>
      <c r="D111" s="62"/>
      <c r="E111" s="29"/>
      <c r="F111" s="29">
        <v>593</v>
      </c>
      <c r="G111" s="98"/>
      <c r="H111" s="19"/>
      <c r="I111" s="38"/>
      <c r="J111" s="19"/>
      <c r="K111" s="29"/>
      <c r="L111" s="78" t="s">
        <v>1244</v>
      </c>
      <c r="M111" s="78" t="s">
        <v>1071</v>
      </c>
      <c r="N111" s="79" t="s">
        <v>1245</v>
      </c>
      <c r="O111" s="79" t="s">
        <v>1246</v>
      </c>
      <c r="P111" s="79" t="s">
        <v>1247</v>
      </c>
      <c r="Q111" s="79" t="s">
        <v>1248</v>
      </c>
    </row>
    <row r="112" spans="2:23">
      <c r="B112" s="70"/>
      <c r="C112" s="77"/>
      <c r="D112" s="70"/>
      <c r="E112" s="64"/>
      <c r="F112" s="65" t="s">
        <v>1251</v>
      </c>
      <c r="G112" s="102"/>
      <c r="H112" s="65"/>
      <c r="I112" s="69"/>
      <c r="J112" s="66"/>
      <c r="K112" s="65"/>
      <c r="L112" s="66"/>
      <c r="M112" s="65"/>
      <c r="N112" s="66"/>
      <c r="O112" s="66"/>
      <c r="P112" s="66"/>
      <c r="Q112" s="67"/>
    </row>
    <row r="113" spans="2:24">
      <c r="B113" s="63"/>
      <c r="C113" s="76"/>
      <c r="D113" s="63"/>
      <c r="E113" s="86" t="s">
        <v>1252</v>
      </c>
      <c r="F113" s="65"/>
      <c r="G113" s="102"/>
      <c r="H113" s="65" t="s">
        <v>1253</v>
      </c>
      <c r="I113" s="69"/>
      <c r="J113" s="65"/>
      <c r="K113" s="65" t="s">
        <v>1254</v>
      </c>
      <c r="L113" s="66"/>
      <c r="M113" s="65" t="s">
        <v>1250</v>
      </c>
      <c r="N113" s="66"/>
      <c r="O113" s="66"/>
      <c r="P113" s="65" t="s">
        <v>1249</v>
      </c>
      <c r="Q113" s="67"/>
      <c r="S113" s="71" t="s">
        <v>1263</v>
      </c>
      <c r="T113" s="72"/>
    </row>
    <row r="114" spans="2:24">
      <c r="B114" s="62" t="s">
        <v>1257</v>
      </c>
      <c r="C114" s="62" t="s">
        <v>1000</v>
      </c>
      <c r="D114" s="62"/>
      <c r="E114" s="29"/>
      <c r="F114" s="29">
        <v>593</v>
      </c>
      <c r="G114" s="98"/>
      <c r="H114" s="19"/>
      <c r="I114" s="38"/>
      <c r="J114" s="19"/>
      <c r="K114" s="29"/>
      <c r="L114" s="78" t="s">
        <v>777</v>
      </c>
      <c r="M114" s="78" t="s">
        <v>1258</v>
      </c>
      <c r="N114" s="79" t="s">
        <v>1259</v>
      </c>
      <c r="O114" s="79" t="s">
        <v>1260</v>
      </c>
      <c r="P114" s="79" t="s">
        <v>1261</v>
      </c>
      <c r="Q114" s="79" t="s">
        <v>1262</v>
      </c>
    </row>
    <row r="115" spans="2:24">
      <c r="B115" s="70" t="s">
        <v>1190</v>
      </c>
      <c r="C115" s="77"/>
      <c r="D115" s="70"/>
      <c r="E115" s="64"/>
      <c r="F115" s="65" t="s">
        <v>1264</v>
      </c>
      <c r="G115" s="102"/>
      <c r="H115" s="65"/>
      <c r="I115" s="69"/>
      <c r="J115" s="66"/>
      <c r="K115" s="65"/>
      <c r="L115" s="66"/>
      <c r="M115" s="65"/>
      <c r="N115" s="66"/>
      <c r="O115" s="66"/>
      <c r="P115" s="66"/>
      <c r="Q115" s="67"/>
      <c r="S115" s="23" t="s">
        <v>1269</v>
      </c>
    </row>
    <row r="116" spans="2:24">
      <c r="B116" s="63"/>
      <c r="C116" s="76"/>
      <c r="D116" s="63"/>
      <c r="E116" s="86" t="s">
        <v>1265</v>
      </c>
      <c r="F116" s="65"/>
      <c r="G116" s="102"/>
      <c r="H116" s="65" t="s">
        <v>1266</v>
      </c>
      <c r="I116" s="69"/>
      <c r="J116" s="65"/>
      <c r="K116" s="65" t="s">
        <v>1254</v>
      </c>
      <c r="L116" s="66"/>
      <c r="M116" s="65" t="s">
        <v>1267</v>
      </c>
      <c r="N116" s="66"/>
      <c r="O116" s="66"/>
      <c r="P116" s="65" t="s">
        <v>1268</v>
      </c>
      <c r="Q116" s="67"/>
      <c r="S116" s="23" t="s">
        <v>1256</v>
      </c>
    </row>
    <row r="117" spans="2:24">
      <c r="B117" s="62" t="s">
        <v>1382</v>
      </c>
      <c r="C117" s="62" t="s">
        <v>1000</v>
      </c>
      <c r="D117" s="62"/>
      <c r="E117" s="29"/>
      <c r="F117" s="29"/>
      <c r="G117" s="98"/>
      <c r="H117" s="19"/>
      <c r="I117" s="38"/>
      <c r="J117" s="19"/>
      <c r="K117" s="29"/>
      <c r="L117" s="78" t="s">
        <v>1383</v>
      </c>
      <c r="M117" s="78" t="s">
        <v>959</v>
      </c>
      <c r="N117" s="79" t="s">
        <v>1384</v>
      </c>
      <c r="O117" s="79" t="s">
        <v>1385</v>
      </c>
      <c r="P117" s="79" t="s">
        <v>1386</v>
      </c>
      <c r="Q117" s="79" t="s">
        <v>1137</v>
      </c>
    </row>
    <row r="118" spans="2:24">
      <c r="B118" s="70" t="s">
        <v>1190</v>
      </c>
      <c r="C118" s="77"/>
      <c r="D118" s="70"/>
      <c r="E118" s="64"/>
      <c r="F118" s="65"/>
      <c r="G118" s="102"/>
      <c r="H118" s="65"/>
      <c r="I118" s="69"/>
      <c r="J118" s="66"/>
      <c r="K118" s="65"/>
      <c r="L118" s="66"/>
      <c r="M118" s="65"/>
      <c r="N118" s="66"/>
      <c r="O118" s="66"/>
      <c r="P118" s="66"/>
      <c r="Q118" s="67"/>
      <c r="S118" s="23" t="s">
        <v>1269</v>
      </c>
    </row>
    <row r="119" spans="2:24">
      <c r="B119" s="63"/>
      <c r="C119" s="76"/>
      <c r="D119" s="63"/>
      <c r="E119" s="86"/>
      <c r="F119" s="65"/>
      <c r="G119" s="102"/>
      <c r="H119" s="65"/>
      <c r="I119" s="69"/>
      <c r="J119" s="65"/>
      <c r="K119" s="65"/>
      <c r="L119" s="66"/>
      <c r="M119" s="65"/>
      <c r="N119" s="66"/>
      <c r="O119" s="66"/>
      <c r="P119" s="65"/>
      <c r="Q119" s="67"/>
      <c r="S119" s="23" t="s">
        <v>1256</v>
      </c>
    </row>
    <row r="120" spans="2:24">
      <c r="B120" s="62" t="s">
        <v>1272</v>
      </c>
      <c r="C120" s="62" t="s">
        <v>1078</v>
      </c>
      <c r="D120" s="62"/>
      <c r="E120" s="29"/>
      <c r="F120" s="29">
        <v>627</v>
      </c>
      <c r="G120" s="98"/>
      <c r="H120" s="19"/>
      <c r="I120" s="38"/>
      <c r="J120" s="19"/>
      <c r="K120" s="29"/>
      <c r="L120" s="78" t="s">
        <v>806</v>
      </c>
      <c r="M120" s="78" t="s">
        <v>991</v>
      </c>
      <c r="N120" s="79" t="s">
        <v>1280</v>
      </c>
      <c r="O120" s="79" t="s">
        <v>1281</v>
      </c>
      <c r="P120" s="79" t="s">
        <v>1282</v>
      </c>
      <c r="Q120" s="79" t="s">
        <v>1283</v>
      </c>
    </row>
    <row r="121" spans="2:24">
      <c r="B121" s="70"/>
      <c r="C121" s="77"/>
      <c r="D121" s="70"/>
      <c r="E121" s="64"/>
      <c r="F121" s="65" t="s">
        <v>1273</v>
      </c>
      <c r="G121" s="102"/>
      <c r="H121" s="65"/>
      <c r="I121" s="69"/>
      <c r="J121" s="66"/>
      <c r="K121" s="65"/>
      <c r="L121" s="66"/>
      <c r="M121" s="65"/>
      <c r="N121" s="66"/>
      <c r="O121" s="66"/>
      <c r="P121" s="66"/>
      <c r="Q121" s="67"/>
    </row>
    <row r="122" spans="2:24">
      <c r="B122" s="63"/>
      <c r="C122" s="76"/>
      <c r="D122" s="63"/>
      <c r="E122" s="86" t="s">
        <v>1274</v>
      </c>
      <c r="F122" s="65"/>
      <c r="G122" s="102"/>
      <c r="H122" s="65" t="s">
        <v>1275</v>
      </c>
      <c r="I122" s="69"/>
      <c r="J122" s="65"/>
      <c r="K122" s="65" t="s">
        <v>1271</v>
      </c>
      <c r="L122" s="66"/>
      <c r="M122" s="65" t="s">
        <v>1277</v>
      </c>
      <c r="N122" s="66"/>
      <c r="O122" s="66"/>
      <c r="P122" s="65" t="s">
        <v>1278</v>
      </c>
      <c r="Q122" s="67"/>
      <c r="S122" s="89" t="s">
        <v>1279</v>
      </c>
      <c r="T122" s="88"/>
      <c r="U122" s="88"/>
      <c r="V122" s="88"/>
      <c r="W122" s="88"/>
      <c r="X122" s="88"/>
    </row>
    <row r="123" spans="2:24">
      <c r="B123" s="62" t="s">
        <v>1286</v>
      </c>
      <c r="C123" s="62" t="s">
        <v>1078</v>
      </c>
      <c r="D123" s="62"/>
      <c r="E123" s="29" t="s">
        <v>1788</v>
      </c>
      <c r="F123" s="29"/>
      <c r="G123" s="98"/>
      <c r="H123" s="19"/>
      <c r="I123" s="38"/>
      <c r="J123" s="19"/>
      <c r="K123" s="29"/>
      <c r="L123" s="78" t="s">
        <v>821</v>
      </c>
      <c r="M123" s="78" t="s">
        <v>1287</v>
      </c>
      <c r="N123" s="79" t="s">
        <v>1288</v>
      </c>
      <c r="O123" s="79" t="s">
        <v>1291</v>
      </c>
      <c r="P123" s="79" t="s">
        <v>1289</v>
      </c>
      <c r="Q123" s="79" t="s">
        <v>1290</v>
      </c>
    </row>
    <row r="124" spans="2:24">
      <c r="B124" s="70" t="s">
        <v>1190</v>
      </c>
      <c r="C124" s="77"/>
      <c r="D124" s="70"/>
      <c r="E124" s="64" t="s">
        <v>1789</v>
      </c>
      <c r="F124" s="65"/>
      <c r="G124" s="102"/>
      <c r="H124" s="65"/>
      <c r="I124" s="69"/>
      <c r="J124" s="66"/>
      <c r="K124" s="65"/>
      <c r="L124" s="66"/>
      <c r="M124" s="65"/>
      <c r="N124" s="66"/>
      <c r="O124" s="66"/>
      <c r="P124" s="65" t="s">
        <v>1791</v>
      </c>
      <c r="Q124" s="67"/>
      <c r="S124" s="89" t="s">
        <v>1292</v>
      </c>
      <c r="T124" s="88"/>
      <c r="U124" s="88"/>
      <c r="V124" s="88"/>
      <c r="W124" s="88"/>
      <c r="X124" s="88"/>
    </row>
    <row r="125" spans="2:24">
      <c r="B125" s="63"/>
      <c r="C125" s="76"/>
      <c r="D125" s="63"/>
      <c r="E125" s="115"/>
      <c r="F125" s="116" t="s">
        <v>1790</v>
      </c>
      <c r="G125" s="117"/>
      <c r="H125" s="116"/>
      <c r="I125" s="118"/>
      <c r="J125" s="116"/>
      <c r="K125" s="116"/>
      <c r="L125" s="119"/>
      <c r="M125" s="116"/>
      <c r="N125" s="119"/>
      <c r="O125" s="119"/>
      <c r="P125" s="116"/>
      <c r="Q125" s="120"/>
    </row>
    <row r="126" spans="2:24">
      <c r="B126" s="70" t="s">
        <v>1388</v>
      </c>
      <c r="C126" s="62" t="s">
        <v>1000</v>
      </c>
      <c r="D126" s="62"/>
      <c r="E126" s="29" t="s">
        <v>1784</v>
      </c>
      <c r="F126" s="29"/>
      <c r="G126" s="98"/>
      <c r="H126" s="19"/>
      <c r="I126" s="38"/>
      <c r="J126" s="19"/>
      <c r="K126" s="29"/>
      <c r="L126" s="78" t="s">
        <v>821</v>
      </c>
      <c r="M126" s="78" t="s">
        <v>1466</v>
      </c>
      <c r="N126" s="79" t="s">
        <v>1781</v>
      </c>
      <c r="O126" s="79" t="s">
        <v>1782</v>
      </c>
      <c r="P126" s="79" t="s">
        <v>1783</v>
      </c>
      <c r="Q126" s="79" t="s">
        <v>1309</v>
      </c>
    </row>
    <row r="127" spans="2:24">
      <c r="B127" s="70" t="s">
        <v>1190</v>
      </c>
      <c r="C127" s="77"/>
      <c r="D127" s="70"/>
      <c r="E127" s="64" t="s">
        <v>1785</v>
      </c>
      <c r="F127" s="65"/>
      <c r="G127" s="102"/>
      <c r="H127" s="65"/>
      <c r="I127" s="69"/>
      <c r="J127" s="66"/>
      <c r="K127" s="65"/>
      <c r="L127" s="66"/>
      <c r="M127" s="65"/>
      <c r="N127" s="66"/>
      <c r="O127" s="66"/>
      <c r="P127" s="65" t="s">
        <v>1787</v>
      </c>
      <c r="Q127" s="67"/>
    </row>
    <row r="128" spans="2:24">
      <c r="B128" s="63"/>
      <c r="C128" s="76"/>
      <c r="D128" s="63"/>
      <c r="E128" s="115"/>
      <c r="F128" s="116" t="s">
        <v>1786</v>
      </c>
      <c r="G128" s="117"/>
      <c r="H128" s="116"/>
      <c r="I128" s="118"/>
      <c r="J128" s="116"/>
      <c r="K128" s="116"/>
      <c r="L128" s="119"/>
      <c r="M128" s="116"/>
      <c r="N128" s="119"/>
      <c r="O128" s="119"/>
      <c r="P128" s="116"/>
      <c r="Q128" s="120"/>
    </row>
    <row r="129" spans="2:23">
      <c r="B129" s="62" t="s">
        <v>1293</v>
      </c>
      <c r="C129" s="62" t="s">
        <v>1078</v>
      </c>
      <c r="D129" s="62"/>
      <c r="E129" s="29"/>
      <c r="F129" s="29">
        <v>590</v>
      </c>
      <c r="G129" s="98"/>
      <c r="H129" s="19"/>
      <c r="I129" s="38"/>
      <c r="J129" s="19"/>
      <c r="K129" s="29"/>
      <c r="L129" s="78" t="s">
        <v>821</v>
      </c>
      <c r="M129" s="78" t="s">
        <v>1294</v>
      </c>
      <c r="N129" s="79" t="s">
        <v>1295</v>
      </c>
      <c r="O129" s="79" t="s">
        <v>1296</v>
      </c>
      <c r="P129" s="79" t="s">
        <v>1297</v>
      </c>
      <c r="Q129" s="79" t="s">
        <v>1298</v>
      </c>
    </row>
    <row r="130" spans="2:23">
      <c r="B130" s="70"/>
      <c r="C130" s="77"/>
      <c r="D130" s="70"/>
      <c r="E130" s="64"/>
      <c r="F130" s="65" t="s">
        <v>1299</v>
      </c>
      <c r="G130" s="102"/>
      <c r="H130" s="65"/>
      <c r="I130" s="69"/>
      <c r="J130" s="66"/>
      <c r="K130" s="65"/>
      <c r="L130" s="66"/>
      <c r="M130" s="65"/>
      <c r="N130" s="66"/>
      <c r="O130" s="66"/>
      <c r="P130" s="66"/>
      <c r="Q130" s="67"/>
      <c r="S130" s="71" t="s">
        <v>1300</v>
      </c>
      <c r="T130" s="72"/>
      <c r="U130" s="72"/>
      <c r="V130" s="72"/>
    </row>
    <row r="131" spans="2:23">
      <c r="B131" s="63"/>
      <c r="C131" s="76"/>
      <c r="D131" s="63"/>
      <c r="E131" s="86" t="s">
        <v>1302</v>
      </c>
      <c r="F131" s="65"/>
      <c r="G131" s="102"/>
      <c r="H131" s="65" t="s">
        <v>1301</v>
      </c>
      <c r="I131" s="69"/>
      <c r="J131" s="65"/>
      <c r="K131" s="65" t="s">
        <v>1271</v>
      </c>
      <c r="L131" s="66"/>
      <c r="M131" s="65" t="s">
        <v>1303</v>
      </c>
      <c r="N131" s="66"/>
      <c r="O131" s="66"/>
      <c r="P131" s="65" t="s">
        <v>1304</v>
      </c>
      <c r="Q131" s="67"/>
      <c r="S131" s="92" t="s">
        <v>1305</v>
      </c>
      <c r="T131" s="91"/>
      <c r="U131" s="91"/>
      <c r="V131" s="91"/>
      <c r="W131" s="91"/>
    </row>
    <row r="132" spans="2:23">
      <c r="B132" s="62" t="s">
        <v>1306</v>
      </c>
      <c r="C132" s="62" t="s">
        <v>1078</v>
      </c>
      <c r="D132" s="62"/>
      <c r="E132" s="29"/>
      <c r="F132" s="29">
        <v>745</v>
      </c>
      <c r="G132" s="98"/>
      <c r="H132" s="19"/>
      <c r="I132" s="38"/>
      <c r="J132" s="19"/>
      <c r="K132" s="29"/>
      <c r="L132" s="78" t="s">
        <v>821</v>
      </c>
      <c r="M132" s="78" t="s">
        <v>1294</v>
      </c>
      <c r="N132" s="79" t="s">
        <v>1307</v>
      </c>
      <c r="O132" s="79" t="s">
        <v>1308</v>
      </c>
      <c r="P132" s="79" t="s">
        <v>1309</v>
      </c>
      <c r="Q132" s="79" t="s">
        <v>1310</v>
      </c>
    </row>
    <row r="133" spans="2:23">
      <c r="B133" s="70" t="s">
        <v>1190</v>
      </c>
      <c r="C133" s="77"/>
      <c r="D133" s="70"/>
      <c r="E133" s="64"/>
      <c r="F133" s="65" t="s">
        <v>1311</v>
      </c>
      <c r="G133" s="102"/>
      <c r="H133" s="65"/>
      <c r="I133" s="69"/>
      <c r="J133" s="66"/>
      <c r="K133" s="65"/>
      <c r="L133" s="66"/>
      <c r="M133" s="65"/>
      <c r="N133" s="66"/>
      <c r="O133" s="66"/>
      <c r="P133" s="66"/>
      <c r="Q133" s="67"/>
    </row>
    <row r="134" spans="2:23">
      <c r="B134" s="63"/>
      <c r="C134" s="76"/>
      <c r="D134" s="63"/>
      <c r="E134" s="86" t="s">
        <v>1312</v>
      </c>
      <c r="F134" s="65"/>
      <c r="G134" s="102"/>
      <c r="H134" s="65" t="s">
        <v>1313</v>
      </c>
      <c r="I134" s="69"/>
      <c r="J134" s="65"/>
      <c r="K134" s="65" t="s">
        <v>1316</v>
      </c>
      <c r="L134" s="66"/>
      <c r="M134" s="65" t="s">
        <v>1314</v>
      </c>
      <c r="N134" s="66"/>
      <c r="O134" s="66"/>
      <c r="P134" s="65" t="s">
        <v>1315</v>
      </c>
      <c r="Q134" s="67"/>
    </row>
    <row r="135" spans="2:23">
      <c r="B135" s="62" t="s">
        <v>1733</v>
      </c>
      <c r="C135" s="62" t="s">
        <v>1078</v>
      </c>
      <c r="D135" s="62"/>
      <c r="E135" s="29" t="s">
        <v>1738</v>
      </c>
      <c r="F135" s="29"/>
      <c r="G135" s="98"/>
      <c r="H135" s="19"/>
      <c r="I135" s="38"/>
      <c r="J135" s="19"/>
      <c r="K135" s="29"/>
      <c r="L135" s="78" t="s">
        <v>821</v>
      </c>
      <c r="M135" s="78" t="s">
        <v>1294</v>
      </c>
      <c r="N135" s="79" t="s">
        <v>1734</v>
      </c>
      <c r="O135" s="79" t="s">
        <v>1735</v>
      </c>
      <c r="P135" s="79" t="s">
        <v>1736</v>
      </c>
      <c r="Q135" s="79" t="s">
        <v>1737</v>
      </c>
    </row>
    <row r="136" spans="2:23">
      <c r="B136" s="70" t="s">
        <v>1190</v>
      </c>
      <c r="C136" s="77"/>
      <c r="D136" s="70"/>
      <c r="E136" s="64" t="s">
        <v>1739</v>
      </c>
      <c r="F136" s="65"/>
      <c r="G136" s="102"/>
      <c r="H136" s="65"/>
      <c r="I136" s="69"/>
      <c r="J136" s="66"/>
      <c r="K136" s="65"/>
      <c r="L136" s="66"/>
      <c r="M136" s="65"/>
      <c r="N136" s="66"/>
      <c r="O136" s="66"/>
      <c r="P136" s="65" t="s">
        <v>1741</v>
      </c>
      <c r="Q136" s="67"/>
    </row>
    <row r="137" spans="2:23">
      <c r="B137" s="63"/>
      <c r="C137" s="76"/>
      <c r="D137" s="63"/>
      <c r="E137" s="86"/>
      <c r="F137" s="65" t="s">
        <v>1740</v>
      </c>
      <c r="G137" s="102"/>
      <c r="H137" s="65"/>
      <c r="I137" s="69"/>
      <c r="J137" s="65"/>
      <c r="K137" s="65"/>
      <c r="L137" s="66"/>
      <c r="M137" s="65"/>
      <c r="N137" s="66"/>
      <c r="O137" s="66"/>
      <c r="P137" s="65"/>
      <c r="Q137" s="67"/>
    </row>
    <row r="138" spans="2:23">
      <c r="B138" s="62" t="s">
        <v>1317</v>
      </c>
      <c r="C138" s="62" t="s">
        <v>1001</v>
      </c>
      <c r="D138" s="62"/>
      <c r="E138" s="29"/>
      <c r="F138" s="29">
        <v>716</v>
      </c>
      <c r="G138" s="98"/>
      <c r="H138" s="19"/>
      <c r="I138" s="38"/>
      <c r="J138" s="19"/>
      <c r="K138" s="29"/>
      <c r="L138" s="78" t="s">
        <v>1028</v>
      </c>
      <c r="M138" s="78" t="s">
        <v>1046</v>
      </c>
      <c r="N138" s="79" t="s">
        <v>1319</v>
      </c>
      <c r="O138" s="79" t="s">
        <v>1320</v>
      </c>
      <c r="P138" s="79" t="s">
        <v>1321</v>
      </c>
      <c r="Q138" s="79" t="s">
        <v>1322</v>
      </c>
    </row>
    <row r="139" spans="2:23">
      <c r="B139" s="70"/>
      <c r="C139" s="77"/>
      <c r="D139" s="70"/>
      <c r="E139" s="64"/>
      <c r="F139" s="65" t="s">
        <v>1318</v>
      </c>
      <c r="G139" s="102"/>
      <c r="H139" s="65"/>
      <c r="I139" s="69"/>
      <c r="J139" s="66"/>
      <c r="K139" s="65"/>
      <c r="L139" s="66"/>
      <c r="M139" s="65"/>
      <c r="N139" s="66"/>
      <c r="O139" s="66"/>
      <c r="P139" s="66"/>
      <c r="Q139" s="67"/>
    </row>
    <row r="140" spans="2:23">
      <c r="B140" s="63"/>
      <c r="C140" s="76"/>
      <c r="D140" s="63"/>
      <c r="E140" s="86" t="s">
        <v>1323</v>
      </c>
      <c r="F140" s="65"/>
      <c r="G140" s="102"/>
      <c r="H140" s="65" t="s">
        <v>1324</v>
      </c>
      <c r="I140" s="69"/>
      <c r="J140" s="65"/>
      <c r="K140" s="65" t="s">
        <v>1327</v>
      </c>
      <c r="L140" s="66"/>
      <c r="M140" s="65" t="s">
        <v>1325</v>
      </c>
      <c r="N140" s="66"/>
      <c r="O140" s="66"/>
      <c r="P140" s="65" t="s">
        <v>1326</v>
      </c>
      <c r="Q140" s="67"/>
    </row>
    <row r="141" spans="2:23">
      <c r="B141" s="62" t="s">
        <v>1328</v>
      </c>
      <c r="C141" s="62" t="s">
        <v>1001</v>
      </c>
      <c r="D141" s="62"/>
      <c r="E141" s="29"/>
      <c r="F141" s="29">
        <v>705</v>
      </c>
      <c r="G141" s="98"/>
      <c r="H141" s="19"/>
      <c r="I141" s="38"/>
      <c r="J141" s="19"/>
      <c r="K141" s="29"/>
      <c r="L141" s="78" t="s">
        <v>777</v>
      </c>
      <c r="M141" s="78" t="s">
        <v>1329</v>
      </c>
      <c r="N141" s="79" t="s">
        <v>1330</v>
      </c>
      <c r="O141" s="79" t="s">
        <v>1232</v>
      </c>
      <c r="P141" s="79" t="s">
        <v>1011</v>
      </c>
      <c r="Q141" s="79" t="s">
        <v>1331</v>
      </c>
      <c r="S141" s="94" t="s">
        <v>1397</v>
      </c>
      <c r="T141" s="95"/>
      <c r="U141" s="95"/>
      <c r="V141" s="95"/>
    </row>
    <row r="142" spans="2:23">
      <c r="B142" s="70" t="s">
        <v>1190</v>
      </c>
      <c r="C142" s="77"/>
      <c r="D142" s="70"/>
      <c r="E142" s="64"/>
      <c r="F142" s="65" t="s">
        <v>1332</v>
      </c>
      <c r="G142" s="102"/>
      <c r="H142" s="65"/>
      <c r="I142" s="69"/>
      <c r="J142" s="66"/>
      <c r="K142" s="65"/>
      <c r="L142" s="66"/>
      <c r="M142" s="65"/>
      <c r="N142" s="66"/>
      <c r="O142" s="66"/>
      <c r="P142" s="66"/>
      <c r="Q142" s="67"/>
    </row>
    <row r="143" spans="2:23">
      <c r="B143" s="63"/>
      <c r="C143" s="76"/>
      <c r="D143" s="63"/>
      <c r="E143" s="86" t="s">
        <v>1333</v>
      </c>
      <c r="F143" s="65"/>
      <c r="G143" s="102"/>
      <c r="H143" s="65" t="s">
        <v>1334</v>
      </c>
      <c r="I143" s="69"/>
      <c r="J143" s="65"/>
      <c r="K143" s="65" t="s">
        <v>1337</v>
      </c>
      <c r="L143" s="66"/>
      <c r="M143" s="65" t="s">
        <v>1335</v>
      </c>
      <c r="N143" s="66"/>
      <c r="O143" s="66"/>
      <c r="P143" s="65" t="s">
        <v>1336</v>
      </c>
      <c r="Q143" s="67"/>
    </row>
    <row r="144" spans="2:23">
      <c r="B144" s="62" t="s">
        <v>1348</v>
      </c>
      <c r="C144" s="62"/>
      <c r="D144" s="62"/>
      <c r="E144" s="29"/>
      <c r="F144" s="29">
        <v>681</v>
      </c>
      <c r="G144" s="98"/>
      <c r="H144" s="19"/>
      <c r="I144" s="38"/>
      <c r="J144" s="19"/>
      <c r="K144" s="29"/>
      <c r="L144" s="78" t="s">
        <v>950</v>
      </c>
      <c r="M144" s="78" t="s">
        <v>1112</v>
      </c>
      <c r="N144" s="79" t="s">
        <v>1288</v>
      </c>
      <c r="O144" s="79" t="s">
        <v>1355</v>
      </c>
      <c r="P144" s="79" t="s">
        <v>1356</v>
      </c>
      <c r="Q144" s="79" t="s">
        <v>1357</v>
      </c>
    </row>
    <row r="145" spans="2:22">
      <c r="B145" s="70"/>
      <c r="C145" s="77"/>
      <c r="D145" s="70"/>
      <c r="E145" s="64"/>
      <c r="F145" s="65" t="s">
        <v>1349</v>
      </c>
      <c r="G145" s="102"/>
      <c r="H145" s="65"/>
      <c r="I145" s="69"/>
      <c r="J145" s="66"/>
      <c r="K145" s="65"/>
      <c r="L145" s="66"/>
      <c r="M145" s="65"/>
      <c r="N145" s="66"/>
      <c r="O145" s="66"/>
      <c r="P145" s="66"/>
      <c r="Q145" s="67"/>
    </row>
    <row r="146" spans="2:22">
      <c r="B146" s="63"/>
      <c r="C146" s="76"/>
      <c r="D146" s="63"/>
      <c r="E146" s="86" t="s">
        <v>1350</v>
      </c>
      <c r="F146" s="65"/>
      <c r="G146" s="102"/>
      <c r="H146" s="65" t="s">
        <v>1351</v>
      </c>
      <c r="I146" s="69"/>
      <c r="J146" s="65"/>
      <c r="K146" s="65" t="s">
        <v>1354</v>
      </c>
      <c r="L146" s="66"/>
      <c r="M146" s="65" t="s">
        <v>1352</v>
      </c>
      <c r="N146" s="66"/>
      <c r="O146" s="66"/>
      <c r="P146" s="65" t="s">
        <v>1353</v>
      </c>
      <c r="Q146" s="67"/>
    </row>
    <row r="147" spans="2:22">
      <c r="B147" s="62" t="s">
        <v>1358</v>
      </c>
      <c r="C147" s="62" t="s">
        <v>1001</v>
      </c>
      <c r="D147" s="62"/>
      <c r="E147" s="29"/>
      <c r="F147" s="29">
        <v>889</v>
      </c>
      <c r="G147" s="98"/>
      <c r="H147" s="19"/>
      <c r="I147" s="38"/>
      <c r="J147" s="19"/>
      <c r="K147" s="29"/>
      <c r="L147" s="78" t="s">
        <v>907</v>
      </c>
      <c r="M147" s="78" t="s">
        <v>1218</v>
      </c>
      <c r="N147" s="79" t="s">
        <v>1359</v>
      </c>
      <c r="O147" s="79" t="s">
        <v>1360</v>
      </c>
      <c r="P147" s="79" t="s">
        <v>1221</v>
      </c>
      <c r="Q147" s="79" t="s">
        <v>1361</v>
      </c>
    </row>
    <row r="148" spans="2:22">
      <c r="B148" s="70" t="s">
        <v>1190</v>
      </c>
      <c r="C148" s="77"/>
      <c r="D148" s="70"/>
      <c r="E148" s="64"/>
      <c r="F148" s="65" t="s">
        <v>1362</v>
      </c>
      <c r="G148" s="102"/>
      <c r="H148" s="65"/>
      <c r="I148" s="69"/>
      <c r="J148" s="66"/>
      <c r="K148" s="65"/>
      <c r="L148" s="66"/>
      <c r="M148" s="65"/>
      <c r="N148" s="66"/>
      <c r="O148" s="66"/>
      <c r="P148" s="66"/>
      <c r="Q148" s="67"/>
    </row>
    <row r="149" spans="2:22">
      <c r="B149" s="63"/>
      <c r="C149" s="76"/>
      <c r="D149" s="63"/>
      <c r="E149" s="86" t="s">
        <v>1363</v>
      </c>
      <c r="F149" s="65"/>
      <c r="G149" s="102"/>
      <c r="H149" s="65" t="s">
        <v>1364</v>
      </c>
      <c r="I149" s="69"/>
      <c r="J149" s="65"/>
      <c r="K149" s="65" t="s">
        <v>1367</v>
      </c>
      <c r="L149" s="66"/>
      <c r="M149" s="65" t="s">
        <v>1365</v>
      </c>
      <c r="N149" s="66"/>
      <c r="O149" s="66"/>
      <c r="P149" s="65" t="s">
        <v>1366</v>
      </c>
      <c r="Q149" s="67"/>
    </row>
    <row r="150" spans="2:22">
      <c r="B150" s="62" t="s">
        <v>1368</v>
      </c>
      <c r="C150" s="62" t="s">
        <v>1000</v>
      </c>
      <c r="D150" s="62"/>
      <c r="E150" s="29"/>
      <c r="F150" s="29">
        <v>658</v>
      </c>
      <c r="G150" s="98"/>
      <c r="H150" s="19"/>
      <c r="I150" s="38"/>
      <c r="J150" s="19"/>
      <c r="K150" s="29"/>
      <c r="L150" s="78" t="s">
        <v>806</v>
      </c>
      <c r="M150" s="78" t="s">
        <v>1329</v>
      </c>
      <c r="N150" s="79" t="s">
        <v>992</v>
      </c>
      <c r="O150" s="79" t="s">
        <v>1369</v>
      </c>
      <c r="P150" s="79" t="s">
        <v>1370</v>
      </c>
      <c r="Q150" s="79" t="s">
        <v>1371</v>
      </c>
    </row>
    <row r="151" spans="2:22">
      <c r="B151" s="70"/>
      <c r="C151" s="77"/>
      <c r="D151" s="70"/>
      <c r="E151" s="64"/>
      <c r="F151" s="65" t="s">
        <v>1372</v>
      </c>
      <c r="G151" s="102"/>
      <c r="H151" s="65"/>
      <c r="I151" s="69"/>
      <c r="J151" s="66"/>
      <c r="K151" s="65"/>
      <c r="L151" s="66"/>
      <c r="M151" s="65"/>
      <c r="N151" s="66"/>
      <c r="O151" s="66"/>
      <c r="P151" s="66"/>
      <c r="Q151" s="67"/>
    </row>
    <row r="152" spans="2:22">
      <c r="B152" s="63"/>
      <c r="C152" s="76"/>
      <c r="D152" s="63"/>
      <c r="E152" s="86" t="s">
        <v>1373</v>
      </c>
      <c r="F152" s="65"/>
      <c r="G152" s="102"/>
      <c r="H152" s="65" t="s">
        <v>1351</v>
      </c>
      <c r="I152" s="69"/>
      <c r="J152" s="65"/>
      <c r="K152" s="65" t="s">
        <v>1354</v>
      </c>
      <c r="L152" s="66"/>
      <c r="M152" s="65" t="s">
        <v>1374</v>
      </c>
      <c r="N152" s="66"/>
      <c r="O152" s="66"/>
      <c r="P152" s="65" t="s">
        <v>1375</v>
      </c>
      <c r="Q152" s="67"/>
    </row>
    <row r="153" spans="2:22">
      <c r="B153" s="62" t="s">
        <v>1376</v>
      </c>
      <c r="C153" s="62" t="s">
        <v>1000</v>
      </c>
      <c r="D153" s="62"/>
      <c r="E153" s="29" t="s">
        <v>1707</v>
      </c>
      <c r="F153" s="29"/>
      <c r="G153" s="98"/>
      <c r="H153" s="19"/>
      <c r="I153" s="38"/>
      <c r="J153" s="19"/>
      <c r="K153" s="29"/>
      <c r="L153" s="78" t="s">
        <v>806</v>
      </c>
      <c r="M153" s="78" t="s">
        <v>1329</v>
      </c>
      <c r="N153" s="79" t="s">
        <v>992</v>
      </c>
      <c r="O153" s="79" t="s">
        <v>1369</v>
      </c>
      <c r="P153" s="79" t="s">
        <v>1370</v>
      </c>
      <c r="Q153" s="79" t="s">
        <v>1371</v>
      </c>
    </row>
    <row r="154" spans="2:22">
      <c r="B154" s="70" t="s">
        <v>1190</v>
      </c>
      <c r="C154" s="77"/>
      <c r="D154" s="70"/>
      <c r="E154" s="64" t="s">
        <v>1708</v>
      </c>
      <c r="F154" s="65"/>
      <c r="G154" s="102"/>
      <c r="H154" s="65"/>
      <c r="I154" s="69"/>
      <c r="J154" s="66"/>
      <c r="K154" s="65"/>
      <c r="L154" s="66"/>
      <c r="M154" s="65"/>
      <c r="N154" s="66"/>
      <c r="O154" s="66"/>
      <c r="P154" s="65" t="s">
        <v>1710</v>
      </c>
      <c r="Q154" s="67"/>
    </row>
    <row r="155" spans="2:22">
      <c r="B155" s="63"/>
      <c r="C155" s="76"/>
      <c r="D155" s="63"/>
      <c r="E155" s="86"/>
      <c r="F155" s="65" t="s">
        <v>1709</v>
      </c>
      <c r="G155" s="102"/>
      <c r="H155" s="65"/>
      <c r="I155" s="69"/>
      <c r="J155" s="65"/>
      <c r="K155" s="65"/>
      <c r="L155" s="66"/>
      <c r="M155" s="65"/>
      <c r="N155" s="66"/>
      <c r="O155" s="66"/>
      <c r="P155" s="65"/>
      <c r="Q155" s="67"/>
    </row>
    <row r="156" spans="2:22">
      <c r="B156" s="62" t="s">
        <v>1378</v>
      </c>
      <c r="C156" s="62" t="s">
        <v>1000</v>
      </c>
      <c r="D156" s="62"/>
      <c r="E156" s="29" t="s">
        <v>1703</v>
      </c>
      <c r="F156" s="29"/>
      <c r="G156" s="98"/>
      <c r="H156" s="19"/>
      <c r="I156" s="38"/>
      <c r="J156" s="19"/>
      <c r="K156" s="29"/>
      <c r="L156" s="78" t="s">
        <v>950</v>
      </c>
      <c r="M156" s="78" t="s">
        <v>835</v>
      </c>
      <c r="N156" s="79" t="s">
        <v>1379</v>
      </c>
      <c r="O156" s="79" t="s">
        <v>1201</v>
      </c>
      <c r="P156" s="79" t="s">
        <v>986</v>
      </c>
      <c r="Q156" s="79" t="s">
        <v>1380</v>
      </c>
    </row>
    <row r="157" spans="2:22">
      <c r="B157" s="70" t="s">
        <v>1190</v>
      </c>
      <c r="C157" s="77"/>
      <c r="D157" s="70"/>
      <c r="E157" s="64" t="s">
        <v>1704</v>
      </c>
      <c r="F157" s="65"/>
      <c r="G157" s="102"/>
      <c r="H157" s="65"/>
      <c r="I157" s="69"/>
      <c r="J157" s="66"/>
      <c r="K157" s="65"/>
      <c r="L157" s="66"/>
      <c r="M157" s="65"/>
      <c r="N157" s="66"/>
      <c r="O157" s="66"/>
      <c r="P157" s="65" t="s">
        <v>1706</v>
      </c>
      <c r="Q157" s="67"/>
    </row>
    <row r="158" spans="2:22">
      <c r="B158" s="63"/>
      <c r="C158" s="76"/>
      <c r="D158" s="63"/>
      <c r="E158" s="86"/>
      <c r="F158" s="65" t="s">
        <v>1705</v>
      </c>
      <c r="G158" s="102"/>
      <c r="H158" s="65"/>
      <c r="I158" s="69"/>
      <c r="J158" s="65"/>
      <c r="K158" s="65"/>
      <c r="L158" s="66"/>
      <c r="M158" s="65"/>
      <c r="N158" s="66"/>
      <c r="O158" s="66"/>
      <c r="P158" s="65"/>
      <c r="Q158" s="67"/>
      <c r="S158" s="94" t="s">
        <v>1396</v>
      </c>
      <c r="T158" s="13"/>
      <c r="U158" s="13"/>
      <c r="V158" s="13"/>
    </row>
    <row r="159" spans="2:22">
      <c r="B159" s="62" t="s">
        <v>1377</v>
      </c>
      <c r="C159" s="62" t="s">
        <v>1078</v>
      </c>
      <c r="D159" s="62"/>
      <c r="E159" s="29"/>
      <c r="F159" s="29">
        <v>674</v>
      </c>
      <c r="G159" s="98"/>
      <c r="H159" s="19"/>
      <c r="I159" s="38"/>
      <c r="J159" s="19"/>
      <c r="K159" s="29"/>
      <c r="L159" s="78" t="s">
        <v>821</v>
      </c>
      <c r="M159" s="78" t="s">
        <v>1294</v>
      </c>
      <c r="N159" s="79" t="s">
        <v>1389</v>
      </c>
      <c r="O159" s="79" t="s">
        <v>1390</v>
      </c>
      <c r="P159" s="79" t="s">
        <v>1391</v>
      </c>
      <c r="Q159" s="79" t="s">
        <v>1120</v>
      </c>
    </row>
    <row r="160" spans="2:22">
      <c r="B160" s="70"/>
      <c r="C160" s="77"/>
      <c r="D160" s="70"/>
      <c r="E160" s="64"/>
      <c r="F160" s="65" t="s">
        <v>1392</v>
      </c>
      <c r="G160" s="102"/>
      <c r="H160" s="65"/>
      <c r="I160" s="69"/>
      <c r="J160" s="66"/>
      <c r="K160" s="65"/>
      <c r="L160" s="66"/>
      <c r="M160" s="65"/>
      <c r="N160" s="66"/>
      <c r="O160" s="66"/>
      <c r="P160" s="66"/>
      <c r="Q160" s="67"/>
    </row>
    <row r="161" spans="2:17">
      <c r="B161" s="63"/>
      <c r="C161" s="76"/>
      <c r="D161" s="63"/>
      <c r="E161" s="86" t="s">
        <v>1393</v>
      </c>
      <c r="F161" s="65"/>
      <c r="G161" s="102"/>
      <c r="H161" s="65" t="s">
        <v>1394</v>
      </c>
      <c r="I161" s="69"/>
      <c r="J161" s="65"/>
      <c r="K161" s="65" t="s">
        <v>1417</v>
      </c>
      <c r="L161" s="66"/>
      <c r="M161" s="65" t="s">
        <v>1395</v>
      </c>
      <c r="N161" s="66"/>
      <c r="O161" s="66"/>
      <c r="P161" s="65" t="s">
        <v>1398</v>
      </c>
      <c r="Q161" s="67"/>
    </row>
    <row r="162" spans="2:17">
      <c r="B162" s="62" t="s">
        <v>1399</v>
      </c>
      <c r="C162" s="62" t="s">
        <v>1078</v>
      </c>
      <c r="D162" s="62"/>
      <c r="E162" s="29"/>
      <c r="F162" s="29">
        <v>875</v>
      </c>
      <c r="G162" s="98"/>
      <c r="H162" s="19"/>
      <c r="I162" s="38"/>
      <c r="J162" s="19"/>
      <c r="K162" s="29"/>
      <c r="L162" s="78" t="s">
        <v>821</v>
      </c>
      <c r="M162" s="78" t="s">
        <v>1287</v>
      </c>
      <c r="N162" s="79" t="s">
        <v>1438</v>
      </c>
      <c r="O162" s="79" t="s">
        <v>1441</v>
      </c>
      <c r="P162" s="79" t="s">
        <v>1439</v>
      </c>
      <c r="Q162" s="79" t="s">
        <v>1440</v>
      </c>
    </row>
    <row r="163" spans="2:17">
      <c r="B163" s="70" t="s">
        <v>1190</v>
      </c>
      <c r="C163" s="77"/>
      <c r="D163" s="70"/>
      <c r="E163" s="64"/>
      <c r="F163" s="65" t="s">
        <v>1400</v>
      </c>
      <c r="G163" s="102"/>
      <c r="H163" s="65"/>
      <c r="I163" s="69"/>
      <c r="J163" s="66"/>
      <c r="K163" s="65"/>
      <c r="L163" s="66"/>
      <c r="M163" s="65"/>
      <c r="N163" s="66"/>
      <c r="O163" s="66"/>
      <c r="P163" s="66"/>
      <c r="Q163" s="67"/>
    </row>
    <row r="164" spans="2:17">
      <c r="B164" s="63"/>
      <c r="C164" s="76"/>
      <c r="D164" s="63"/>
      <c r="E164" s="86" t="s">
        <v>1401</v>
      </c>
      <c r="F164" s="65"/>
      <c r="G164" s="102"/>
      <c r="H164" s="65" t="s">
        <v>1442</v>
      </c>
      <c r="I164" s="69"/>
      <c r="J164" s="65"/>
      <c r="K164" s="65" t="s">
        <v>1367</v>
      </c>
      <c r="L164" s="66"/>
      <c r="M164" s="65" t="s">
        <v>1443</v>
      </c>
      <c r="N164" s="66"/>
      <c r="O164" s="66"/>
      <c r="P164" s="65" t="s">
        <v>1444</v>
      </c>
      <c r="Q164" s="67"/>
    </row>
    <row r="165" spans="2:17">
      <c r="B165" s="62" t="s">
        <v>1405</v>
      </c>
      <c r="C165" s="62" t="s">
        <v>1078</v>
      </c>
      <c r="D165" s="62"/>
      <c r="E165" s="29"/>
      <c r="F165" s="29">
        <v>875</v>
      </c>
      <c r="G165" s="98"/>
      <c r="H165" s="19"/>
      <c r="I165" s="38"/>
      <c r="J165" s="19"/>
      <c r="K165" s="29"/>
      <c r="L165" s="78" t="s">
        <v>821</v>
      </c>
      <c r="M165" s="78" t="s">
        <v>1294</v>
      </c>
      <c r="N165" s="79" t="s">
        <v>1678</v>
      </c>
      <c r="O165" s="79" t="s">
        <v>1679</v>
      </c>
      <c r="P165" s="79" t="s">
        <v>1680</v>
      </c>
      <c r="Q165" s="79" t="s">
        <v>1681</v>
      </c>
    </row>
    <row r="166" spans="2:17">
      <c r="B166" s="70" t="s">
        <v>1190</v>
      </c>
      <c r="C166" s="77"/>
      <c r="D166" s="70"/>
      <c r="E166" s="64"/>
      <c r="F166" s="65" t="s">
        <v>1400</v>
      </c>
      <c r="G166" s="102"/>
      <c r="H166" s="65"/>
      <c r="I166" s="69"/>
      <c r="J166" s="66"/>
      <c r="K166" s="65"/>
      <c r="L166" s="66"/>
      <c r="M166" s="65"/>
      <c r="N166" s="66"/>
      <c r="O166" s="66"/>
      <c r="P166" s="66"/>
      <c r="Q166" s="67"/>
    </row>
    <row r="167" spans="2:17">
      <c r="B167" s="63"/>
      <c r="C167" s="76"/>
      <c r="D167" s="63"/>
      <c r="E167" s="86" t="s">
        <v>1401</v>
      </c>
      <c r="F167" s="65"/>
      <c r="G167" s="102"/>
      <c r="H167" s="65" t="s">
        <v>1381</v>
      </c>
      <c r="I167" s="69"/>
      <c r="J167" s="65"/>
      <c r="K167" s="65" t="s">
        <v>1404</v>
      </c>
      <c r="L167" s="66"/>
      <c r="M167" s="65" t="s">
        <v>1402</v>
      </c>
      <c r="N167" s="66"/>
      <c r="O167" s="66"/>
      <c r="P167" s="65" t="s">
        <v>1403</v>
      </c>
      <c r="Q167" s="67"/>
    </row>
    <row r="168" spans="2:17">
      <c r="B168" s="62" t="s">
        <v>1406</v>
      </c>
      <c r="C168" s="62" t="s">
        <v>1000</v>
      </c>
      <c r="D168" s="62"/>
      <c r="E168" s="29"/>
      <c r="F168" s="29">
        <v>674</v>
      </c>
      <c r="G168" s="98"/>
      <c r="H168" s="19"/>
      <c r="I168" s="38"/>
      <c r="J168" s="19"/>
      <c r="K168" s="29"/>
      <c r="L168" s="78" t="s">
        <v>950</v>
      </c>
      <c r="M168" s="78" t="s">
        <v>1407</v>
      </c>
      <c r="N168" s="79" t="s">
        <v>1408</v>
      </c>
      <c r="O168" s="79" t="s">
        <v>1022</v>
      </c>
      <c r="P168" s="79" t="s">
        <v>1247</v>
      </c>
      <c r="Q168" s="79" t="s">
        <v>1409</v>
      </c>
    </row>
    <row r="169" spans="2:17">
      <c r="B169" s="70"/>
      <c r="C169" s="77"/>
      <c r="D169" s="70"/>
      <c r="E169" s="64"/>
      <c r="F169" s="65" t="s">
        <v>1392</v>
      </c>
      <c r="G169" s="102"/>
      <c r="H169" s="65"/>
      <c r="I169" s="69"/>
      <c r="J169" s="66"/>
      <c r="K169" s="65"/>
      <c r="L169" s="66"/>
      <c r="M169" s="65"/>
      <c r="N169" s="66"/>
      <c r="O169" s="66"/>
      <c r="P169" s="66"/>
      <c r="Q169" s="67"/>
    </row>
    <row r="170" spans="2:17">
      <c r="B170" s="63"/>
      <c r="C170" s="76"/>
      <c r="D170" s="63"/>
      <c r="E170" s="86" t="s">
        <v>1393</v>
      </c>
      <c r="F170" s="65"/>
      <c r="G170" s="102"/>
      <c r="H170" s="65" t="s">
        <v>1394</v>
      </c>
      <c r="I170" s="69"/>
      <c r="J170" s="65"/>
      <c r="K170" s="65" t="s">
        <v>1354</v>
      </c>
      <c r="L170" s="66"/>
      <c r="M170" s="65" t="s">
        <v>1395</v>
      </c>
      <c r="N170" s="66"/>
      <c r="O170" s="66"/>
      <c r="P170" s="65" t="s">
        <v>1398</v>
      </c>
      <c r="Q170" s="67"/>
    </row>
    <row r="171" spans="2:17">
      <c r="B171" s="62" t="s">
        <v>1410</v>
      </c>
      <c r="C171" s="62" t="s">
        <v>1000</v>
      </c>
      <c r="D171" s="62"/>
      <c r="E171" s="29"/>
      <c r="F171" s="29">
        <v>667</v>
      </c>
      <c r="G171" s="98" t="s">
        <v>1563</v>
      </c>
      <c r="H171" s="19"/>
      <c r="I171" s="38"/>
      <c r="J171" s="19"/>
      <c r="K171" s="29"/>
      <c r="L171" s="78" t="s">
        <v>821</v>
      </c>
      <c r="M171" s="78" t="s">
        <v>991</v>
      </c>
      <c r="N171" s="79" t="s">
        <v>1411</v>
      </c>
      <c r="O171" s="79" t="s">
        <v>1412</v>
      </c>
      <c r="P171" s="79" t="s">
        <v>1413</v>
      </c>
      <c r="Q171" s="79" t="s">
        <v>1414</v>
      </c>
    </row>
    <row r="172" spans="2:17">
      <c r="B172" s="70" t="s">
        <v>1190</v>
      </c>
      <c r="C172" s="77"/>
      <c r="D172" s="70"/>
      <c r="E172" s="64"/>
      <c r="F172" s="65" t="s">
        <v>1575</v>
      </c>
      <c r="G172" s="102"/>
      <c r="H172" s="65"/>
      <c r="I172" s="69"/>
      <c r="J172" s="66"/>
      <c r="K172" s="65"/>
      <c r="L172" s="66"/>
      <c r="M172" s="65"/>
      <c r="N172" s="66"/>
      <c r="O172" s="66"/>
      <c r="P172" s="66"/>
      <c r="Q172" s="67"/>
    </row>
    <row r="173" spans="2:17">
      <c r="B173" s="63"/>
      <c r="C173" s="76"/>
      <c r="D173" s="63"/>
      <c r="E173" s="86" t="s">
        <v>1461</v>
      </c>
      <c r="F173" s="65"/>
      <c r="G173" s="102"/>
      <c r="H173" s="65" t="s">
        <v>1462</v>
      </c>
      <c r="I173" s="69"/>
      <c r="J173" s="65"/>
      <c r="K173" s="65" t="s">
        <v>1416</v>
      </c>
      <c r="L173" s="66"/>
      <c r="M173" s="65" t="s">
        <v>1415</v>
      </c>
      <c r="N173" s="66"/>
      <c r="O173" s="66"/>
      <c r="P173" s="65" t="s">
        <v>1445</v>
      </c>
      <c r="Q173" s="67"/>
    </row>
    <row r="174" spans="2:17">
      <c r="B174" s="62" t="s">
        <v>1455</v>
      </c>
      <c r="C174" s="62" t="s">
        <v>1000</v>
      </c>
      <c r="D174" s="62"/>
      <c r="E174" s="29"/>
      <c r="F174" s="29">
        <v>650</v>
      </c>
      <c r="G174" s="98" t="s">
        <v>1564</v>
      </c>
      <c r="H174" s="19"/>
      <c r="I174" s="38"/>
      <c r="J174" s="19"/>
      <c r="K174" s="29"/>
      <c r="L174" s="78" t="s">
        <v>907</v>
      </c>
      <c r="M174" s="78" t="s">
        <v>1456</v>
      </c>
      <c r="N174" s="79" t="s">
        <v>1457</v>
      </c>
      <c r="O174" s="79" t="s">
        <v>1458</v>
      </c>
      <c r="P174" s="79" t="s">
        <v>1459</v>
      </c>
      <c r="Q174" s="79" t="s">
        <v>1460</v>
      </c>
    </row>
    <row r="175" spans="2:17">
      <c r="B175" s="70" t="s">
        <v>1190</v>
      </c>
      <c r="C175" s="77"/>
      <c r="D175" s="70"/>
      <c r="E175" s="64"/>
      <c r="F175" s="65" t="s">
        <v>1574</v>
      </c>
      <c r="G175" s="102"/>
      <c r="H175" s="65"/>
      <c r="I175" s="69"/>
      <c r="J175" s="66"/>
      <c r="K175" s="65"/>
      <c r="L175" s="66"/>
      <c r="M175" s="65"/>
      <c r="N175" s="66"/>
      <c r="O175" s="66"/>
      <c r="P175" s="66"/>
      <c r="Q175" s="67"/>
    </row>
    <row r="176" spans="2:17">
      <c r="B176" s="63"/>
      <c r="C176" s="76"/>
      <c r="D176" s="63"/>
      <c r="E176" s="86" t="s">
        <v>1418</v>
      </c>
      <c r="F176" s="65"/>
      <c r="G176" s="102"/>
      <c r="H176" s="65" t="s">
        <v>1419</v>
      </c>
      <c r="I176" s="69"/>
      <c r="J176" s="65"/>
      <c r="K176" s="65" t="s">
        <v>1420</v>
      </c>
      <c r="L176" s="66"/>
      <c r="M176" s="65" t="s">
        <v>1464</v>
      </c>
      <c r="N176" s="66"/>
      <c r="O176" s="66"/>
      <c r="P176" s="65" t="s">
        <v>1463</v>
      </c>
      <c r="Q176" s="67"/>
    </row>
    <row r="177" spans="2:22">
      <c r="B177" s="62" t="s">
        <v>1421</v>
      </c>
      <c r="C177" s="62" t="s">
        <v>1078</v>
      </c>
      <c r="D177" s="62"/>
      <c r="E177" s="29"/>
      <c r="F177" s="29">
        <v>548</v>
      </c>
      <c r="G177" s="98"/>
      <c r="H177" s="19"/>
      <c r="I177" s="38"/>
      <c r="J177" s="19"/>
      <c r="K177" s="29"/>
      <c r="L177" s="78" t="s">
        <v>821</v>
      </c>
      <c r="M177" s="78" t="s">
        <v>1294</v>
      </c>
      <c r="N177" s="79" t="s">
        <v>1422</v>
      </c>
      <c r="O177" s="79" t="s">
        <v>1423</v>
      </c>
      <c r="P177" s="79" t="s">
        <v>1424</v>
      </c>
      <c r="Q177" s="79" t="s">
        <v>1425</v>
      </c>
    </row>
    <row r="178" spans="2:22">
      <c r="B178" s="70"/>
      <c r="C178" s="77"/>
      <c r="D178" s="70"/>
      <c r="E178" s="64"/>
      <c r="F178" s="65" t="s">
        <v>1426</v>
      </c>
      <c r="G178" s="102"/>
      <c r="H178" s="65"/>
      <c r="I178" s="69"/>
      <c r="J178" s="66"/>
      <c r="K178" s="65"/>
      <c r="L178" s="66"/>
      <c r="M178" s="65"/>
      <c r="N178" s="66"/>
      <c r="O178" s="66"/>
      <c r="P178" s="66"/>
      <c r="Q178" s="67"/>
      <c r="S178" s="24" t="s">
        <v>1429</v>
      </c>
      <c r="T178" s="13"/>
      <c r="U178" s="13"/>
      <c r="V178" s="13"/>
    </row>
    <row r="179" spans="2:22">
      <c r="B179" s="63"/>
      <c r="C179" s="76"/>
      <c r="D179" s="63"/>
      <c r="E179" s="86" t="s">
        <v>1427</v>
      </c>
      <c r="F179" s="65"/>
      <c r="G179" s="102"/>
      <c r="H179" s="65" t="s">
        <v>1428</v>
      </c>
      <c r="I179" s="69"/>
      <c r="J179" s="65"/>
      <c r="K179" s="65" t="s">
        <v>1354</v>
      </c>
      <c r="L179" s="66"/>
      <c r="M179" s="65" t="s">
        <v>1430</v>
      </c>
      <c r="N179" s="66"/>
      <c r="O179" s="66"/>
      <c r="P179" s="65" t="s">
        <v>1431</v>
      </c>
      <c r="Q179" s="67"/>
      <c r="S179" s="24"/>
      <c r="T179" s="13"/>
      <c r="U179" s="13"/>
      <c r="V179" s="13"/>
    </row>
    <row r="180" spans="2:22">
      <c r="B180" s="62" t="s">
        <v>1432</v>
      </c>
      <c r="C180" s="62" t="s">
        <v>1078</v>
      </c>
      <c r="D180" s="62"/>
      <c r="E180" s="29"/>
      <c r="F180" s="29">
        <v>628</v>
      </c>
      <c r="G180" s="98" t="s">
        <v>1554</v>
      </c>
      <c r="H180" s="19"/>
      <c r="I180" s="38"/>
      <c r="J180" s="19"/>
      <c r="K180" s="29"/>
      <c r="L180" s="78" t="s">
        <v>907</v>
      </c>
      <c r="M180" s="78" t="s">
        <v>828</v>
      </c>
      <c r="N180" s="79" t="s">
        <v>1389</v>
      </c>
      <c r="O180" s="79" t="s">
        <v>1433</v>
      </c>
      <c r="P180" s="79" t="s">
        <v>1297</v>
      </c>
      <c r="Q180" s="79" t="s">
        <v>1127</v>
      </c>
    </row>
    <row r="181" spans="2:22">
      <c r="B181" s="70" t="s">
        <v>1190</v>
      </c>
      <c r="C181" s="77"/>
      <c r="D181" s="70"/>
      <c r="E181" s="64"/>
      <c r="F181" s="65" t="s">
        <v>1577</v>
      </c>
      <c r="G181" s="102"/>
      <c r="H181" s="65"/>
      <c r="I181" s="69"/>
      <c r="J181" s="66"/>
      <c r="K181" s="65"/>
      <c r="L181" s="66"/>
      <c r="M181" s="65"/>
      <c r="N181" s="66"/>
      <c r="O181" s="66"/>
      <c r="P181" s="66"/>
      <c r="Q181" s="67"/>
    </row>
    <row r="182" spans="2:22">
      <c r="B182" s="63"/>
      <c r="C182" s="76"/>
      <c r="D182" s="63"/>
      <c r="E182" s="86" t="s">
        <v>1434</v>
      </c>
      <c r="F182" s="65"/>
      <c r="G182" s="102"/>
      <c r="H182" s="65" t="s">
        <v>1435</v>
      </c>
      <c r="I182" s="69"/>
      <c r="J182" s="65"/>
      <c r="K182" s="65" t="s">
        <v>1337</v>
      </c>
      <c r="L182" s="66"/>
      <c r="M182" s="65" t="s">
        <v>1436</v>
      </c>
      <c r="N182" s="66"/>
      <c r="O182" s="66"/>
      <c r="P182" s="65" t="s">
        <v>1437</v>
      </c>
      <c r="Q182" s="67"/>
    </row>
    <row r="183" spans="2:22">
      <c r="B183" s="62" t="s">
        <v>1446</v>
      </c>
      <c r="C183" s="62" t="s">
        <v>1078</v>
      </c>
      <c r="D183" s="62"/>
      <c r="E183" s="29"/>
      <c r="F183" s="29">
        <v>618</v>
      </c>
      <c r="G183" s="98" t="s">
        <v>1553</v>
      </c>
      <c r="H183" s="19"/>
      <c r="I183" s="38"/>
      <c r="J183" s="19"/>
      <c r="K183" s="29"/>
      <c r="L183" s="78" t="s">
        <v>907</v>
      </c>
      <c r="M183" s="78" t="s">
        <v>1287</v>
      </c>
      <c r="N183" s="79" t="s">
        <v>1438</v>
      </c>
      <c r="O183" s="79" t="s">
        <v>1447</v>
      </c>
      <c r="P183" s="79" t="s">
        <v>1448</v>
      </c>
      <c r="Q183" s="79" t="s">
        <v>1449</v>
      </c>
    </row>
    <row r="184" spans="2:22">
      <c r="B184" s="70" t="s">
        <v>1190</v>
      </c>
      <c r="C184" s="77"/>
      <c r="D184" s="70"/>
      <c r="E184" s="64"/>
      <c r="F184" s="65" t="s">
        <v>1576</v>
      </c>
      <c r="G184" s="102"/>
      <c r="H184" s="65"/>
      <c r="I184" s="69"/>
      <c r="J184" s="66"/>
      <c r="K184" s="65"/>
      <c r="L184" s="66"/>
      <c r="M184" s="65"/>
      <c r="N184" s="66"/>
      <c r="O184" s="66"/>
      <c r="P184" s="66"/>
      <c r="Q184" s="67"/>
      <c r="S184" s="24" t="s">
        <v>1524</v>
      </c>
      <c r="T184" s="13"/>
      <c r="U184" s="13"/>
      <c r="V184" s="13"/>
    </row>
    <row r="185" spans="2:22">
      <c r="B185" s="63"/>
      <c r="C185" s="76"/>
      <c r="D185" s="63"/>
      <c r="E185" s="86" t="s">
        <v>1450</v>
      </c>
      <c r="F185" s="65"/>
      <c r="G185" s="102"/>
      <c r="H185" s="65" t="s">
        <v>1451</v>
      </c>
      <c r="I185" s="69"/>
      <c r="J185" s="65"/>
      <c r="K185" s="65" t="s">
        <v>1453</v>
      </c>
      <c r="L185" s="66"/>
      <c r="M185" s="65" t="s">
        <v>1436</v>
      </c>
      <c r="N185" s="66"/>
      <c r="O185" s="66"/>
      <c r="P185" s="65" t="s">
        <v>1452</v>
      </c>
      <c r="Q185" s="67"/>
    </row>
    <row r="186" spans="2:22">
      <c r="B186" s="62" t="s">
        <v>1454</v>
      </c>
      <c r="C186" s="62" t="s">
        <v>1001</v>
      </c>
      <c r="D186" s="62"/>
      <c r="E186" s="29"/>
      <c r="F186" s="29">
        <v>639</v>
      </c>
      <c r="G186" s="98"/>
      <c r="H186" s="19"/>
      <c r="I186" s="38"/>
      <c r="J186" s="19"/>
      <c r="K186" s="29"/>
      <c r="L186" s="78" t="s">
        <v>907</v>
      </c>
      <c r="M186" s="78" t="s">
        <v>908</v>
      </c>
      <c r="N186" s="79" t="s">
        <v>1469</v>
      </c>
      <c r="O186" s="79" t="s">
        <v>1470</v>
      </c>
      <c r="P186" s="79" t="s">
        <v>1011</v>
      </c>
      <c r="Q186" s="79" t="s">
        <v>1471</v>
      </c>
    </row>
    <row r="187" spans="2:22">
      <c r="B187" s="70"/>
      <c r="C187" s="77"/>
      <c r="D187" s="70"/>
      <c r="E187" s="64"/>
      <c r="F187" s="65" t="s">
        <v>1473</v>
      </c>
      <c r="G187" s="102"/>
      <c r="H187" s="65"/>
      <c r="I187" s="69"/>
      <c r="J187" s="66"/>
      <c r="K187" s="65"/>
      <c r="L187" s="66"/>
      <c r="M187" s="65"/>
      <c r="N187" s="66"/>
      <c r="O187" s="66"/>
      <c r="P187" s="66"/>
      <c r="Q187" s="67"/>
    </row>
    <row r="188" spans="2:22">
      <c r="B188" s="63"/>
      <c r="C188" s="76"/>
      <c r="D188" s="63"/>
      <c r="E188" s="86" t="s">
        <v>1474</v>
      </c>
      <c r="F188" s="65"/>
      <c r="G188" s="102"/>
      <c r="H188" s="65" t="s">
        <v>1475</v>
      </c>
      <c r="I188" s="69"/>
      <c r="J188" s="65"/>
      <c r="K188" s="65" t="s">
        <v>1477</v>
      </c>
      <c r="L188" s="66"/>
      <c r="M188" s="65" t="s">
        <v>1476</v>
      </c>
      <c r="N188" s="66"/>
      <c r="O188" s="66"/>
      <c r="P188" s="65" t="s">
        <v>1472</v>
      </c>
      <c r="Q188" s="67"/>
    </row>
    <row r="189" spans="2:22">
      <c r="B189" s="62" t="s">
        <v>1465</v>
      </c>
      <c r="C189" s="62" t="s">
        <v>1001</v>
      </c>
      <c r="D189" s="62"/>
      <c r="E189" s="29"/>
      <c r="F189" s="29">
        <v>572</v>
      </c>
      <c r="G189" s="98" t="s">
        <v>1555</v>
      </c>
      <c r="H189" s="19"/>
      <c r="I189" s="38"/>
      <c r="J189" s="19"/>
      <c r="K189" s="29"/>
      <c r="L189" s="78" t="s">
        <v>907</v>
      </c>
      <c r="M189" s="78" t="s">
        <v>1466</v>
      </c>
      <c r="N189" s="79" t="s">
        <v>823</v>
      </c>
      <c r="O189" s="79" t="s">
        <v>1467</v>
      </c>
      <c r="P189" s="79" t="s">
        <v>1459</v>
      </c>
      <c r="Q189" s="79" t="s">
        <v>1468</v>
      </c>
    </row>
    <row r="190" spans="2:22">
      <c r="B190" s="70" t="s">
        <v>1190</v>
      </c>
      <c r="C190" s="77"/>
      <c r="D190" s="70"/>
      <c r="E190" s="64"/>
      <c r="F190" s="65" t="s">
        <v>1556</v>
      </c>
      <c r="G190" s="102"/>
      <c r="H190" s="65"/>
      <c r="I190" s="69"/>
      <c r="J190" s="66"/>
      <c r="K190" s="65"/>
      <c r="L190" s="66"/>
      <c r="M190" s="65"/>
      <c r="N190" s="66"/>
      <c r="O190" s="66"/>
      <c r="P190" s="66"/>
      <c r="Q190" s="67"/>
    </row>
    <row r="191" spans="2:22">
      <c r="B191" s="63"/>
      <c r="C191" s="76"/>
      <c r="D191" s="63"/>
      <c r="E191" s="86" t="s">
        <v>1488</v>
      </c>
      <c r="F191" s="65"/>
      <c r="G191" s="102"/>
      <c r="H191" s="65" t="s">
        <v>1489</v>
      </c>
      <c r="I191" s="69"/>
      <c r="J191" s="65"/>
      <c r="K191" s="65" t="s">
        <v>1490</v>
      </c>
      <c r="L191" s="66"/>
      <c r="M191" s="65" t="s">
        <v>1487</v>
      </c>
      <c r="N191" s="66"/>
      <c r="O191" s="66"/>
      <c r="P191" s="65" t="s">
        <v>1486</v>
      </c>
      <c r="Q191" s="67"/>
    </row>
    <row r="192" spans="2:22">
      <c r="B192" s="62" t="s">
        <v>1478</v>
      </c>
      <c r="C192" s="62" t="s">
        <v>1001</v>
      </c>
      <c r="D192" s="62"/>
      <c r="E192" s="29"/>
      <c r="F192" s="29">
        <v>538</v>
      </c>
      <c r="G192" s="98" t="s">
        <v>1557</v>
      </c>
      <c r="H192" s="19"/>
      <c r="I192" s="38"/>
      <c r="J192" s="19"/>
      <c r="K192" s="29"/>
      <c r="L192" s="78" t="s">
        <v>821</v>
      </c>
      <c r="M192" s="78" t="s">
        <v>828</v>
      </c>
      <c r="N192" s="79" t="s">
        <v>1101</v>
      </c>
      <c r="O192" s="79" t="s">
        <v>1479</v>
      </c>
      <c r="P192" s="79" t="s">
        <v>1480</v>
      </c>
      <c r="Q192" s="79" t="s">
        <v>1481</v>
      </c>
    </row>
    <row r="193" spans="2:23">
      <c r="B193" s="70" t="s">
        <v>1190</v>
      </c>
      <c r="C193" s="77"/>
      <c r="D193" s="70"/>
      <c r="E193" s="64"/>
      <c r="F193" s="65" t="s">
        <v>1558</v>
      </c>
      <c r="G193" s="102"/>
      <c r="H193" s="65"/>
      <c r="I193" s="69"/>
      <c r="J193" s="66"/>
      <c r="K193" s="65"/>
      <c r="L193" s="66"/>
      <c r="M193" s="65"/>
      <c r="N193" s="66"/>
      <c r="O193" s="66"/>
      <c r="P193" s="66"/>
      <c r="Q193" s="67"/>
    </row>
    <row r="194" spans="2:23">
      <c r="B194" s="63"/>
      <c r="C194" s="76"/>
      <c r="D194" s="63"/>
      <c r="E194" s="86" t="s">
        <v>1483</v>
      </c>
      <c r="F194" s="65"/>
      <c r="G194" s="102"/>
      <c r="H194" s="65" t="s">
        <v>1484</v>
      </c>
      <c r="I194" s="69"/>
      <c r="J194" s="65"/>
      <c r="K194" s="65" t="s">
        <v>1485</v>
      </c>
      <c r="L194" s="66"/>
      <c r="M194" s="65" t="s">
        <v>1436</v>
      </c>
      <c r="N194" s="66"/>
      <c r="O194" s="66"/>
      <c r="P194" s="65" t="s">
        <v>1482</v>
      </c>
      <c r="Q194" s="67"/>
    </row>
    <row r="195" spans="2:23">
      <c r="B195" s="62" t="s">
        <v>1491</v>
      </c>
      <c r="C195" s="62" t="s">
        <v>1001</v>
      </c>
      <c r="D195" s="62"/>
      <c r="E195" s="29"/>
      <c r="F195" s="29">
        <v>782</v>
      </c>
      <c r="G195" s="98"/>
      <c r="H195" s="19"/>
      <c r="I195" s="38"/>
      <c r="J195" s="19"/>
      <c r="K195" s="29"/>
      <c r="L195" s="78" t="s">
        <v>907</v>
      </c>
      <c r="M195" s="78" t="s">
        <v>835</v>
      </c>
      <c r="N195" s="79" t="s">
        <v>1492</v>
      </c>
      <c r="O195" s="79" t="s">
        <v>1493</v>
      </c>
      <c r="P195" s="79" t="s">
        <v>1494</v>
      </c>
      <c r="Q195" s="79" t="s">
        <v>1495</v>
      </c>
    </row>
    <row r="196" spans="2:23">
      <c r="B196" s="70"/>
      <c r="C196" s="77"/>
      <c r="D196" s="70"/>
      <c r="E196" s="64"/>
      <c r="F196" s="65" t="s">
        <v>1500</v>
      </c>
      <c r="G196" s="102"/>
      <c r="H196" s="65"/>
      <c r="I196" s="69"/>
      <c r="J196" s="66"/>
      <c r="K196" s="65"/>
      <c r="L196" s="66"/>
      <c r="M196" s="65"/>
      <c r="N196" s="66"/>
      <c r="O196" s="66"/>
      <c r="P196" s="66"/>
      <c r="Q196" s="67"/>
    </row>
    <row r="197" spans="2:23">
      <c r="B197" s="63"/>
      <c r="C197" s="76"/>
      <c r="D197" s="63"/>
      <c r="E197" s="86" t="s">
        <v>1499</v>
      </c>
      <c r="F197" s="65"/>
      <c r="G197" s="102"/>
      <c r="H197" s="65" t="s">
        <v>1498</v>
      </c>
      <c r="I197" s="69"/>
      <c r="J197" s="65"/>
      <c r="K197" s="65" t="s">
        <v>1477</v>
      </c>
      <c r="L197" s="66"/>
      <c r="M197" s="65" t="s">
        <v>1497</v>
      </c>
      <c r="N197" s="66"/>
      <c r="O197" s="66"/>
      <c r="P197" s="65" t="s">
        <v>1496</v>
      </c>
      <c r="Q197" s="67"/>
    </row>
    <row r="198" spans="2:23">
      <c r="B198" s="62" t="s">
        <v>1501</v>
      </c>
      <c r="C198" s="62" t="s">
        <v>1001</v>
      </c>
      <c r="D198" s="62"/>
      <c r="E198" s="29"/>
      <c r="F198" s="29">
        <v>865</v>
      </c>
      <c r="G198" s="98" t="s">
        <v>1559</v>
      </c>
      <c r="H198" s="19"/>
      <c r="I198" s="38"/>
      <c r="J198" s="19"/>
      <c r="K198" s="29"/>
      <c r="L198" s="78" t="s">
        <v>821</v>
      </c>
      <c r="M198" s="78" t="s">
        <v>1218</v>
      </c>
      <c r="N198" s="79" t="s">
        <v>1330</v>
      </c>
      <c r="O198" s="79" t="s">
        <v>1502</v>
      </c>
      <c r="P198" s="79" t="s">
        <v>817</v>
      </c>
      <c r="Q198" s="79" t="s">
        <v>1503</v>
      </c>
    </row>
    <row r="199" spans="2:23">
      <c r="B199" s="70" t="s">
        <v>1190</v>
      </c>
      <c r="C199" s="77"/>
      <c r="D199" s="70"/>
      <c r="E199" s="64"/>
      <c r="F199" s="65" t="s">
        <v>1560</v>
      </c>
      <c r="G199" s="102"/>
      <c r="H199" s="65"/>
      <c r="I199" s="69"/>
      <c r="J199" s="66"/>
      <c r="K199" s="65"/>
      <c r="L199" s="66"/>
      <c r="M199" s="65"/>
      <c r="N199" s="66"/>
      <c r="O199" s="66"/>
      <c r="P199" s="66"/>
      <c r="Q199" s="67"/>
    </row>
    <row r="200" spans="2:23">
      <c r="B200" s="63"/>
      <c r="C200" s="76"/>
      <c r="D200" s="63"/>
      <c r="E200" s="86" t="s">
        <v>1505</v>
      </c>
      <c r="F200" s="65"/>
      <c r="G200" s="102"/>
      <c r="H200" s="65" t="s">
        <v>1506</v>
      </c>
      <c r="I200" s="69"/>
      <c r="J200" s="65"/>
      <c r="K200" s="65" t="s">
        <v>1508</v>
      </c>
      <c r="L200" s="66"/>
      <c r="M200" s="65" t="s">
        <v>1507</v>
      </c>
      <c r="N200" s="66"/>
      <c r="O200" s="66"/>
      <c r="P200" s="65" t="s">
        <v>1504</v>
      </c>
      <c r="Q200" s="67"/>
    </row>
    <row r="201" spans="2:23">
      <c r="B201" s="62" t="s">
        <v>1509</v>
      </c>
      <c r="C201" s="62" t="s">
        <v>1001</v>
      </c>
      <c r="D201" s="62"/>
      <c r="E201" s="29"/>
      <c r="F201" s="29">
        <v>826</v>
      </c>
      <c r="G201" s="98" t="s">
        <v>1561</v>
      </c>
      <c r="H201" s="19"/>
      <c r="I201" s="38"/>
      <c r="J201" s="19"/>
      <c r="K201" s="29"/>
      <c r="L201" s="78" t="s">
        <v>821</v>
      </c>
      <c r="M201" s="78" t="s">
        <v>1294</v>
      </c>
      <c r="N201" s="79" t="s">
        <v>1510</v>
      </c>
      <c r="O201" s="79" t="s">
        <v>1502</v>
      </c>
      <c r="P201" s="79" t="s">
        <v>1511</v>
      </c>
      <c r="Q201" s="79" t="s">
        <v>1322</v>
      </c>
      <c r="S201" s="24" t="s">
        <v>1516</v>
      </c>
      <c r="T201" s="13"/>
      <c r="U201" s="13"/>
      <c r="V201" s="13"/>
    </row>
    <row r="202" spans="2:23">
      <c r="B202" s="70" t="s">
        <v>1190</v>
      </c>
      <c r="C202" s="77"/>
      <c r="D202" s="70"/>
      <c r="E202" s="64"/>
      <c r="F202" s="65" t="s">
        <v>1562</v>
      </c>
      <c r="G202" s="102"/>
      <c r="H202" s="65"/>
      <c r="I202" s="69"/>
      <c r="J202" s="66"/>
      <c r="K202" s="65"/>
      <c r="L202" s="66"/>
      <c r="M202" s="65"/>
      <c r="N202" s="66"/>
      <c r="O202" s="66"/>
      <c r="P202" s="66"/>
      <c r="Q202" s="67"/>
      <c r="S202" s="23" t="s">
        <v>1525</v>
      </c>
    </row>
    <row r="203" spans="2:23">
      <c r="B203" s="63"/>
      <c r="C203" s="76"/>
      <c r="D203" s="63"/>
      <c r="E203" s="86" t="s">
        <v>1515</v>
      </c>
      <c r="F203" s="65"/>
      <c r="G203" s="102"/>
      <c r="H203" s="65" t="s">
        <v>1514</v>
      </c>
      <c r="I203" s="69"/>
      <c r="J203" s="65"/>
      <c r="K203" s="65" t="s">
        <v>1508</v>
      </c>
      <c r="L203" s="66"/>
      <c r="M203" s="65" t="s">
        <v>1513</v>
      </c>
      <c r="N203" s="66"/>
      <c r="O203" s="66"/>
      <c r="P203" s="65" t="s">
        <v>1512</v>
      </c>
      <c r="Q203" s="67"/>
    </row>
    <row r="204" spans="2:23">
      <c r="B204" s="62" t="s">
        <v>1517</v>
      </c>
      <c r="C204" s="62" t="s">
        <v>1000</v>
      </c>
      <c r="D204" s="62"/>
      <c r="E204" s="29"/>
      <c r="F204" s="29">
        <v>782</v>
      </c>
      <c r="G204" s="98"/>
      <c r="H204" s="19"/>
      <c r="I204" s="38"/>
      <c r="J204" s="19"/>
      <c r="K204" s="29"/>
      <c r="L204" s="78" t="s">
        <v>792</v>
      </c>
      <c r="M204" s="78" t="s">
        <v>1518</v>
      </c>
      <c r="N204" s="79" t="s">
        <v>1519</v>
      </c>
      <c r="O204" s="79" t="s">
        <v>1520</v>
      </c>
      <c r="P204" s="79" t="s">
        <v>1521</v>
      </c>
      <c r="Q204" s="79" t="s">
        <v>1522</v>
      </c>
      <c r="S204" s="24" t="s">
        <v>1523</v>
      </c>
      <c r="T204" s="13"/>
      <c r="U204" s="13"/>
      <c r="V204" s="13"/>
    </row>
    <row r="205" spans="2:23">
      <c r="B205" s="70"/>
      <c r="C205" s="77"/>
      <c r="D205" s="70"/>
      <c r="E205" s="64"/>
      <c r="F205" s="65" t="s">
        <v>1500</v>
      </c>
      <c r="G205" s="102"/>
      <c r="H205" s="65"/>
      <c r="I205" s="69"/>
      <c r="J205" s="66"/>
      <c r="K205" s="65"/>
      <c r="L205" s="66"/>
      <c r="M205" s="65"/>
      <c r="N205" s="66"/>
      <c r="O205" s="66"/>
      <c r="P205" s="66"/>
      <c r="Q205" s="67"/>
    </row>
    <row r="206" spans="2:23">
      <c r="B206" s="63"/>
      <c r="C206" s="76"/>
      <c r="D206" s="63"/>
      <c r="E206" s="86" t="s">
        <v>1499</v>
      </c>
      <c r="F206" s="65"/>
      <c r="G206" s="102"/>
      <c r="H206" s="65" t="s">
        <v>1498</v>
      </c>
      <c r="I206" s="69"/>
      <c r="J206" s="65"/>
      <c r="K206" s="65" t="s">
        <v>1477</v>
      </c>
      <c r="L206" s="66"/>
      <c r="M206" s="65" t="s">
        <v>1497</v>
      </c>
      <c r="N206" s="66"/>
      <c r="O206" s="66"/>
      <c r="P206" s="65" t="s">
        <v>1496</v>
      </c>
      <c r="Q206" s="67"/>
      <c r="S206" s="97" t="s">
        <v>1536</v>
      </c>
      <c r="T206" s="90"/>
      <c r="U206" s="90"/>
      <c r="V206" s="90"/>
      <c r="W206" s="90"/>
    </row>
    <row r="207" spans="2:23">
      <c r="B207" s="62" t="s">
        <v>1526</v>
      </c>
      <c r="C207" s="62" t="s">
        <v>1000</v>
      </c>
      <c r="D207" s="62"/>
      <c r="E207" s="29"/>
      <c r="F207" s="29">
        <v>807</v>
      </c>
      <c r="G207" s="98" t="s">
        <v>1552</v>
      </c>
      <c r="H207" s="19"/>
      <c r="I207" s="38"/>
      <c r="J207" s="19"/>
      <c r="K207" s="29"/>
      <c r="L207" s="78" t="s">
        <v>813</v>
      </c>
      <c r="M207" s="78" t="s">
        <v>946</v>
      </c>
      <c r="N207" s="79" t="s">
        <v>1527</v>
      </c>
      <c r="O207" s="79" t="s">
        <v>1528</v>
      </c>
      <c r="P207" s="79" t="s">
        <v>1031</v>
      </c>
      <c r="Q207" s="79" t="s">
        <v>1529</v>
      </c>
    </row>
    <row r="208" spans="2:23">
      <c r="B208" s="70" t="s">
        <v>1190</v>
      </c>
      <c r="C208" s="77"/>
      <c r="D208" s="70"/>
      <c r="E208" s="64"/>
      <c r="F208" s="65" t="s">
        <v>1700</v>
      </c>
      <c r="G208" s="102"/>
      <c r="H208" s="65"/>
      <c r="I208" s="69"/>
      <c r="J208" s="66"/>
      <c r="K208" s="65"/>
      <c r="L208" s="66"/>
      <c r="M208" s="65"/>
      <c r="N208" s="66"/>
      <c r="O208" s="66"/>
      <c r="P208" s="66"/>
      <c r="Q208" s="67"/>
      <c r="S208" s="23" t="s">
        <v>1582</v>
      </c>
    </row>
    <row r="209" spans="2:17">
      <c r="B209" s="63"/>
      <c r="C209" s="76"/>
      <c r="D209" s="63"/>
      <c r="E209" s="86" t="s">
        <v>1530</v>
      </c>
      <c r="F209" s="65"/>
      <c r="G209" s="102"/>
      <c r="H209" s="65" t="s">
        <v>1531</v>
      </c>
      <c r="I209" s="69"/>
      <c r="J209" s="65"/>
      <c r="K209" s="65" t="s">
        <v>1477</v>
      </c>
      <c r="L209" s="66"/>
      <c r="M209" s="65" t="s">
        <v>1532</v>
      </c>
      <c r="N209" s="66"/>
      <c r="O209" s="66"/>
      <c r="P209" s="65" t="s">
        <v>1533</v>
      </c>
      <c r="Q209" s="67"/>
    </row>
    <row r="210" spans="2:17">
      <c r="B210" s="62" t="s">
        <v>1534</v>
      </c>
      <c r="C210" s="62" t="s">
        <v>1000</v>
      </c>
      <c r="D210" s="62"/>
      <c r="E210" s="29"/>
      <c r="F210" s="29">
        <v>824</v>
      </c>
      <c r="G210" s="98" t="s">
        <v>1551</v>
      </c>
      <c r="H210" s="19"/>
      <c r="I210" s="38"/>
      <c r="J210" s="19"/>
      <c r="K210" s="29"/>
      <c r="L210" s="78" t="s">
        <v>945</v>
      </c>
      <c r="M210" s="78" t="s">
        <v>793</v>
      </c>
      <c r="N210" s="79" t="s">
        <v>1535</v>
      </c>
      <c r="O210" s="79" t="s">
        <v>1470</v>
      </c>
      <c r="P210" s="79" t="s">
        <v>1192</v>
      </c>
      <c r="Q210" s="79" t="s">
        <v>1380</v>
      </c>
    </row>
    <row r="211" spans="2:17">
      <c r="B211" s="70" t="s">
        <v>1190</v>
      </c>
      <c r="C211" s="77"/>
      <c r="D211" s="70"/>
      <c r="E211" s="64"/>
      <c r="F211" s="65" t="s">
        <v>1573</v>
      </c>
      <c r="G211" s="102"/>
      <c r="H211" s="65"/>
      <c r="I211" s="69"/>
      <c r="J211" s="66"/>
      <c r="K211" s="65"/>
      <c r="L211" s="66"/>
      <c r="M211" s="65"/>
      <c r="N211" s="66"/>
      <c r="O211" s="66"/>
      <c r="P211" s="66"/>
      <c r="Q211" s="67"/>
    </row>
    <row r="212" spans="2:17">
      <c r="B212" s="63"/>
      <c r="C212" s="76"/>
      <c r="D212" s="63"/>
      <c r="E212" s="86" t="s">
        <v>1530</v>
      </c>
      <c r="F212" s="65"/>
      <c r="G212" s="102"/>
      <c r="H212" s="65" t="s">
        <v>1531</v>
      </c>
      <c r="I212" s="69"/>
      <c r="J212" s="65"/>
      <c r="K212" s="65" t="s">
        <v>1477</v>
      </c>
      <c r="L212" s="66"/>
      <c r="M212" s="65" t="s">
        <v>1532</v>
      </c>
      <c r="N212" s="66"/>
      <c r="O212" s="66"/>
      <c r="P212" s="65" t="s">
        <v>1533</v>
      </c>
      <c r="Q212" s="67"/>
    </row>
    <row r="213" spans="2:17">
      <c r="B213" s="62" t="s">
        <v>1537</v>
      </c>
      <c r="C213" s="62" t="s">
        <v>1078</v>
      </c>
      <c r="D213" s="62"/>
      <c r="E213" s="29" t="s">
        <v>1654</v>
      </c>
      <c r="F213" s="29"/>
      <c r="G213" s="98"/>
      <c r="H213" s="19"/>
      <c r="I213" s="38"/>
      <c r="J213" s="19"/>
      <c r="K213" s="29"/>
      <c r="L213" s="78" t="s">
        <v>950</v>
      </c>
      <c r="M213" s="78" t="s">
        <v>1218</v>
      </c>
      <c r="N213" s="79" t="s">
        <v>1004</v>
      </c>
      <c r="O213" s="79" t="s">
        <v>1650</v>
      </c>
      <c r="P213" s="79" t="s">
        <v>1651</v>
      </c>
      <c r="Q213" s="79" t="s">
        <v>1652</v>
      </c>
    </row>
    <row r="214" spans="2:17">
      <c r="B214" s="70"/>
      <c r="C214" s="77"/>
      <c r="D214" s="70"/>
      <c r="E214" s="64" t="s">
        <v>1655</v>
      </c>
      <c r="F214" s="65"/>
      <c r="G214" s="102"/>
      <c r="H214" s="65"/>
      <c r="I214" s="69"/>
      <c r="J214" s="66"/>
      <c r="K214" s="65"/>
      <c r="L214" s="66"/>
      <c r="M214" s="65"/>
      <c r="N214" s="66"/>
      <c r="O214" s="66"/>
      <c r="P214" s="65" t="s">
        <v>1653</v>
      </c>
      <c r="Q214" s="67"/>
    </row>
    <row r="215" spans="2:17">
      <c r="B215" s="63"/>
      <c r="C215" s="76"/>
      <c r="D215" s="63"/>
      <c r="E215" s="86" t="s">
        <v>1656</v>
      </c>
      <c r="F215" s="65"/>
      <c r="G215" s="102"/>
      <c r="H215" s="65"/>
      <c r="I215" s="69"/>
      <c r="J215" s="65"/>
      <c r="K215" s="65"/>
      <c r="L215" s="66"/>
      <c r="M215" s="65"/>
      <c r="N215" s="66"/>
      <c r="O215" s="66"/>
      <c r="P215" s="65"/>
      <c r="Q215" s="67"/>
    </row>
    <row r="216" spans="2:17">
      <c r="B216" s="62" t="s">
        <v>1659</v>
      </c>
      <c r="C216" s="62" t="s">
        <v>1078</v>
      </c>
      <c r="D216" s="62"/>
      <c r="E216" s="29" t="s">
        <v>1654</v>
      </c>
      <c r="F216" s="29"/>
      <c r="G216" s="98"/>
      <c r="H216" s="19"/>
      <c r="I216" s="38"/>
      <c r="J216" s="19"/>
      <c r="K216" s="29"/>
      <c r="L216" s="78" t="s">
        <v>950</v>
      </c>
      <c r="M216" s="78" t="s">
        <v>1003</v>
      </c>
      <c r="N216" s="79" t="s">
        <v>1660</v>
      </c>
      <c r="O216" s="79" t="s">
        <v>1661</v>
      </c>
      <c r="P216" s="79" t="s">
        <v>1662</v>
      </c>
      <c r="Q216" s="79" t="s">
        <v>1663</v>
      </c>
    </row>
    <row r="217" spans="2:17">
      <c r="B217" s="70" t="s">
        <v>1190</v>
      </c>
      <c r="C217" s="77"/>
      <c r="D217" s="70"/>
      <c r="E217" s="64" t="s">
        <v>1655</v>
      </c>
      <c r="F217" s="65"/>
      <c r="G217" s="102"/>
      <c r="H217" s="65"/>
      <c r="I217" s="69"/>
      <c r="J217" s="66"/>
      <c r="K217" s="65"/>
      <c r="L217" s="66"/>
      <c r="M217" s="65"/>
      <c r="N217" s="66"/>
      <c r="O217" s="66"/>
      <c r="P217" s="65" t="s">
        <v>1673</v>
      </c>
      <c r="Q217" s="67"/>
    </row>
    <row r="218" spans="2:17">
      <c r="B218" s="63"/>
      <c r="C218" s="76"/>
      <c r="D218" s="63"/>
      <c r="E218" s="86" t="s">
        <v>1656</v>
      </c>
      <c r="F218" s="65"/>
      <c r="G218" s="102"/>
      <c r="H218" s="65"/>
      <c r="I218" s="69"/>
      <c r="J218" s="65"/>
      <c r="K218" s="65"/>
      <c r="L218" s="66"/>
      <c r="M218" s="65"/>
      <c r="N218" s="66"/>
      <c r="O218" s="66"/>
      <c r="P218" s="65"/>
      <c r="Q218" s="67"/>
    </row>
    <row r="219" spans="2:17">
      <c r="B219" s="62" t="s">
        <v>1670</v>
      </c>
      <c r="C219" s="62" t="s">
        <v>1078</v>
      </c>
      <c r="D219" s="62"/>
      <c r="E219" s="29" t="s">
        <v>1668</v>
      </c>
      <c r="F219" s="29"/>
      <c r="G219" s="98"/>
      <c r="H219" s="19"/>
      <c r="I219" s="38"/>
      <c r="J219" s="19"/>
      <c r="K219" s="29"/>
      <c r="L219" s="78" t="s">
        <v>834</v>
      </c>
      <c r="M219" s="78" t="s">
        <v>1664</v>
      </c>
      <c r="N219" s="79" t="s">
        <v>1288</v>
      </c>
      <c r="O219" s="79" t="s">
        <v>1665</v>
      </c>
      <c r="P219" s="79" t="s">
        <v>1666</v>
      </c>
      <c r="Q219" s="79" t="s">
        <v>1667</v>
      </c>
    </row>
    <row r="220" spans="2:17">
      <c r="B220" s="70" t="s">
        <v>1190</v>
      </c>
      <c r="C220" s="77"/>
      <c r="D220" s="70"/>
      <c r="E220" s="64" t="s">
        <v>1669</v>
      </c>
      <c r="F220" s="65"/>
      <c r="G220" s="102"/>
      <c r="H220" s="65"/>
      <c r="I220" s="69"/>
      <c r="J220" s="66"/>
      <c r="K220" s="65"/>
      <c r="L220" s="66"/>
      <c r="M220" s="65"/>
      <c r="N220" s="66"/>
      <c r="O220" s="66"/>
      <c r="P220" s="65" t="s">
        <v>1671</v>
      </c>
      <c r="Q220" s="67"/>
    </row>
    <row r="221" spans="2:17">
      <c r="B221" s="63"/>
      <c r="C221" s="76"/>
      <c r="D221" s="63"/>
      <c r="E221" s="86" t="s">
        <v>1672</v>
      </c>
      <c r="F221" s="65"/>
      <c r="G221" s="102"/>
      <c r="H221" s="65"/>
      <c r="I221" s="69"/>
      <c r="J221" s="65"/>
      <c r="K221" s="65"/>
      <c r="L221" s="66"/>
      <c r="M221" s="65"/>
      <c r="N221" s="66"/>
      <c r="O221" s="66"/>
      <c r="P221" s="65"/>
      <c r="Q221" s="67"/>
    </row>
    <row r="223" spans="2:17">
      <c r="B223" s="62" t="s">
        <v>1613</v>
      </c>
      <c r="C223" s="62" t="s">
        <v>1000</v>
      </c>
      <c r="D223" s="103"/>
      <c r="E223" s="80" t="s">
        <v>1619</v>
      </c>
      <c r="F223" s="81"/>
      <c r="G223" s="113"/>
      <c r="H223" s="83"/>
      <c r="I223" s="82"/>
      <c r="J223" s="83"/>
      <c r="K223" s="114"/>
      <c r="L223" s="104" t="s">
        <v>1028</v>
      </c>
      <c r="M223" s="78" t="s">
        <v>1174</v>
      </c>
      <c r="N223" s="79" t="s">
        <v>1614</v>
      </c>
      <c r="O223" s="79" t="s">
        <v>1615</v>
      </c>
      <c r="P223" s="79" t="s">
        <v>1616</v>
      </c>
      <c r="Q223" s="79" t="s">
        <v>1617</v>
      </c>
    </row>
    <row r="224" spans="2:17">
      <c r="B224" s="70"/>
      <c r="C224" s="77"/>
      <c r="D224" s="70"/>
      <c r="E224" s="105" t="s">
        <v>1620</v>
      </c>
      <c r="F224" s="106"/>
      <c r="G224" s="107"/>
      <c r="H224" s="106"/>
      <c r="I224" s="108"/>
      <c r="J224" s="109"/>
      <c r="K224" s="106"/>
      <c r="L224" s="66"/>
      <c r="M224" s="65"/>
      <c r="N224" s="66"/>
      <c r="O224" s="66"/>
      <c r="P224" s="65" t="s">
        <v>1618</v>
      </c>
      <c r="Q224" s="67"/>
    </row>
    <row r="225" spans="2:24">
      <c r="B225" s="63"/>
      <c r="C225" s="76"/>
      <c r="D225" s="63"/>
      <c r="E225" s="86" t="s">
        <v>1621</v>
      </c>
      <c r="F225" s="65"/>
      <c r="G225" s="102"/>
      <c r="H225" s="65"/>
      <c r="I225" s="69"/>
      <c r="J225" s="65"/>
      <c r="K225" s="65"/>
      <c r="L225" s="66"/>
      <c r="M225" s="65"/>
      <c r="N225" s="66"/>
      <c r="O225" s="66"/>
      <c r="P225" s="65"/>
      <c r="Q225" s="67"/>
      <c r="S225" s="92" t="s">
        <v>1622</v>
      </c>
      <c r="T225" s="91"/>
      <c r="U225" s="91"/>
    </row>
    <row r="226" spans="2:24">
      <c r="B226" s="62" t="s">
        <v>1623</v>
      </c>
      <c r="C226" s="62" t="s">
        <v>1000</v>
      </c>
      <c r="D226" s="103"/>
      <c r="E226" s="80" t="s">
        <v>1642</v>
      </c>
      <c r="F226" s="81"/>
      <c r="G226" s="113"/>
      <c r="H226" s="83"/>
      <c r="I226" s="82"/>
      <c r="J226" s="83"/>
      <c r="K226" s="114"/>
      <c r="L226" s="104" t="s">
        <v>1028</v>
      </c>
      <c r="M226" s="78" t="s">
        <v>1624</v>
      </c>
      <c r="N226" s="79" t="s">
        <v>1625</v>
      </c>
      <c r="O226" s="79" t="s">
        <v>1626</v>
      </c>
      <c r="P226" s="79" t="s">
        <v>1627</v>
      </c>
      <c r="Q226" s="79" t="s">
        <v>1628</v>
      </c>
    </row>
    <row r="227" spans="2:24">
      <c r="B227" s="70" t="s">
        <v>1190</v>
      </c>
      <c r="C227" s="77"/>
      <c r="D227" s="70"/>
      <c r="E227" s="105" t="s">
        <v>1643</v>
      </c>
      <c r="F227" s="106"/>
      <c r="G227" s="107"/>
      <c r="H227" s="106"/>
      <c r="I227" s="108"/>
      <c r="J227" s="109"/>
      <c r="K227" s="106"/>
      <c r="L227" s="66"/>
      <c r="M227" s="65"/>
      <c r="N227" s="66"/>
      <c r="O227" s="66"/>
      <c r="P227" s="65" t="s">
        <v>1618</v>
      </c>
      <c r="Q227" s="67"/>
    </row>
    <row r="228" spans="2:24">
      <c r="B228" s="63"/>
      <c r="C228" s="76"/>
      <c r="D228" s="63"/>
      <c r="E228" s="86" t="s">
        <v>1644</v>
      </c>
      <c r="F228" s="65"/>
      <c r="G228" s="102"/>
      <c r="H228" s="65"/>
      <c r="I228" s="69"/>
      <c r="J228" s="65"/>
      <c r="K228" s="65"/>
      <c r="L228" s="66"/>
      <c r="M228" s="65"/>
      <c r="N228" s="66"/>
      <c r="O228" s="66"/>
      <c r="P228" s="65"/>
      <c r="Q228" s="67"/>
    </row>
    <row r="229" spans="2:24">
      <c r="B229" s="62" t="s">
        <v>1632</v>
      </c>
      <c r="C229" s="62" t="s">
        <v>1000</v>
      </c>
      <c r="D229" s="103"/>
      <c r="E229" s="80" t="s">
        <v>1638</v>
      </c>
      <c r="F229" s="81"/>
      <c r="G229" s="113"/>
      <c r="H229" s="83"/>
      <c r="I229" s="82"/>
      <c r="J229" s="83"/>
      <c r="K229" s="114"/>
      <c r="L229" s="104" t="s">
        <v>777</v>
      </c>
      <c r="M229" s="78" t="s">
        <v>1633</v>
      </c>
      <c r="N229" s="79" t="s">
        <v>1634</v>
      </c>
      <c r="O229" s="79" t="s">
        <v>1635</v>
      </c>
      <c r="P229" s="79" t="s">
        <v>1636</v>
      </c>
      <c r="Q229" s="79" t="s">
        <v>1637</v>
      </c>
    </row>
    <row r="230" spans="2:24">
      <c r="B230" s="70" t="s">
        <v>1190</v>
      </c>
      <c r="C230" s="77"/>
      <c r="D230" s="70"/>
      <c r="E230" s="105" t="s">
        <v>1639</v>
      </c>
      <c r="F230" s="106"/>
      <c r="G230" s="107"/>
      <c r="H230" s="106"/>
      <c r="I230" s="108"/>
      <c r="J230" s="109"/>
      <c r="K230" s="106"/>
      <c r="L230" s="66"/>
      <c r="M230" s="65"/>
      <c r="N230" s="66"/>
      <c r="O230" s="66"/>
      <c r="P230" s="65" t="s">
        <v>1641</v>
      </c>
      <c r="Q230" s="67"/>
    </row>
    <row r="231" spans="2:24">
      <c r="B231" s="63"/>
      <c r="C231" s="76"/>
      <c r="D231" s="63"/>
      <c r="E231" s="86" t="s">
        <v>1640</v>
      </c>
      <c r="F231" s="65"/>
      <c r="G231" s="102"/>
      <c r="H231" s="65"/>
      <c r="I231" s="69"/>
      <c r="J231" s="65"/>
      <c r="K231" s="65"/>
      <c r="L231" s="66"/>
      <c r="M231" s="65"/>
      <c r="N231" s="66"/>
      <c r="O231" s="66"/>
      <c r="P231" s="65"/>
      <c r="Q231" s="67"/>
    </row>
    <row r="232" spans="2:24">
      <c r="B232" s="62" t="s">
        <v>1578</v>
      </c>
      <c r="C232" s="62" t="s">
        <v>1001</v>
      </c>
      <c r="D232" s="62"/>
      <c r="E232" s="29"/>
      <c r="F232" s="29">
        <v>699</v>
      </c>
      <c r="G232" s="98" t="s">
        <v>1584</v>
      </c>
      <c r="H232" s="19"/>
      <c r="I232" s="38"/>
      <c r="J232" s="19"/>
      <c r="K232" s="29"/>
      <c r="L232" s="78" t="s">
        <v>821</v>
      </c>
      <c r="M232" s="78" t="s">
        <v>1112</v>
      </c>
      <c r="N232" s="79" t="s">
        <v>823</v>
      </c>
      <c r="O232" s="79" t="s">
        <v>1579</v>
      </c>
      <c r="P232" s="79" t="s">
        <v>1580</v>
      </c>
      <c r="Q232" s="79" t="s">
        <v>1581</v>
      </c>
      <c r="S232" s="24" t="s">
        <v>1658</v>
      </c>
      <c r="T232" s="13"/>
      <c r="U232" s="13"/>
      <c r="V232" s="13"/>
    </row>
    <row r="233" spans="2:24">
      <c r="B233" s="70"/>
      <c r="C233" s="77"/>
      <c r="D233" s="70"/>
      <c r="E233" s="64"/>
      <c r="F233" s="65" t="s">
        <v>1583</v>
      </c>
      <c r="G233" s="102"/>
      <c r="H233" s="65"/>
      <c r="I233" s="69"/>
      <c r="J233" s="66"/>
      <c r="K233" s="65"/>
      <c r="L233" s="66"/>
      <c r="M233" s="65"/>
      <c r="N233" s="66"/>
      <c r="O233" s="66"/>
      <c r="P233" s="66"/>
      <c r="Q233" s="67"/>
    </row>
    <row r="234" spans="2:24">
      <c r="B234" s="63"/>
      <c r="C234" s="76"/>
      <c r="D234" s="63"/>
      <c r="E234" s="86" t="s">
        <v>1585</v>
      </c>
      <c r="F234" s="65"/>
      <c r="G234" s="102"/>
      <c r="H234" s="65" t="s">
        <v>1586</v>
      </c>
      <c r="I234" s="69"/>
      <c r="J234" s="65"/>
      <c r="K234" s="65" t="s">
        <v>1589</v>
      </c>
      <c r="L234" s="66"/>
      <c r="M234" s="65" t="s">
        <v>1587</v>
      </c>
      <c r="N234" s="66"/>
      <c r="O234" s="66"/>
      <c r="P234" s="65" t="s">
        <v>1588</v>
      </c>
      <c r="Q234" s="67"/>
    </row>
    <row r="235" spans="2:24">
      <c r="B235" s="62" t="s">
        <v>1592</v>
      </c>
      <c r="C235" s="62" t="s">
        <v>1001</v>
      </c>
      <c r="D235" s="62"/>
      <c r="E235" s="29" t="s">
        <v>1610</v>
      </c>
      <c r="F235" s="29"/>
      <c r="G235" s="98"/>
      <c r="H235" s="19"/>
      <c r="I235" s="38"/>
      <c r="J235" s="19"/>
      <c r="K235" s="29"/>
      <c r="L235" s="78" t="s">
        <v>821</v>
      </c>
      <c r="M235" s="78" t="s">
        <v>1112</v>
      </c>
      <c r="N235" s="79" t="s">
        <v>1153</v>
      </c>
      <c r="O235" s="79" t="s">
        <v>1493</v>
      </c>
      <c r="P235" s="79" t="s">
        <v>1593</v>
      </c>
      <c r="Q235" s="79" t="s">
        <v>1594</v>
      </c>
      <c r="S235" s="23" t="s">
        <v>1629</v>
      </c>
    </row>
    <row r="236" spans="2:24">
      <c r="B236" s="70" t="s">
        <v>1190</v>
      </c>
      <c r="C236" s="77"/>
      <c r="D236" s="70"/>
      <c r="E236" s="64" t="s">
        <v>1611</v>
      </c>
      <c r="F236" s="65"/>
      <c r="G236" s="102"/>
      <c r="H236" s="65"/>
      <c r="I236" s="69"/>
      <c r="J236" s="66"/>
      <c r="K236" s="65"/>
      <c r="L236" s="66"/>
      <c r="M236" s="65"/>
      <c r="N236" s="66"/>
      <c r="O236" s="66"/>
      <c r="P236" s="65" t="s">
        <v>1477</v>
      </c>
      <c r="Q236" s="67"/>
      <c r="S236" s="23" t="s">
        <v>1754</v>
      </c>
    </row>
    <row r="237" spans="2:24">
      <c r="B237" s="63"/>
      <c r="C237" s="76"/>
      <c r="D237" s="63"/>
      <c r="E237" s="86" t="s">
        <v>1612</v>
      </c>
      <c r="F237" s="65"/>
      <c r="G237" s="102"/>
      <c r="H237" s="65"/>
      <c r="I237" s="69"/>
      <c r="J237" s="65"/>
      <c r="K237" s="65"/>
      <c r="L237" s="66"/>
      <c r="M237" s="65"/>
      <c r="N237" s="66"/>
      <c r="O237" s="66"/>
      <c r="P237" s="65"/>
      <c r="Q237" s="67"/>
      <c r="S237" s="23" t="s">
        <v>1631</v>
      </c>
      <c r="W237" s="23"/>
      <c r="X237" s="23"/>
    </row>
    <row r="238" spans="2:24">
      <c r="B238" s="62" t="s">
        <v>1598</v>
      </c>
      <c r="C238" s="62" t="s">
        <v>1001</v>
      </c>
      <c r="D238" s="62"/>
      <c r="E238" s="29" t="s">
        <v>1607</v>
      </c>
      <c r="F238" s="29"/>
      <c r="G238" s="98"/>
      <c r="H238" s="19"/>
      <c r="I238" s="38"/>
      <c r="J238" s="19"/>
      <c r="K238" s="29"/>
      <c r="L238" s="78" t="s">
        <v>907</v>
      </c>
      <c r="M238" s="78" t="s">
        <v>918</v>
      </c>
      <c r="N238" s="79" t="s">
        <v>829</v>
      </c>
      <c r="O238" s="79" t="s">
        <v>1595</v>
      </c>
      <c r="P238" s="79" t="s">
        <v>1596</v>
      </c>
      <c r="Q238" s="79" t="s">
        <v>1597</v>
      </c>
      <c r="S238" s="23" t="s">
        <v>1649</v>
      </c>
    </row>
    <row r="239" spans="2:24">
      <c r="B239" s="70" t="s">
        <v>1190</v>
      </c>
      <c r="C239" s="77"/>
      <c r="D239" s="70"/>
      <c r="E239" s="64" t="s">
        <v>1608</v>
      </c>
      <c r="F239" s="65"/>
      <c r="G239" s="102"/>
      <c r="H239" s="65"/>
      <c r="I239" s="69"/>
      <c r="J239" s="66"/>
      <c r="K239" s="65"/>
      <c r="L239" s="66"/>
      <c r="M239" s="65"/>
      <c r="N239" s="66"/>
      <c r="O239" s="66"/>
      <c r="P239" s="65" t="s">
        <v>1606</v>
      </c>
      <c r="Q239" s="67"/>
      <c r="S239" s="23" t="s">
        <v>1645</v>
      </c>
    </row>
    <row r="240" spans="2:24">
      <c r="B240" s="63"/>
      <c r="C240" s="76"/>
      <c r="D240" s="63"/>
      <c r="E240" s="86" t="s">
        <v>1609</v>
      </c>
      <c r="F240" s="65"/>
      <c r="G240" s="102"/>
      <c r="H240" s="65"/>
      <c r="I240" s="69"/>
      <c r="J240" s="65"/>
      <c r="K240" s="65"/>
      <c r="L240" s="66"/>
      <c r="M240" s="65"/>
      <c r="N240" s="66"/>
      <c r="O240" s="66"/>
      <c r="P240" s="65"/>
      <c r="Q240" s="67"/>
      <c r="S240" s="23" t="s">
        <v>1699</v>
      </c>
      <c r="V240" s="23" t="s">
        <v>1732</v>
      </c>
    </row>
    <row r="241" spans="2:23">
      <c r="B241" s="62" t="s">
        <v>1599</v>
      </c>
      <c r="C241" s="62" t="s">
        <v>1001</v>
      </c>
      <c r="D241" s="62"/>
      <c r="E241" s="29" t="s">
        <v>1603</v>
      </c>
      <c r="F241" s="29"/>
      <c r="G241" s="98"/>
      <c r="H241" s="19"/>
      <c r="I241" s="38"/>
      <c r="J241" s="19"/>
      <c r="K241" s="29"/>
      <c r="L241" s="78" t="s">
        <v>821</v>
      </c>
      <c r="M241" s="78" t="s">
        <v>828</v>
      </c>
      <c r="N241" s="79" t="s">
        <v>829</v>
      </c>
      <c r="O241" s="79" t="s">
        <v>1600</v>
      </c>
      <c r="P241" s="79" t="s">
        <v>962</v>
      </c>
      <c r="Q241" s="79" t="s">
        <v>1601</v>
      </c>
      <c r="S241" s="23" t="s">
        <v>1646</v>
      </c>
    </row>
    <row r="242" spans="2:23">
      <c r="B242" s="70" t="s">
        <v>1190</v>
      </c>
      <c r="C242" s="77"/>
      <c r="D242" s="70"/>
      <c r="E242" s="64" t="s">
        <v>1604</v>
      </c>
      <c r="F242" s="65"/>
      <c r="G242" s="102"/>
      <c r="H242" s="65"/>
      <c r="I242" s="69"/>
      <c r="J242" s="66"/>
      <c r="K242" s="65"/>
      <c r="L242" s="66"/>
      <c r="M242" s="65"/>
      <c r="N242" s="66"/>
      <c r="O242" s="66"/>
      <c r="P242" s="65" t="s">
        <v>1602</v>
      </c>
      <c r="Q242" s="67"/>
      <c r="S242" s="23" t="s">
        <v>1701</v>
      </c>
    </row>
    <row r="243" spans="2:23">
      <c r="B243" s="63"/>
      <c r="C243" s="76"/>
      <c r="D243" s="63"/>
      <c r="E243" s="86" t="s">
        <v>1605</v>
      </c>
      <c r="F243" s="65"/>
      <c r="G243" s="102"/>
      <c r="H243" s="65"/>
      <c r="I243" s="69"/>
      <c r="J243" s="65"/>
      <c r="K243" s="65"/>
      <c r="L243" s="66"/>
      <c r="M243" s="65"/>
      <c r="N243" s="66"/>
      <c r="O243" s="66"/>
      <c r="P243" s="65"/>
      <c r="Q243" s="67"/>
      <c r="S243" s="23" t="s">
        <v>1729</v>
      </c>
    </row>
    <row r="244" spans="2:23">
      <c r="B244" s="62" t="s">
        <v>1538</v>
      </c>
      <c r="C244" s="62" t="s">
        <v>1078</v>
      </c>
      <c r="D244" s="62"/>
      <c r="E244" s="29"/>
      <c r="F244" s="29">
        <v>648</v>
      </c>
      <c r="G244" s="98" t="s">
        <v>1568</v>
      </c>
      <c r="H244" s="19"/>
      <c r="I244" s="38"/>
      <c r="J244" s="19"/>
      <c r="K244" s="29"/>
      <c r="L244" s="78" t="s">
        <v>907</v>
      </c>
      <c r="M244" s="78" t="s">
        <v>822</v>
      </c>
      <c r="N244" s="79" t="s">
        <v>1565</v>
      </c>
      <c r="O244" s="79" t="s">
        <v>1566</v>
      </c>
      <c r="P244" s="79" t="s">
        <v>1567</v>
      </c>
      <c r="Q244" s="79" t="s">
        <v>1127</v>
      </c>
      <c r="S244" s="23" t="s">
        <v>1648</v>
      </c>
    </row>
    <row r="245" spans="2:23">
      <c r="B245" s="70"/>
      <c r="C245" s="77"/>
      <c r="D245" s="70"/>
      <c r="E245" s="86" t="s">
        <v>1657</v>
      </c>
      <c r="F245" s="65"/>
      <c r="G245" s="102"/>
      <c r="H245" s="65"/>
      <c r="I245" s="69"/>
      <c r="J245" s="66"/>
      <c r="K245" s="65"/>
      <c r="L245" s="66"/>
      <c r="M245" s="65"/>
      <c r="N245" s="66"/>
      <c r="O245" s="66"/>
      <c r="P245" s="66"/>
      <c r="Q245" s="67"/>
      <c r="S245" s="23" t="s">
        <v>1647</v>
      </c>
    </row>
    <row r="246" spans="2:23">
      <c r="B246" s="63"/>
      <c r="C246" s="76"/>
      <c r="D246" s="63"/>
      <c r="E246" s="86" t="s">
        <v>1591</v>
      </c>
      <c r="F246" s="65"/>
      <c r="G246" s="102"/>
      <c r="H246" s="65" t="s">
        <v>1570</v>
      </c>
      <c r="I246" s="69"/>
      <c r="J246" s="65"/>
      <c r="K246" s="65" t="s">
        <v>1590</v>
      </c>
      <c r="L246" s="66"/>
      <c r="M246" s="65" t="s">
        <v>1497</v>
      </c>
      <c r="N246" s="66"/>
      <c r="O246" s="66"/>
      <c r="P246" s="65" t="s">
        <v>1569</v>
      </c>
      <c r="Q246" s="67"/>
    </row>
    <row r="247" spans="2:23">
      <c r="B247" s="62" t="s">
        <v>1539</v>
      </c>
      <c r="C247" s="62" t="s">
        <v>1078</v>
      </c>
      <c r="D247" s="62"/>
      <c r="E247" s="29"/>
      <c r="F247" s="29">
        <v>793</v>
      </c>
      <c r="G247" s="98" t="s">
        <v>1547</v>
      </c>
      <c r="H247" s="19"/>
      <c r="I247" s="38"/>
      <c r="J247" s="19"/>
      <c r="K247" s="29"/>
      <c r="L247" s="78" t="s">
        <v>821</v>
      </c>
      <c r="M247" s="78" t="s">
        <v>1287</v>
      </c>
      <c r="N247" s="79" t="s">
        <v>1541</v>
      </c>
      <c r="O247" s="79" t="s">
        <v>1542</v>
      </c>
      <c r="P247" s="79" t="s">
        <v>1543</v>
      </c>
      <c r="Q247" s="79" t="s">
        <v>1544</v>
      </c>
      <c r="S247" s="23" t="s">
        <v>1730</v>
      </c>
      <c r="W247" s="23" t="s">
        <v>1742</v>
      </c>
    </row>
    <row r="248" spans="2:23">
      <c r="B248" s="70" t="s">
        <v>1190</v>
      </c>
      <c r="C248" s="77"/>
      <c r="D248" s="70"/>
      <c r="E248" s="64"/>
      <c r="F248" s="65" t="s">
        <v>1572</v>
      </c>
      <c r="G248" s="102"/>
      <c r="H248" s="65"/>
      <c r="I248" s="69"/>
      <c r="J248" s="66"/>
      <c r="K248" s="65"/>
      <c r="L248" s="66"/>
      <c r="M248" s="65"/>
      <c r="N248" s="66"/>
      <c r="O248" s="66"/>
      <c r="P248" s="66"/>
      <c r="Q248" s="67"/>
      <c r="S248" s="23" t="s">
        <v>1731</v>
      </c>
    </row>
    <row r="249" spans="2:23">
      <c r="B249" s="63"/>
      <c r="C249" s="76"/>
      <c r="D249" s="63"/>
      <c r="E249" s="86" t="s">
        <v>1550</v>
      </c>
      <c r="F249" s="65"/>
      <c r="G249" s="102"/>
      <c r="H249" s="65" t="s">
        <v>1531</v>
      </c>
      <c r="I249" s="69"/>
      <c r="J249" s="65"/>
      <c r="K249" s="65" t="s">
        <v>1477</v>
      </c>
      <c r="L249" s="66"/>
      <c r="M249" s="65" t="s">
        <v>1532</v>
      </c>
      <c r="N249" s="66"/>
      <c r="O249" s="66"/>
      <c r="P249" s="65" t="s">
        <v>1533</v>
      </c>
      <c r="Q249" s="67"/>
    </row>
    <row r="250" spans="2:23">
      <c r="B250" s="62" t="s">
        <v>1540</v>
      </c>
      <c r="C250" s="62" t="s">
        <v>1078</v>
      </c>
      <c r="D250" s="62"/>
      <c r="E250" s="29"/>
      <c r="F250" s="29">
        <v>785</v>
      </c>
      <c r="G250" s="98" t="s">
        <v>1548</v>
      </c>
      <c r="H250" s="19"/>
      <c r="I250" s="38"/>
      <c r="J250" s="19"/>
      <c r="K250" s="29"/>
      <c r="L250" s="78" t="s">
        <v>821</v>
      </c>
      <c r="M250" s="78" t="s">
        <v>828</v>
      </c>
      <c r="N250" s="79" t="s">
        <v>1438</v>
      </c>
      <c r="O250" s="79" t="s">
        <v>1545</v>
      </c>
      <c r="P250" s="79" t="s">
        <v>1546</v>
      </c>
      <c r="Q250" s="79" t="s">
        <v>1544</v>
      </c>
    </row>
    <row r="251" spans="2:23">
      <c r="B251" s="70" t="s">
        <v>1190</v>
      </c>
      <c r="C251" s="77"/>
      <c r="D251" s="70"/>
      <c r="E251" s="64"/>
      <c r="F251" s="65" t="s">
        <v>1571</v>
      </c>
      <c r="G251" s="102"/>
      <c r="H251" s="65"/>
      <c r="I251" s="69"/>
      <c r="J251" s="66"/>
      <c r="K251" s="65"/>
      <c r="L251" s="66"/>
      <c r="M251" s="65"/>
      <c r="N251" s="66"/>
      <c r="O251" s="66"/>
      <c r="P251" s="66"/>
      <c r="Q251" s="67"/>
    </row>
    <row r="252" spans="2:23">
      <c r="B252" s="63"/>
      <c r="C252" s="76"/>
      <c r="D252" s="63"/>
      <c r="E252" s="86" t="s">
        <v>1549</v>
      </c>
      <c r="F252" s="65"/>
      <c r="G252" s="102"/>
      <c r="H252" s="65" t="s">
        <v>1531</v>
      </c>
      <c r="I252" s="69"/>
      <c r="J252" s="65"/>
      <c r="K252" s="65" t="s">
        <v>1477</v>
      </c>
      <c r="L252" s="66"/>
      <c r="M252" s="65" t="s">
        <v>1532</v>
      </c>
      <c r="N252" s="66"/>
      <c r="O252" s="66"/>
      <c r="P252" s="65" t="s">
        <v>1533</v>
      </c>
      <c r="Q252" s="67"/>
    </row>
    <row r="253" spans="2:23">
      <c r="B253" s="62" t="s">
        <v>1691</v>
      </c>
      <c r="C253" s="62" t="s">
        <v>1000</v>
      </c>
      <c r="D253" s="62"/>
      <c r="E253" s="29" t="s">
        <v>1696</v>
      </c>
      <c r="F253" s="29"/>
      <c r="G253" s="98"/>
      <c r="H253" s="19"/>
      <c r="I253" s="38"/>
      <c r="J253" s="19"/>
      <c r="K253" s="29"/>
      <c r="L253" s="78" t="s">
        <v>1687</v>
      </c>
      <c r="M253" s="78" t="s">
        <v>1692</v>
      </c>
      <c r="N253" s="79" t="s">
        <v>1693</v>
      </c>
      <c r="O253" s="79" t="s">
        <v>1529</v>
      </c>
      <c r="P253" s="79" t="s">
        <v>1694</v>
      </c>
      <c r="Q253" s="79" t="s">
        <v>1202</v>
      </c>
    </row>
    <row r="254" spans="2:23">
      <c r="B254" s="70" t="s">
        <v>1190</v>
      </c>
      <c r="C254" s="77"/>
      <c r="D254" s="70"/>
      <c r="E254" s="64" t="s">
        <v>1697</v>
      </c>
      <c r="F254" s="65"/>
      <c r="G254" s="102"/>
      <c r="H254" s="65"/>
      <c r="I254" s="69"/>
      <c r="J254" s="66"/>
      <c r="K254" s="65"/>
      <c r="L254" s="66"/>
      <c r="M254" s="65"/>
      <c r="N254" s="66"/>
      <c r="O254" s="66"/>
      <c r="P254" s="65" t="s">
        <v>1695</v>
      </c>
      <c r="Q254" s="67"/>
    </row>
    <row r="255" spans="2:23">
      <c r="B255" s="63"/>
      <c r="C255" s="76"/>
      <c r="D255" s="63"/>
      <c r="E255" s="115"/>
      <c r="F255" s="116" t="s">
        <v>1698</v>
      </c>
      <c r="G255" s="117"/>
      <c r="H255" s="116"/>
      <c r="I255" s="118"/>
      <c r="J255" s="116"/>
      <c r="K255" s="116"/>
      <c r="L255" s="119"/>
      <c r="M255" s="116"/>
      <c r="N255" s="119"/>
      <c r="O255" s="119"/>
      <c r="P255" s="116"/>
      <c r="Q255" s="120"/>
    </row>
    <row r="256" spans="2:23">
      <c r="B256" s="62" t="s">
        <v>1682</v>
      </c>
      <c r="C256" s="62" t="s">
        <v>1000</v>
      </c>
      <c r="D256" s="62"/>
      <c r="E256" s="29" t="s">
        <v>1683</v>
      </c>
      <c r="F256" s="29"/>
      <c r="G256" s="98"/>
      <c r="H256" s="19"/>
      <c r="I256" s="38"/>
      <c r="J256" s="19"/>
      <c r="K256" s="29"/>
      <c r="L256" s="78" t="s">
        <v>1687</v>
      </c>
      <c r="M256" s="78" t="s">
        <v>1071</v>
      </c>
      <c r="N256" s="79" t="s">
        <v>1688</v>
      </c>
      <c r="O256" s="79" t="s">
        <v>1689</v>
      </c>
      <c r="P256" s="79" t="s">
        <v>1690</v>
      </c>
      <c r="Q256" s="79" t="s">
        <v>1202</v>
      </c>
    </row>
    <row r="257" spans="2:19">
      <c r="B257" s="70" t="s">
        <v>1190</v>
      </c>
      <c r="C257" s="77"/>
      <c r="D257" s="70"/>
      <c r="E257" s="64" t="s">
        <v>1684</v>
      </c>
      <c r="F257" s="65"/>
      <c r="G257" s="102"/>
      <c r="H257" s="65"/>
      <c r="I257" s="69"/>
      <c r="J257" s="66"/>
      <c r="K257" s="65"/>
      <c r="L257" s="66"/>
      <c r="M257" s="65"/>
      <c r="N257" s="66"/>
      <c r="O257" s="66"/>
      <c r="P257" s="65" t="s">
        <v>1686</v>
      </c>
      <c r="Q257" s="67"/>
    </row>
    <row r="258" spans="2:19">
      <c r="B258" s="63"/>
      <c r="C258" s="76"/>
      <c r="D258" s="63"/>
      <c r="E258" s="115"/>
      <c r="F258" s="115" t="s">
        <v>1685</v>
      </c>
      <c r="G258" s="117"/>
      <c r="H258" s="116"/>
      <c r="I258" s="118"/>
      <c r="J258" s="116"/>
      <c r="K258" s="116"/>
      <c r="L258" s="119"/>
      <c r="M258" s="116"/>
      <c r="N258" s="119"/>
      <c r="O258" s="119"/>
      <c r="P258" s="116"/>
      <c r="Q258" s="120"/>
    </row>
    <row r="259" spans="2:19">
      <c r="B259" s="62" t="s">
        <v>1720</v>
      </c>
      <c r="C259" s="62" t="s">
        <v>1078</v>
      </c>
      <c r="D259" s="62"/>
      <c r="E259" s="29" t="s">
        <v>1712</v>
      </c>
      <c r="F259" s="29"/>
      <c r="G259" s="98"/>
      <c r="H259" s="19"/>
      <c r="I259" s="38"/>
      <c r="J259" s="19"/>
      <c r="K259" s="29"/>
      <c r="L259" s="78" t="s">
        <v>834</v>
      </c>
      <c r="M259" s="78" t="s">
        <v>1466</v>
      </c>
      <c r="N259" s="79" t="s">
        <v>1716</v>
      </c>
      <c r="O259" s="79" t="s">
        <v>1717</v>
      </c>
      <c r="P259" s="79" t="s">
        <v>1718</v>
      </c>
      <c r="Q259" s="79" t="s">
        <v>1719</v>
      </c>
    </row>
    <row r="260" spans="2:19">
      <c r="B260" s="70" t="s">
        <v>1190</v>
      </c>
      <c r="C260" s="77"/>
      <c r="D260" s="70"/>
      <c r="E260" s="64" t="s">
        <v>1713</v>
      </c>
      <c r="F260" s="65"/>
      <c r="G260" s="102"/>
      <c r="H260" s="65"/>
      <c r="I260" s="69"/>
      <c r="J260" s="66"/>
      <c r="K260" s="65"/>
      <c r="L260" s="66"/>
      <c r="M260" s="65"/>
      <c r="N260" s="66"/>
      <c r="O260" s="66"/>
      <c r="P260" s="65" t="s">
        <v>1715</v>
      </c>
      <c r="Q260" s="67"/>
    </row>
    <row r="261" spans="2:19">
      <c r="B261" s="63"/>
      <c r="C261" s="76"/>
      <c r="D261" s="63"/>
      <c r="E261" s="115"/>
      <c r="F261" s="116" t="s">
        <v>1714</v>
      </c>
      <c r="G261" s="117"/>
      <c r="H261" s="116"/>
      <c r="I261" s="118"/>
      <c r="J261" s="116"/>
      <c r="K261" s="116"/>
      <c r="L261" s="119"/>
      <c r="M261" s="116"/>
      <c r="N261" s="119"/>
      <c r="O261" s="119"/>
      <c r="P261" s="116"/>
      <c r="Q261" s="120"/>
    </row>
    <row r="262" spans="2:19">
      <c r="B262" s="62" t="s">
        <v>1721</v>
      </c>
      <c r="C262" s="62" t="s">
        <v>1078</v>
      </c>
      <c r="D262" s="62"/>
      <c r="E262" s="29" t="s">
        <v>1725</v>
      </c>
      <c r="F262" s="29"/>
      <c r="G262" s="98"/>
      <c r="H262" s="19"/>
      <c r="I262" s="38"/>
      <c r="J262" s="19"/>
      <c r="K262" s="29"/>
      <c r="L262" s="78" t="s">
        <v>834</v>
      </c>
      <c r="M262" s="78" t="s">
        <v>822</v>
      </c>
      <c r="N262" s="79" t="s">
        <v>1722</v>
      </c>
      <c r="O262" s="79" t="s">
        <v>1723</v>
      </c>
      <c r="P262" s="79" t="s">
        <v>1118</v>
      </c>
      <c r="Q262" s="79" t="s">
        <v>1724</v>
      </c>
    </row>
    <row r="263" spans="2:19">
      <c r="B263" s="70" t="s">
        <v>1190</v>
      </c>
      <c r="C263" s="77"/>
      <c r="D263" s="70"/>
      <c r="E263" s="64" t="s">
        <v>1726</v>
      </c>
      <c r="F263" s="65"/>
      <c r="G263" s="102"/>
      <c r="H263" s="65"/>
      <c r="I263" s="69"/>
      <c r="J263" s="66"/>
      <c r="K263" s="65"/>
      <c r="L263" s="66"/>
      <c r="M263" s="65"/>
      <c r="N263" s="66"/>
      <c r="O263" s="66"/>
      <c r="P263" s="65" t="s">
        <v>1728</v>
      </c>
      <c r="Q263" s="67"/>
    </row>
    <row r="264" spans="2:19">
      <c r="B264" s="63"/>
      <c r="C264" s="76"/>
      <c r="D264" s="63"/>
      <c r="E264" s="115"/>
      <c r="F264" s="116" t="s">
        <v>1727</v>
      </c>
      <c r="G264" s="117"/>
      <c r="H264" s="116"/>
      <c r="I264" s="118"/>
      <c r="J264" s="116"/>
      <c r="K264" s="116"/>
      <c r="L264" s="119"/>
      <c r="M264" s="116"/>
      <c r="N264" s="119"/>
      <c r="O264" s="119"/>
      <c r="P264" s="116"/>
      <c r="Q264" s="120"/>
    </row>
    <row r="265" spans="2:19">
      <c r="B265" s="62" t="s">
        <v>1763</v>
      </c>
      <c r="C265" s="62" t="s">
        <v>1000</v>
      </c>
      <c r="D265" s="62"/>
      <c r="E265" s="29" t="s">
        <v>1767</v>
      </c>
      <c r="F265" s="29"/>
      <c r="G265" s="98"/>
      <c r="H265" s="19"/>
      <c r="I265" s="38"/>
      <c r="J265" s="19"/>
      <c r="K265" s="29"/>
      <c r="L265" s="78" t="s">
        <v>821</v>
      </c>
      <c r="M265" s="78" t="s">
        <v>918</v>
      </c>
      <c r="N265" s="79" t="s">
        <v>1764</v>
      </c>
      <c r="O265" s="79" t="s">
        <v>1233</v>
      </c>
      <c r="P265" s="79" t="s">
        <v>1765</v>
      </c>
      <c r="Q265" s="79" t="s">
        <v>1766</v>
      </c>
    </row>
    <row r="266" spans="2:19">
      <c r="B266" s="70" t="s">
        <v>1190</v>
      </c>
      <c r="C266" s="77"/>
      <c r="D266" s="70"/>
      <c r="E266" s="64" t="s">
        <v>1768</v>
      </c>
      <c r="F266" s="65"/>
      <c r="G266" s="102"/>
      <c r="H266" s="65"/>
      <c r="I266" s="69"/>
      <c r="J266" s="66"/>
      <c r="K266" s="65"/>
      <c r="L266" s="66"/>
      <c r="M266" s="65"/>
      <c r="N266" s="66"/>
      <c r="O266" s="66"/>
      <c r="P266" s="65" t="s">
        <v>1770</v>
      </c>
      <c r="Q266" s="67"/>
    </row>
    <row r="267" spans="2:19">
      <c r="B267" s="63"/>
      <c r="C267" s="76"/>
      <c r="D267" s="63"/>
      <c r="E267" s="115"/>
      <c r="F267" s="116" t="s">
        <v>1769</v>
      </c>
      <c r="G267" s="117"/>
      <c r="H267" s="116"/>
      <c r="I267" s="118"/>
      <c r="J267" s="116"/>
      <c r="K267" s="116"/>
      <c r="L267" s="119"/>
      <c r="M267" s="116"/>
      <c r="N267" s="119"/>
      <c r="O267" s="119"/>
      <c r="P267" s="116"/>
      <c r="Q267" s="120"/>
    </row>
    <row r="268" spans="2:19">
      <c r="B268" s="62" t="s">
        <v>1771</v>
      </c>
      <c r="C268" s="62" t="s">
        <v>1000</v>
      </c>
      <c r="D268" s="62"/>
      <c r="E268" s="29" t="s">
        <v>1775</v>
      </c>
      <c r="F268" s="29"/>
      <c r="G268" s="98"/>
      <c r="H268" s="19"/>
      <c r="I268" s="38"/>
      <c r="J268" s="19"/>
      <c r="K268" s="29"/>
      <c r="L268" s="78" t="s">
        <v>907</v>
      </c>
      <c r="M268" s="78" t="s">
        <v>1218</v>
      </c>
      <c r="N268" s="79" t="s">
        <v>1175</v>
      </c>
      <c r="O268" s="79" t="s">
        <v>1772</v>
      </c>
      <c r="P268" s="79" t="s">
        <v>1773</v>
      </c>
      <c r="Q268" s="79" t="s">
        <v>1774</v>
      </c>
    </row>
    <row r="269" spans="2:19">
      <c r="B269" s="70" t="s">
        <v>1190</v>
      </c>
      <c r="C269" s="77"/>
      <c r="D269" s="70"/>
      <c r="E269" s="64" t="s">
        <v>1776</v>
      </c>
      <c r="F269" s="65"/>
      <c r="G269" s="102"/>
      <c r="H269" s="65"/>
      <c r="I269" s="69"/>
      <c r="J269" s="66"/>
      <c r="K269" s="65"/>
      <c r="L269" s="66"/>
      <c r="M269" s="65"/>
      <c r="N269" s="66"/>
      <c r="O269" s="66"/>
      <c r="P269" s="65" t="s">
        <v>1778</v>
      </c>
      <c r="Q269" s="67"/>
    </row>
    <row r="270" spans="2:19">
      <c r="B270" s="63"/>
      <c r="C270" s="76"/>
      <c r="D270" s="63"/>
      <c r="E270" s="115"/>
      <c r="F270" s="116" t="s">
        <v>1777</v>
      </c>
      <c r="G270" s="117"/>
      <c r="H270" s="116"/>
      <c r="I270" s="118"/>
      <c r="J270" s="116"/>
      <c r="K270" s="116"/>
      <c r="L270" s="119"/>
      <c r="M270" s="116"/>
      <c r="N270" s="119"/>
      <c r="O270" s="119"/>
      <c r="P270" s="116"/>
      <c r="Q270" s="120"/>
    </row>
    <row r="271" spans="2:19">
      <c r="B271" s="62" t="s">
        <v>1792</v>
      </c>
      <c r="C271" s="62" t="s">
        <v>1000</v>
      </c>
      <c r="D271" s="62"/>
      <c r="E271" s="29" t="s">
        <v>1797</v>
      </c>
      <c r="F271" s="29"/>
      <c r="G271" s="98"/>
      <c r="H271" s="19"/>
      <c r="I271" s="38"/>
      <c r="J271" s="19"/>
      <c r="K271" s="29"/>
      <c r="L271" s="78" t="s">
        <v>907</v>
      </c>
      <c r="M271" s="78" t="s">
        <v>1466</v>
      </c>
      <c r="N271" s="79" t="s">
        <v>1793</v>
      </c>
      <c r="O271" s="79" t="s">
        <v>1794</v>
      </c>
      <c r="P271" s="79" t="s">
        <v>1056</v>
      </c>
      <c r="Q271" s="79" t="s">
        <v>1795</v>
      </c>
      <c r="S271" s="23" t="s">
        <v>1844</v>
      </c>
    </row>
    <row r="272" spans="2:19">
      <c r="B272" s="70" t="s">
        <v>1190</v>
      </c>
      <c r="C272" s="77"/>
      <c r="D272" s="70"/>
      <c r="E272" s="64" t="s">
        <v>1798</v>
      </c>
      <c r="F272" s="65"/>
      <c r="G272" s="102"/>
      <c r="H272" s="65"/>
      <c r="I272" s="69"/>
      <c r="J272" s="66"/>
      <c r="K272" s="65"/>
      <c r="L272" s="66"/>
      <c r="M272" s="65"/>
      <c r="N272" s="66"/>
      <c r="O272" s="66"/>
      <c r="P272" s="65" t="s">
        <v>1796</v>
      </c>
      <c r="Q272" s="67"/>
    </row>
    <row r="273" spans="2:20">
      <c r="B273" s="63"/>
      <c r="C273" s="76"/>
      <c r="D273" s="63"/>
      <c r="E273" s="115"/>
      <c r="F273" s="116" t="s">
        <v>1799</v>
      </c>
      <c r="G273" s="117"/>
      <c r="H273" s="116"/>
      <c r="I273" s="118"/>
      <c r="J273" s="116"/>
      <c r="K273" s="116"/>
      <c r="L273" s="119"/>
      <c r="M273" s="116"/>
      <c r="N273" s="119"/>
      <c r="O273" s="119"/>
      <c r="P273" s="116"/>
      <c r="Q273" s="120"/>
    </row>
    <row r="274" spans="2:20">
      <c r="B274" s="62" t="s">
        <v>1800</v>
      </c>
      <c r="C274" s="62" t="s">
        <v>1000</v>
      </c>
      <c r="D274" s="62"/>
      <c r="E274" s="29" t="s">
        <v>1803</v>
      </c>
      <c r="F274" s="29"/>
      <c r="G274" s="98"/>
      <c r="H274" s="19"/>
      <c r="I274" s="38"/>
      <c r="J274" s="19"/>
      <c r="K274" s="29"/>
      <c r="L274" s="78" t="s">
        <v>907</v>
      </c>
      <c r="M274" s="78" t="s">
        <v>908</v>
      </c>
      <c r="N274" s="79" t="s">
        <v>1469</v>
      </c>
      <c r="O274" s="79" t="s">
        <v>1801</v>
      </c>
      <c r="P274" s="79" t="s">
        <v>1802</v>
      </c>
      <c r="Q274" s="79" t="s">
        <v>986</v>
      </c>
    </row>
    <row r="275" spans="2:20">
      <c r="B275" s="70" t="s">
        <v>1190</v>
      </c>
      <c r="C275" s="77"/>
      <c r="D275" s="70"/>
      <c r="E275" s="64" t="s">
        <v>1804</v>
      </c>
      <c r="F275" s="65"/>
      <c r="G275" s="102"/>
      <c r="H275" s="65"/>
      <c r="I275" s="69"/>
      <c r="J275" s="66"/>
      <c r="K275" s="65"/>
      <c r="L275" s="66"/>
      <c r="M275" s="65"/>
      <c r="N275" s="66"/>
      <c r="O275" s="66"/>
      <c r="P275" s="65" t="s">
        <v>1796</v>
      </c>
      <c r="Q275" s="67"/>
    </row>
    <row r="276" spans="2:20">
      <c r="B276" s="63"/>
      <c r="C276" s="76"/>
      <c r="D276" s="63"/>
      <c r="E276" s="115"/>
      <c r="F276" s="116" t="s">
        <v>1805</v>
      </c>
      <c r="G276" s="117"/>
      <c r="H276" s="116"/>
      <c r="I276" s="118"/>
      <c r="J276" s="116"/>
      <c r="K276" s="116"/>
      <c r="L276" s="119"/>
      <c r="M276" s="116"/>
      <c r="N276" s="119"/>
      <c r="O276" s="119"/>
      <c r="P276" s="116"/>
      <c r="Q276" s="120"/>
    </row>
    <row r="277" spans="2:20">
      <c r="B277" s="62" t="s">
        <v>1812</v>
      </c>
      <c r="C277" s="62" t="s">
        <v>1001</v>
      </c>
      <c r="D277" s="62"/>
      <c r="E277" s="29" t="s">
        <v>1832</v>
      </c>
      <c r="F277" s="29"/>
      <c r="G277" s="98"/>
      <c r="H277" s="19"/>
      <c r="I277" s="38"/>
      <c r="J277" s="19"/>
      <c r="K277" s="29"/>
      <c r="L277" s="78" t="s">
        <v>813</v>
      </c>
      <c r="M277" s="78" t="s">
        <v>1089</v>
      </c>
      <c r="N277" s="79" t="s">
        <v>1830</v>
      </c>
      <c r="O277" s="79" t="s">
        <v>1283</v>
      </c>
      <c r="P277" s="79" t="s">
        <v>1831</v>
      </c>
      <c r="Q277" s="79" t="s">
        <v>817</v>
      </c>
    </row>
    <row r="278" spans="2:20">
      <c r="B278" s="70" t="s">
        <v>1190</v>
      </c>
      <c r="C278" s="77"/>
      <c r="D278" s="70"/>
      <c r="E278" s="64" t="s">
        <v>1833</v>
      </c>
      <c r="F278" s="65"/>
      <c r="G278" s="102"/>
      <c r="H278" s="65"/>
      <c r="I278" s="69"/>
      <c r="J278" s="66"/>
      <c r="K278" s="65"/>
      <c r="L278" s="66"/>
      <c r="M278" s="65"/>
      <c r="N278" s="66"/>
      <c r="O278" s="66"/>
      <c r="P278" s="65" t="s">
        <v>1618</v>
      </c>
      <c r="Q278" s="67"/>
    </row>
    <row r="279" spans="2:20">
      <c r="B279" s="63"/>
      <c r="C279" s="76"/>
      <c r="D279" s="63"/>
      <c r="E279" s="115"/>
      <c r="F279" s="116" t="s">
        <v>1834</v>
      </c>
      <c r="G279" s="117"/>
      <c r="H279" s="116"/>
      <c r="I279" s="118"/>
      <c r="J279" s="116"/>
      <c r="K279" s="116"/>
      <c r="L279" s="119"/>
      <c r="M279" s="116"/>
      <c r="N279" s="119"/>
      <c r="O279" s="119"/>
      <c r="P279" s="116"/>
      <c r="Q279" s="120"/>
    </row>
    <row r="280" spans="2:20">
      <c r="B280" s="62" t="s">
        <v>1811</v>
      </c>
      <c r="C280" s="62" t="s">
        <v>1001</v>
      </c>
      <c r="D280" s="62"/>
      <c r="E280" s="29" t="s">
        <v>1841</v>
      </c>
      <c r="F280" s="29"/>
      <c r="G280" s="98"/>
      <c r="H280" s="19"/>
      <c r="I280" s="38"/>
      <c r="J280" s="19"/>
      <c r="K280" s="29"/>
      <c r="L280" s="78" t="s">
        <v>834</v>
      </c>
      <c r="M280" s="78" t="s">
        <v>1835</v>
      </c>
      <c r="N280" s="79" t="s">
        <v>1836</v>
      </c>
      <c r="O280" s="79" t="s">
        <v>1837</v>
      </c>
      <c r="P280" s="79" t="s">
        <v>1838</v>
      </c>
      <c r="Q280" s="79" t="s">
        <v>1839</v>
      </c>
    </row>
    <row r="281" spans="2:20">
      <c r="B281" s="70" t="s">
        <v>1190</v>
      </c>
      <c r="C281" s="77"/>
      <c r="D281" s="70"/>
      <c r="E281" s="64" t="s">
        <v>1842</v>
      </c>
      <c r="F281" s="65"/>
      <c r="G281" s="102"/>
      <c r="H281" s="65"/>
      <c r="I281" s="69"/>
      <c r="J281" s="66"/>
      <c r="K281" s="65"/>
      <c r="L281" s="66"/>
      <c r="M281" s="65"/>
      <c r="N281" s="66"/>
      <c r="O281" s="66"/>
      <c r="P281" s="65" t="s">
        <v>1840</v>
      </c>
      <c r="Q281" s="67"/>
    </row>
    <row r="282" spans="2:20" ht="16" customHeight="1">
      <c r="B282" s="63"/>
      <c r="C282" s="76"/>
      <c r="D282" s="63"/>
      <c r="E282" s="115"/>
      <c r="F282" s="116" t="s">
        <v>1843</v>
      </c>
      <c r="G282" s="117"/>
      <c r="H282" s="116"/>
      <c r="I282" s="118"/>
      <c r="J282" s="116"/>
      <c r="K282" s="116"/>
      <c r="L282" s="119"/>
      <c r="M282" s="116"/>
      <c r="N282" s="119"/>
      <c r="O282" s="119"/>
      <c r="P282" s="116"/>
      <c r="Q282" s="120"/>
    </row>
    <row r="284" spans="2:20">
      <c r="H284" s="116" t="s">
        <v>2434</v>
      </c>
      <c r="I284" s="156" t="s">
        <v>2414</v>
      </c>
      <c r="J284" s="116" t="s">
        <v>2413</v>
      </c>
      <c r="K284" s="156" t="s">
        <v>2415</v>
      </c>
      <c r="L284" s="156" t="s">
        <v>2416</v>
      </c>
      <c r="M284" s="156" t="s">
        <v>2417</v>
      </c>
      <c r="N284" s="116" t="s">
        <v>2418</v>
      </c>
      <c r="O284" s="156"/>
      <c r="P284" s="156" t="s">
        <v>2743</v>
      </c>
      <c r="Q284" s="156" t="s">
        <v>2744</v>
      </c>
      <c r="R284" s="157" t="s">
        <v>2745</v>
      </c>
    </row>
    <row r="285" spans="2:20">
      <c r="B285" s="147" t="s">
        <v>3021</v>
      </c>
      <c r="C285" s="148"/>
      <c r="D285" s="148"/>
      <c r="E285" s="148"/>
      <c r="F285" s="148"/>
      <c r="G285" s="148"/>
      <c r="H285" s="148">
        <v>56777</v>
      </c>
      <c r="I285" s="148">
        <v>78888</v>
      </c>
      <c r="J285" s="148">
        <v>44677</v>
      </c>
      <c r="K285" s="148" t="s">
        <v>2951</v>
      </c>
      <c r="L285" s="148">
        <v>77778</v>
      </c>
      <c r="M285" s="148" t="s">
        <v>2951</v>
      </c>
      <c r="N285" s="148" t="s">
        <v>2951</v>
      </c>
      <c r="O285" s="148"/>
      <c r="P285" s="168">
        <v>4458810</v>
      </c>
      <c r="Q285" s="168" t="s">
        <v>2981</v>
      </c>
      <c r="R285" s="168">
        <v>22445577910</v>
      </c>
    </row>
    <row r="286" spans="2:20">
      <c r="B286" s="143" t="s">
        <v>3026</v>
      </c>
      <c r="C286" s="144"/>
      <c r="D286" s="144"/>
      <c r="E286" s="144"/>
      <c r="F286" s="144"/>
      <c r="G286" s="144"/>
      <c r="H286" s="144"/>
      <c r="I286" s="144"/>
      <c r="J286" s="144"/>
      <c r="K286" s="144"/>
      <c r="L286" s="153" t="s">
        <v>3027</v>
      </c>
      <c r="M286" s="144"/>
      <c r="N286" s="144"/>
      <c r="O286" s="144"/>
      <c r="P286" s="144"/>
      <c r="Q286" s="144"/>
      <c r="R286" s="145"/>
      <c r="T286" s="23" t="s">
        <v>3066</v>
      </c>
    </row>
    <row r="287" spans="2:20">
      <c r="B287" s="127" t="s">
        <v>3028</v>
      </c>
      <c r="C287" s="111"/>
      <c r="D287" s="111"/>
      <c r="E287" s="111"/>
      <c r="F287" s="111"/>
      <c r="G287" s="111"/>
      <c r="H287" s="111"/>
      <c r="I287" s="111"/>
      <c r="J287" s="111"/>
      <c r="K287" s="111"/>
      <c r="L287" s="110" t="s">
        <v>3064</v>
      </c>
      <c r="M287" s="111"/>
      <c r="N287" s="110" t="s">
        <v>3065</v>
      </c>
      <c r="O287" s="111"/>
      <c r="P287" s="111"/>
      <c r="Q287" s="111"/>
      <c r="R287" s="128"/>
    </row>
    <row r="288" spans="2:20">
      <c r="B288" s="127" t="s">
        <v>3029</v>
      </c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28"/>
    </row>
    <row r="289" spans="2:20">
      <c r="B289" s="149" t="s">
        <v>3030</v>
      </c>
      <c r="C289" s="146"/>
      <c r="D289" s="146"/>
      <c r="E289" s="146"/>
      <c r="F289" s="146"/>
      <c r="G289" s="146"/>
      <c r="H289" s="146"/>
      <c r="I289" s="146"/>
      <c r="J289" s="164" t="s">
        <v>792</v>
      </c>
      <c r="K289" s="151" t="s">
        <v>842</v>
      </c>
      <c r="L289" s="151" t="s">
        <v>3022</v>
      </c>
      <c r="M289" s="151" t="s">
        <v>3023</v>
      </c>
      <c r="N289" s="151" t="s">
        <v>3024</v>
      </c>
      <c r="O289" s="151" t="s">
        <v>3025</v>
      </c>
      <c r="P289" s="164"/>
      <c r="Q289" s="164"/>
      <c r="R289" s="166"/>
    </row>
    <row r="290" spans="2:20">
      <c r="B290" s="147" t="s">
        <v>3031</v>
      </c>
      <c r="C290" s="148"/>
      <c r="D290" s="148"/>
      <c r="E290" s="148"/>
      <c r="F290" s="148"/>
      <c r="G290" s="148"/>
      <c r="H290" s="148">
        <v>56777</v>
      </c>
      <c r="I290" s="148">
        <v>78888</v>
      </c>
      <c r="J290" s="148">
        <v>44677</v>
      </c>
      <c r="K290" s="148" t="s">
        <v>2951</v>
      </c>
      <c r="L290" s="148">
        <v>77778</v>
      </c>
      <c r="M290" s="148" t="s">
        <v>2951</v>
      </c>
      <c r="N290" s="148" t="s">
        <v>2951</v>
      </c>
      <c r="O290" s="148"/>
      <c r="P290" s="168">
        <v>4458810</v>
      </c>
      <c r="Q290" s="168" t="s">
        <v>2981</v>
      </c>
      <c r="R290" s="168">
        <v>22445577910</v>
      </c>
    </row>
    <row r="291" spans="2:20">
      <c r="B291" s="143" t="s">
        <v>3040</v>
      </c>
      <c r="C291" s="144"/>
      <c r="D291" s="144"/>
      <c r="E291" s="144"/>
      <c r="F291" s="144"/>
      <c r="G291" s="144"/>
      <c r="H291" s="144"/>
      <c r="I291" s="144"/>
      <c r="J291" s="144"/>
      <c r="K291" s="144"/>
      <c r="L291" s="153" t="s">
        <v>3039</v>
      </c>
      <c r="M291" s="144"/>
      <c r="N291" s="144"/>
      <c r="O291" s="144"/>
      <c r="P291" s="144"/>
      <c r="Q291" s="144"/>
      <c r="R291" s="145"/>
    </row>
    <row r="292" spans="2:20">
      <c r="B292" s="127" t="s">
        <v>3032</v>
      </c>
      <c r="C292" s="111"/>
      <c r="D292" s="111"/>
      <c r="E292" s="111"/>
      <c r="F292" s="111"/>
      <c r="G292" s="111"/>
      <c r="H292" s="111"/>
      <c r="I292" s="111"/>
      <c r="J292" s="111"/>
      <c r="K292" s="111"/>
      <c r="L292" s="110" t="s">
        <v>3062</v>
      </c>
      <c r="M292" s="111"/>
      <c r="N292" s="110" t="s">
        <v>3063</v>
      </c>
      <c r="O292" s="111"/>
      <c r="P292" s="111"/>
      <c r="Q292" s="111"/>
      <c r="R292" s="128"/>
    </row>
    <row r="293" spans="2:20">
      <c r="B293" s="127" t="s">
        <v>3033</v>
      </c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28"/>
      <c r="T293" t="s">
        <v>3068</v>
      </c>
    </row>
    <row r="294" spans="2:20">
      <c r="B294" s="149" t="s">
        <v>3034</v>
      </c>
      <c r="C294" s="146"/>
      <c r="D294" s="146"/>
      <c r="E294" s="146"/>
      <c r="F294" s="146"/>
      <c r="G294" s="146"/>
      <c r="H294" s="146"/>
      <c r="I294" s="146"/>
      <c r="J294" s="164" t="s">
        <v>945</v>
      </c>
      <c r="K294" s="151" t="s">
        <v>1199</v>
      </c>
      <c r="L294" s="151" t="s">
        <v>3035</v>
      </c>
      <c r="M294" s="151" t="s">
        <v>3036</v>
      </c>
      <c r="N294" s="151" t="s">
        <v>3037</v>
      </c>
      <c r="O294" s="151" t="s">
        <v>3038</v>
      </c>
      <c r="P294" s="164"/>
      <c r="Q294" s="164"/>
      <c r="R294" s="166"/>
      <c r="T294" t="s">
        <v>3069</v>
      </c>
    </row>
    <row r="295" spans="2:20">
      <c r="B295" s="147" t="s">
        <v>3044</v>
      </c>
      <c r="C295" s="148"/>
      <c r="D295" s="148"/>
      <c r="E295" s="148"/>
      <c r="F295" s="148"/>
      <c r="G295" s="148"/>
      <c r="H295" s="148">
        <v>56777</v>
      </c>
      <c r="I295" s="148">
        <v>78888</v>
      </c>
      <c r="J295" s="148">
        <v>44677</v>
      </c>
      <c r="K295" s="148" t="s">
        <v>2951</v>
      </c>
      <c r="L295" s="148">
        <v>77778</v>
      </c>
      <c r="M295" s="148" t="s">
        <v>2951</v>
      </c>
      <c r="N295" s="148" t="s">
        <v>2951</v>
      </c>
      <c r="O295" s="148"/>
      <c r="P295" s="168">
        <v>4458810</v>
      </c>
      <c r="Q295" s="168" t="s">
        <v>2981</v>
      </c>
      <c r="R295" s="168">
        <v>22445577910</v>
      </c>
      <c r="T295" t="s">
        <v>3070</v>
      </c>
    </row>
    <row r="296" spans="2:20">
      <c r="B296" s="143" t="s">
        <v>3043</v>
      </c>
      <c r="C296" s="144"/>
      <c r="D296" s="144"/>
      <c r="E296" s="144"/>
      <c r="F296" s="144"/>
      <c r="G296" s="144"/>
      <c r="H296" s="144"/>
      <c r="I296" s="144"/>
      <c r="J296" s="144"/>
      <c r="K296" s="144"/>
      <c r="L296" s="153" t="s">
        <v>3056</v>
      </c>
      <c r="M296" s="144"/>
      <c r="N296" s="144"/>
      <c r="O296" s="144"/>
      <c r="P296" s="144"/>
      <c r="Q296" s="144"/>
      <c r="R296" s="145"/>
      <c r="T296" s="23" t="s">
        <v>3251</v>
      </c>
    </row>
    <row r="297" spans="2:20">
      <c r="B297" s="127" t="s">
        <v>3045</v>
      </c>
      <c r="C297" s="111"/>
      <c r="D297" s="111"/>
      <c r="E297" s="111"/>
      <c r="F297" s="111"/>
      <c r="G297" s="111"/>
      <c r="H297" s="111"/>
      <c r="I297" s="111"/>
      <c r="J297" s="111"/>
      <c r="K297" s="111"/>
      <c r="L297" s="110" t="s">
        <v>3057</v>
      </c>
      <c r="M297" s="111"/>
      <c r="N297" s="110" t="s">
        <v>3058</v>
      </c>
      <c r="O297" s="111"/>
      <c r="P297" s="111"/>
      <c r="Q297" s="111"/>
      <c r="R297" s="128"/>
    </row>
    <row r="298" spans="2:20">
      <c r="B298" s="127" t="s">
        <v>3046</v>
      </c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28"/>
      <c r="T298" s="23" t="s">
        <v>3113</v>
      </c>
    </row>
    <row r="299" spans="2:20">
      <c r="B299" s="149" t="s">
        <v>3047</v>
      </c>
      <c r="C299" s="146"/>
      <c r="D299" s="146"/>
      <c r="E299" s="146"/>
      <c r="F299" s="146"/>
      <c r="G299" s="146"/>
      <c r="H299" s="146"/>
      <c r="I299" s="146"/>
      <c r="J299" s="164" t="s">
        <v>806</v>
      </c>
      <c r="K299" s="151" t="s">
        <v>1008</v>
      </c>
      <c r="L299" s="151" t="s">
        <v>1830</v>
      </c>
      <c r="M299" s="151" t="s">
        <v>3041</v>
      </c>
      <c r="N299" s="151" t="s">
        <v>3042</v>
      </c>
      <c r="O299" s="151" t="s">
        <v>817</v>
      </c>
      <c r="P299" s="164"/>
      <c r="Q299" s="164"/>
      <c r="R299" s="166"/>
      <c r="T299" s="23"/>
    </row>
    <row r="300" spans="2:20">
      <c r="B300" s="147" t="s">
        <v>3059</v>
      </c>
      <c r="C300" s="148"/>
      <c r="D300" s="148"/>
      <c r="E300" s="148"/>
      <c r="F300" s="148"/>
      <c r="G300" s="148"/>
      <c r="H300" s="148">
        <v>56777</v>
      </c>
      <c r="I300" s="148">
        <v>78888</v>
      </c>
      <c r="J300" s="148">
        <v>44677</v>
      </c>
      <c r="K300" s="148" t="s">
        <v>2951</v>
      </c>
      <c r="L300" s="148">
        <v>77778</v>
      </c>
      <c r="M300" s="148" t="s">
        <v>2951</v>
      </c>
      <c r="N300" s="148" t="s">
        <v>2951</v>
      </c>
      <c r="O300" s="148"/>
      <c r="P300" s="168">
        <v>4458810</v>
      </c>
      <c r="Q300" s="168" t="s">
        <v>2981</v>
      </c>
      <c r="R300" s="168">
        <v>22445577910</v>
      </c>
    </row>
    <row r="301" spans="2:20">
      <c r="B301" s="143" t="s">
        <v>3054</v>
      </c>
      <c r="C301" s="144"/>
      <c r="D301" s="144"/>
      <c r="E301" s="144"/>
      <c r="F301" s="144"/>
      <c r="G301" s="144"/>
      <c r="H301" s="144"/>
      <c r="I301" s="144"/>
      <c r="J301" s="144"/>
      <c r="K301" s="144"/>
      <c r="L301" s="153" t="s">
        <v>3055</v>
      </c>
      <c r="M301" s="144"/>
      <c r="N301" s="144"/>
      <c r="O301" s="144"/>
      <c r="P301" s="144"/>
      <c r="Q301" s="144"/>
      <c r="R301" s="145"/>
    </row>
    <row r="302" spans="2:20">
      <c r="B302" s="127" t="s">
        <v>3048</v>
      </c>
      <c r="C302" s="111"/>
      <c r="D302" s="111"/>
      <c r="E302" s="111"/>
      <c r="F302" s="111"/>
      <c r="G302" s="111"/>
      <c r="H302" s="111"/>
      <c r="I302" s="111"/>
      <c r="J302" s="111"/>
      <c r="K302" s="111"/>
      <c r="L302" s="110" t="s">
        <v>3060</v>
      </c>
      <c r="M302" s="111"/>
      <c r="N302" s="110" t="s">
        <v>3061</v>
      </c>
      <c r="O302" s="111"/>
      <c r="P302" s="111"/>
      <c r="Q302" s="111"/>
      <c r="R302" s="128"/>
    </row>
    <row r="303" spans="2:20">
      <c r="B303" s="127" t="s">
        <v>3049</v>
      </c>
      <c r="C303" s="111"/>
      <c r="D303" s="111"/>
      <c r="E303" s="111"/>
      <c r="F303" s="111"/>
      <c r="G303" s="111"/>
      <c r="H303" s="111"/>
      <c r="I303" s="111"/>
      <c r="J303" s="111"/>
      <c r="K303" s="111"/>
      <c r="L303" s="110"/>
      <c r="M303" s="111"/>
      <c r="N303" s="110"/>
      <c r="O303" s="111"/>
      <c r="P303" s="111"/>
      <c r="Q303" s="111"/>
      <c r="R303" s="128"/>
    </row>
    <row r="304" spans="2:20">
      <c r="B304" s="149" t="s">
        <v>3050</v>
      </c>
      <c r="C304" s="146"/>
      <c r="D304" s="146"/>
      <c r="E304" s="146"/>
      <c r="F304" s="146"/>
      <c r="G304" s="146"/>
      <c r="H304" s="146"/>
      <c r="I304" s="146"/>
      <c r="J304" s="164" t="s">
        <v>945</v>
      </c>
      <c r="K304" s="151" t="s">
        <v>1089</v>
      </c>
      <c r="L304" s="151" t="s">
        <v>1219</v>
      </c>
      <c r="M304" s="151" t="s">
        <v>3051</v>
      </c>
      <c r="N304" s="151" t="s">
        <v>3052</v>
      </c>
      <c r="O304" s="151" t="s">
        <v>3053</v>
      </c>
      <c r="P304" s="164"/>
      <c r="Q304" s="164"/>
      <c r="R304" s="166"/>
    </row>
    <row r="305" spans="2:24">
      <c r="B305" s="147" t="s">
        <v>3067</v>
      </c>
      <c r="C305" s="148"/>
      <c r="D305" s="148"/>
      <c r="E305" s="148"/>
      <c r="F305" s="148"/>
      <c r="G305" s="148"/>
      <c r="H305" s="148">
        <v>56777</v>
      </c>
      <c r="I305" s="148">
        <v>78888</v>
      </c>
      <c r="J305" s="148">
        <v>44677</v>
      </c>
      <c r="K305" s="148" t="s">
        <v>2951</v>
      </c>
      <c r="L305" s="148">
        <v>77778</v>
      </c>
      <c r="M305" s="148" t="s">
        <v>2951</v>
      </c>
      <c r="N305" s="148" t="s">
        <v>2951</v>
      </c>
      <c r="O305" s="148"/>
      <c r="P305" s="168">
        <v>4458810</v>
      </c>
      <c r="Q305" s="168" t="s">
        <v>2981</v>
      </c>
      <c r="R305" s="168">
        <v>22445577910</v>
      </c>
    </row>
    <row r="306" spans="2:24">
      <c r="B306" s="143" t="s">
        <v>3077</v>
      </c>
      <c r="C306" s="144"/>
      <c r="D306" s="144"/>
      <c r="E306" s="144"/>
      <c r="F306" s="144"/>
      <c r="G306" s="144"/>
      <c r="H306" s="144"/>
      <c r="I306" s="144"/>
      <c r="J306" s="144"/>
      <c r="K306" s="144"/>
      <c r="L306" s="153" t="s">
        <v>3078</v>
      </c>
      <c r="M306" s="144"/>
      <c r="N306" s="144"/>
      <c r="O306" s="144"/>
      <c r="P306" s="144"/>
      <c r="Q306" s="144"/>
      <c r="R306" s="145"/>
    </row>
    <row r="307" spans="2:24">
      <c r="B307" s="127" t="s">
        <v>3071</v>
      </c>
      <c r="C307" s="111"/>
      <c r="D307" s="111"/>
      <c r="E307" s="111"/>
      <c r="F307" s="111"/>
      <c r="G307" s="111"/>
      <c r="H307" s="111"/>
      <c r="I307" s="111"/>
      <c r="J307" s="111"/>
      <c r="K307" s="111"/>
      <c r="L307" s="110" t="s">
        <v>3089</v>
      </c>
      <c r="M307" s="111"/>
      <c r="N307" s="110" t="s">
        <v>3090</v>
      </c>
      <c r="O307" s="111"/>
      <c r="P307" s="111"/>
      <c r="Q307" s="111"/>
      <c r="R307" s="128"/>
    </row>
    <row r="308" spans="2:24">
      <c r="B308" s="127" t="s">
        <v>3072</v>
      </c>
      <c r="C308" s="111"/>
      <c r="D308" s="111"/>
      <c r="E308" s="111"/>
      <c r="F308" s="111"/>
      <c r="G308" s="111"/>
      <c r="H308" s="111"/>
      <c r="I308" s="111"/>
      <c r="J308" s="111"/>
      <c r="K308" s="111"/>
      <c r="L308" s="110"/>
      <c r="M308" s="111"/>
      <c r="N308" s="110"/>
      <c r="O308" s="111"/>
      <c r="P308" s="111"/>
      <c r="Q308" s="111"/>
      <c r="R308" s="128"/>
    </row>
    <row r="309" spans="2:24">
      <c r="B309" s="149" t="s">
        <v>3073</v>
      </c>
      <c r="C309" s="146"/>
      <c r="D309" s="146"/>
      <c r="E309" s="146"/>
      <c r="F309" s="146"/>
      <c r="G309" s="146"/>
      <c r="H309" s="146"/>
      <c r="I309" s="146"/>
      <c r="J309" s="164" t="s">
        <v>1244</v>
      </c>
      <c r="K309" s="151" t="s">
        <v>3074</v>
      </c>
      <c r="L309" s="151" t="s">
        <v>1411</v>
      </c>
      <c r="M309" s="151" t="s">
        <v>3075</v>
      </c>
      <c r="N309" s="151" t="s">
        <v>3076</v>
      </c>
      <c r="O309" s="151" t="s">
        <v>1147</v>
      </c>
      <c r="P309" s="164"/>
      <c r="Q309" s="164"/>
      <c r="R309" s="166"/>
    </row>
    <row r="310" spans="2:24">
      <c r="B310" s="147" t="s">
        <v>3079</v>
      </c>
      <c r="C310" s="148"/>
      <c r="D310" s="148"/>
      <c r="E310" s="148"/>
      <c r="F310" s="148"/>
      <c r="G310" s="148"/>
      <c r="H310" s="148">
        <v>56777</v>
      </c>
      <c r="I310" s="148">
        <v>78888</v>
      </c>
      <c r="J310" s="148">
        <v>44677</v>
      </c>
      <c r="K310" s="148" t="s">
        <v>2951</v>
      </c>
      <c r="L310" s="148">
        <v>77778</v>
      </c>
      <c r="M310" s="148" t="s">
        <v>2951</v>
      </c>
      <c r="N310" s="148" t="s">
        <v>2951</v>
      </c>
      <c r="O310" s="148"/>
      <c r="P310" s="168">
        <v>4458810</v>
      </c>
      <c r="Q310" s="168" t="s">
        <v>2981</v>
      </c>
      <c r="R310" s="168">
        <v>22445577910</v>
      </c>
    </row>
    <row r="311" spans="2:24">
      <c r="B311" s="143" t="s">
        <v>3101</v>
      </c>
      <c r="C311" s="144"/>
      <c r="D311" s="144"/>
      <c r="E311" s="144"/>
      <c r="F311" s="144"/>
      <c r="G311" s="144"/>
      <c r="H311" s="144"/>
      <c r="I311" s="144"/>
      <c r="J311" s="144"/>
      <c r="K311" s="144"/>
      <c r="L311" s="153" t="s">
        <v>3102</v>
      </c>
      <c r="M311" s="144"/>
      <c r="N311" s="144"/>
      <c r="O311" s="144"/>
      <c r="P311" s="144"/>
      <c r="Q311" s="144"/>
      <c r="R311" s="145"/>
      <c r="T311" s="24" t="s">
        <v>3103</v>
      </c>
      <c r="U311" s="13"/>
      <c r="V311" s="13"/>
      <c r="W311" s="13"/>
      <c r="X311" s="13"/>
    </row>
    <row r="312" spans="2:24">
      <c r="B312" s="127" t="s">
        <v>3084</v>
      </c>
      <c r="C312" s="111"/>
      <c r="D312" s="111"/>
      <c r="E312" s="111"/>
      <c r="F312" s="111"/>
      <c r="G312" s="111"/>
      <c r="H312" s="111"/>
      <c r="I312" s="111"/>
      <c r="J312" s="111"/>
      <c r="K312" s="111"/>
      <c r="L312" s="110" t="s">
        <v>3087</v>
      </c>
      <c r="M312" s="111"/>
      <c r="N312" s="110" t="s">
        <v>3088</v>
      </c>
      <c r="O312" s="111"/>
      <c r="P312" s="111"/>
      <c r="Q312" s="111"/>
      <c r="R312" s="128"/>
    </row>
    <row r="313" spans="2:24">
      <c r="B313" s="127" t="s">
        <v>3085</v>
      </c>
      <c r="C313" s="111"/>
      <c r="D313" s="111"/>
      <c r="E313" s="111"/>
      <c r="F313" s="111"/>
      <c r="G313" s="111"/>
      <c r="H313" s="111"/>
      <c r="I313" s="111"/>
      <c r="J313" s="111"/>
      <c r="K313" s="111"/>
      <c r="L313" s="110"/>
      <c r="M313" s="111"/>
      <c r="N313" s="110"/>
      <c r="O313" s="111"/>
      <c r="P313" s="111"/>
      <c r="Q313" s="111"/>
      <c r="R313" s="128"/>
    </row>
    <row r="314" spans="2:24">
      <c r="B314" s="149" t="s">
        <v>3086</v>
      </c>
      <c r="C314" s="146"/>
      <c r="D314" s="146"/>
      <c r="E314" s="146"/>
      <c r="F314" s="146"/>
      <c r="G314" s="146"/>
      <c r="H314" s="146"/>
      <c r="I314" s="146"/>
      <c r="J314" s="164" t="s">
        <v>2326</v>
      </c>
      <c r="K314" s="151" t="s">
        <v>3080</v>
      </c>
      <c r="L314" s="151" t="s">
        <v>3081</v>
      </c>
      <c r="M314" s="151" t="s">
        <v>3082</v>
      </c>
      <c r="N314" s="151" t="s">
        <v>3083</v>
      </c>
      <c r="O314" s="151" t="s">
        <v>1147</v>
      </c>
      <c r="P314" s="164"/>
      <c r="Q314" s="164"/>
      <c r="R314" s="166"/>
    </row>
    <row r="315" spans="2:24">
      <c r="B315" s="147" t="s">
        <v>3091</v>
      </c>
      <c r="C315" s="148"/>
      <c r="D315" s="148"/>
      <c r="E315" s="148"/>
      <c r="F315" s="148"/>
      <c r="G315" s="148"/>
      <c r="H315" s="148">
        <v>56777</v>
      </c>
      <c r="I315" s="148">
        <v>78888</v>
      </c>
      <c r="J315" s="148">
        <v>44677</v>
      </c>
      <c r="K315" s="148" t="s">
        <v>2951</v>
      </c>
      <c r="L315" s="148">
        <v>77778</v>
      </c>
      <c r="M315" s="148" t="s">
        <v>2951</v>
      </c>
      <c r="N315" s="148" t="s">
        <v>2951</v>
      </c>
      <c r="O315" s="148"/>
      <c r="P315" s="168">
        <v>4458810</v>
      </c>
      <c r="Q315" s="168" t="s">
        <v>2981</v>
      </c>
      <c r="R315" s="168">
        <v>22445577910</v>
      </c>
    </row>
    <row r="316" spans="2:24">
      <c r="B316" s="143" t="s">
        <v>3099</v>
      </c>
      <c r="C316" s="144"/>
      <c r="D316" s="144"/>
      <c r="E316" s="144"/>
      <c r="F316" s="144"/>
      <c r="G316" s="144"/>
      <c r="H316" s="144"/>
      <c r="I316" s="144"/>
      <c r="J316" s="144"/>
      <c r="K316" s="144"/>
      <c r="L316" s="153" t="s">
        <v>3100</v>
      </c>
      <c r="M316" s="144"/>
      <c r="N316" s="144"/>
      <c r="O316" s="144"/>
      <c r="P316" s="144"/>
      <c r="Q316" s="144"/>
      <c r="R316" s="145"/>
    </row>
    <row r="317" spans="2:24">
      <c r="B317" s="127" t="s">
        <v>3096</v>
      </c>
      <c r="C317" s="111"/>
      <c r="D317" s="111"/>
      <c r="E317" s="111"/>
      <c r="F317" s="111"/>
      <c r="G317" s="111"/>
      <c r="H317" s="111"/>
      <c r="I317" s="111"/>
      <c r="J317" s="111"/>
      <c r="K317" s="111"/>
      <c r="L317" s="110" t="s">
        <v>3060</v>
      </c>
      <c r="M317" s="111"/>
      <c r="N317" s="110" t="s">
        <v>3061</v>
      </c>
      <c r="O317" s="111"/>
      <c r="P317" s="111"/>
      <c r="Q317" s="111"/>
      <c r="R317" s="128"/>
    </row>
    <row r="318" spans="2:24">
      <c r="B318" s="127" t="s">
        <v>3097</v>
      </c>
      <c r="C318" s="111"/>
      <c r="D318" s="111"/>
      <c r="E318" s="111"/>
      <c r="F318" s="111"/>
      <c r="G318" s="111"/>
      <c r="H318" s="111"/>
      <c r="I318" s="111"/>
      <c r="J318" s="111"/>
      <c r="K318" s="111"/>
      <c r="L318" s="110"/>
      <c r="M318" s="111"/>
      <c r="N318" s="110"/>
      <c r="O318" s="111"/>
      <c r="P318" s="111"/>
      <c r="Q318" s="111"/>
      <c r="R318" s="128"/>
      <c r="T318" t="s">
        <v>3157</v>
      </c>
    </row>
    <row r="319" spans="2:24">
      <c r="B319" s="149" t="s">
        <v>3098</v>
      </c>
      <c r="C319" s="146"/>
      <c r="D319" s="146"/>
      <c r="E319" s="146"/>
      <c r="F319" s="146"/>
      <c r="G319" s="146"/>
      <c r="H319" s="146"/>
      <c r="I319" s="146"/>
      <c r="J319" s="164" t="s">
        <v>2459</v>
      </c>
      <c r="K319" s="151" t="s">
        <v>3092</v>
      </c>
      <c r="L319" s="151" t="s">
        <v>3093</v>
      </c>
      <c r="M319" s="151" t="s">
        <v>3094</v>
      </c>
      <c r="N319" s="151" t="s">
        <v>3076</v>
      </c>
      <c r="O319" s="151" t="s">
        <v>3095</v>
      </c>
      <c r="P319" s="164"/>
      <c r="Q319" s="164"/>
      <c r="R319" s="166"/>
      <c r="T319" t="s">
        <v>3158</v>
      </c>
    </row>
    <row r="320" spans="2:24">
      <c r="B320" s="147" t="s">
        <v>3104</v>
      </c>
      <c r="C320" s="148"/>
      <c r="D320" s="148"/>
      <c r="E320" s="148"/>
      <c r="F320" s="148"/>
      <c r="G320" s="148"/>
      <c r="H320" s="148">
        <v>56777</v>
      </c>
      <c r="I320" s="148">
        <v>78888</v>
      </c>
      <c r="J320" s="148">
        <v>44677</v>
      </c>
      <c r="K320" s="148" t="s">
        <v>2951</v>
      </c>
      <c r="L320" s="148">
        <v>77778</v>
      </c>
      <c r="M320" s="148" t="s">
        <v>2951</v>
      </c>
      <c r="N320" s="148" t="s">
        <v>2951</v>
      </c>
      <c r="O320" s="148"/>
      <c r="P320" s="168">
        <v>4458810</v>
      </c>
      <c r="Q320" s="168" t="s">
        <v>2981</v>
      </c>
      <c r="R320" s="168">
        <v>22445577910</v>
      </c>
      <c r="T320" t="s">
        <v>3159</v>
      </c>
    </row>
    <row r="321" spans="2:22">
      <c r="B321" s="143" t="s">
        <v>3109</v>
      </c>
      <c r="C321" s="144"/>
      <c r="D321" s="144"/>
      <c r="E321" s="144"/>
      <c r="F321" s="144"/>
      <c r="G321" s="144"/>
      <c r="H321" s="144"/>
      <c r="I321" s="144"/>
      <c r="J321" s="144"/>
      <c r="K321" s="144"/>
      <c r="L321" s="153" t="s">
        <v>3108</v>
      </c>
      <c r="M321" s="144"/>
      <c r="N321" s="144"/>
      <c r="O321" s="144"/>
      <c r="P321" s="144"/>
      <c r="Q321" s="144"/>
      <c r="R321" s="145"/>
      <c r="T321" s="23" t="s">
        <v>3252</v>
      </c>
    </row>
    <row r="322" spans="2:22">
      <c r="B322" s="127" t="s">
        <v>3105</v>
      </c>
      <c r="C322" s="111"/>
      <c r="D322" s="111"/>
      <c r="E322" s="111"/>
      <c r="F322" s="111"/>
      <c r="G322" s="111"/>
      <c r="H322" s="111"/>
      <c r="I322" s="111"/>
      <c r="J322" s="111"/>
      <c r="K322" s="111"/>
      <c r="L322" s="110" t="s">
        <v>3060</v>
      </c>
      <c r="M322" s="111"/>
      <c r="N322" s="110" t="s">
        <v>3061</v>
      </c>
      <c r="O322" s="111"/>
      <c r="P322" s="111"/>
      <c r="Q322" s="111"/>
      <c r="R322" s="128"/>
      <c r="V322" s="23" t="s">
        <v>3162</v>
      </c>
    </row>
    <row r="323" spans="2:22">
      <c r="B323" s="127" t="s">
        <v>3106</v>
      </c>
      <c r="C323" s="111"/>
      <c r="D323" s="111"/>
      <c r="E323" s="111"/>
      <c r="F323" s="111"/>
      <c r="G323" s="111"/>
      <c r="H323" s="111"/>
      <c r="I323" s="111"/>
      <c r="J323" s="111"/>
      <c r="K323" s="111"/>
      <c r="L323" s="110"/>
      <c r="M323" s="111"/>
      <c r="N323" s="110"/>
      <c r="O323" s="111"/>
      <c r="P323" s="111"/>
      <c r="Q323" s="111"/>
      <c r="R323" s="128"/>
      <c r="T323" s="23" t="s">
        <v>3112</v>
      </c>
    </row>
    <row r="324" spans="2:22">
      <c r="B324" s="149" t="s">
        <v>3107</v>
      </c>
      <c r="C324" s="146"/>
      <c r="D324" s="146"/>
      <c r="E324" s="146"/>
      <c r="F324" s="146"/>
      <c r="G324" s="146"/>
      <c r="H324" s="146"/>
      <c r="I324" s="146"/>
      <c r="J324" s="164" t="s">
        <v>2687</v>
      </c>
      <c r="K324" s="151" t="s">
        <v>3074</v>
      </c>
      <c r="L324" s="151" t="s">
        <v>3110</v>
      </c>
      <c r="M324" s="151" t="s">
        <v>3111</v>
      </c>
      <c r="N324" s="151" t="s">
        <v>801</v>
      </c>
      <c r="O324" s="151" t="s">
        <v>1048</v>
      </c>
      <c r="P324" s="164"/>
      <c r="Q324" s="164"/>
      <c r="R324" s="166"/>
    </row>
    <row r="325" spans="2:22">
      <c r="B325" s="147" t="s">
        <v>3120</v>
      </c>
      <c r="C325" s="148"/>
      <c r="D325" s="148"/>
      <c r="E325" s="148"/>
      <c r="F325" s="148"/>
      <c r="G325" s="148"/>
      <c r="H325" s="148">
        <v>56777</v>
      </c>
      <c r="I325" s="148">
        <v>78888</v>
      </c>
      <c r="J325" s="148">
        <v>44677</v>
      </c>
      <c r="K325" s="148" t="s">
        <v>2951</v>
      </c>
      <c r="L325" s="148">
        <v>77778</v>
      </c>
      <c r="M325" s="148" t="s">
        <v>2951</v>
      </c>
      <c r="N325" s="148" t="s">
        <v>2951</v>
      </c>
      <c r="O325" s="148"/>
      <c r="P325" s="168">
        <v>4458810</v>
      </c>
      <c r="Q325" s="168" t="s">
        <v>2981</v>
      </c>
      <c r="R325" s="168">
        <v>22445577910</v>
      </c>
    </row>
    <row r="326" spans="2:22">
      <c r="B326" s="143" t="s">
        <v>3123</v>
      </c>
      <c r="C326" s="144"/>
      <c r="D326" s="144"/>
      <c r="E326" s="144"/>
      <c r="F326" s="144"/>
      <c r="G326" s="144"/>
      <c r="H326" s="144"/>
      <c r="I326" s="144"/>
      <c r="J326" s="144"/>
      <c r="K326" s="144"/>
      <c r="L326" s="153" t="s">
        <v>3122</v>
      </c>
      <c r="M326" s="144"/>
      <c r="N326" s="144"/>
      <c r="O326" s="144"/>
      <c r="P326" s="144"/>
      <c r="Q326" s="144"/>
      <c r="R326" s="145"/>
    </row>
    <row r="327" spans="2:22">
      <c r="B327" s="127" t="s">
        <v>3124</v>
      </c>
      <c r="C327" s="111"/>
      <c r="D327" s="111"/>
      <c r="E327" s="111"/>
      <c r="F327" s="111"/>
      <c r="G327" s="111"/>
      <c r="H327" s="111"/>
      <c r="I327" s="111"/>
      <c r="J327" s="111"/>
      <c r="K327" s="111"/>
      <c r="L327" s="110" t="s">
        <v>3087</v>
      </c>
      <c r="M327" s="111"/>
      <c r="N327" s="110" t="s">
        <v>3134</v>
      </c>
      <c r="O327" s="111"/>
      <c r="P327" s="111"/>
      <c r="Q327" s="111"/>
      <c r="R327" s="128"/>
    </row>
    <row r="328" spans="2:22">
      <c r="B328" s="127" t="s">
        <v>3125</v>
      </c>
      <c r="C328" s="111"/>
      <c r="D328" s="111"/>
      <c r="E328" s="111"/>
      <c r="F328" s="111"/>
      <c r="G328" s="111"/>
      <c r="H328" s="111"/>
      <c r="I328" s="111"/>
      <c r="J328" s="111"/>
      <c r="K328" s="111"/>
      <c r="L328" s="110"/>
      <c r="M328" s="111"/>
      <c r="N328" s="110"/>
      <c r="O328" s="111"/>
      <c r="P328" s="111"/>
      <c r="Q328" s="111"/>
      <c r="R328" s="128"/>
      <c r="T328" s="23"/>
    </row>
    <row r="329" spans="2:22">
      <c r="B329" s="149" t="s">
        <v>3126</v>
      </c>
      <c r="C329" s="146"/>
      <c r="D329" s="146"/>
      <c r="E329" s="146"/>
      <c r="F329" s="146"/>
      <c r="G329" s="146"/>
      <c r="H329" s="146"/>
      <c r="I329" s="146"/>
      <c r="J329" s="164" t="s">
        <v>907</v>
      </c>
      <c r="K329" s="151" t="s">
        <v>908</v>
      </c>
      <c r="L329" s="151" t="s">
        <v>1510</v>
      </c>
      <c r="M329" s="151" t="s">
        <v>3121</v>
      </c>
      <c r="N329" s="151" t="s">
        <v>961</v>
      </c>
      <c r="O329" s="151" t="s">
        <v>1494</v>
      </c>
      <c r="P329" s="164"/>
      <c r="Q329" s="164"/>
      <c r="R329" s="166"/>
    </row>
    <row r="330" spans="2:22">
      <c r="B330" s="147" t="s">
        <v>3127</v>
      </c>
      <c r="C330" s="148"/>
      <c r="D330" s="148"/>
      <c r="E330" s="148"/>
      <c r="F330" s="148"/>
      <c r="G330" s="148"/>
      <c r="H330" s="148">
        <v>56777</v>
      </c>
      <c r="I330" s="148">
        <v>78888</v>
      </c>
      <c r="J330" s="148">
        <v>44677</v>
      </c>
      <c r="K330" s="148" t="s">
        <v>2951</v>
      </c>
      <c r="L330" s="148">
        <v>77778</v>
      </c>
      <c r="M330" s="148" t="s">
        <v>2951</v>
      </c>
      <c r="N330" s="148" t="s">
        <v>2951</v>
      </c>
      <c r="O330" s="148"/>
      <c r="P330" s="168">
        <v>4458810</v>
      </c>
      <c r="Q330" s="168" t="s">
        <v>2981</v>
      </c>
      <c r="R330" s="168">
        <v>22445577910</v>
      </c>
    </row>
    <row r="331" spans="2:22">
      <c r="B331" s="143" t="s">
        <v>3128</v>
      </c>
      <c r="C331" s="144"/>
      <c r="D331" s="144"/>
      <c r="E331" s="144"/>
      <c r="F331" s="144"/>
      <c r="G331" s="144"/>
      <c r="H331" s="144"/>
      <c r="I331" s="144"/>
      <c r="J331" s="144"/>
      <c r="K331" s="144"/>
      <c r="L331" s="153" t="s">
        <v>3129</v>
      </c>
      <c r="M331" s="144"/>
      <c r="N331" s="144"/>
      <c r="O331" s="144"/>
      <c r="P331" s="144"/>
      <c r="Q331" s="144"/>
      <c r="R331" s="145"/>
    </row>
    <row r="332" spans="2:22">
      <c r="B332" s="127" t="s">
        <v>3130</v>
      </c>
      <c r="C332" s="111"/>
      <c r="D332" s="111"/>
      <c r="E332" s="111"/>
      <c r="F332" s="111"/>
      <c r="G332" s="111"/>
      <c r="H332" s="111"/>
      <c r="I332" s="111"/>
      <c r="J332" s="111"/>
      <c r="K332" s="111"/>
      <c r="L332" s="110" t="s">
        <v>3087</v>
      </c>
      <c r="M332" s="111"/>
      <c r="N332" s="110" t="s">
        <v>3133</v>
      </c>
      <c r="O332" s="111"/>
      <c r="P332" s="111"/>
      <c r="Q332" s="111"/>
      <c r="R332" s="128"/>
    </row>
    <row r="333" spans="2:22">
      <c r="B333" s="127" t="s">
        <v>3131</v>
      </c>
      <c r="C333" s="111"/>
      <c r="D333" s="111"/>
      <c r="E333" s="111"/>
      <c r="F333" s="111"/>
      <c r="G333" s="111"/>
      <c r="H333" s="111"/>
      <c r="I333" s="111"/>
      <c r="J333" s="111"/>
      <c r="K333" s="111"/>
      <c r="L333" s="110"/>
      <c r="M333" s="111"/>
      <c r="N333" s="110"/>
      <c r="O333" s="111"/>
      <c r="P333" s="111"/>
      <c r="Q333" s="111"/>
      <c r="R333" s="128"/>
      <c r="T333" s="23"/>
    </row>
    <row r="334" spans="2:22">
      <c r="B334" s="149" t="s">
        <v>3132</v>
      </c>
      <c r="C334" s="146"/>
      <c r="D334" s="146"/>
      <c r="E334" s="146"/>
      <c r="F334" s="146"/>
      <c r="G334" s="146"/>
      <c r="H334" s="146"/>
      <c r="I334" s="146"/>
      <c r="J334" s="164" t="s">
        <v>950</v>
      </c>
      <c r="K334" s="151" t="s">
        <v>822</v>
      </c>
      <c r="L334" s="151" t="s">
        <v>836</v>
      </c>
      <c r="M334" s="151" t="s">
        <v>3121</v>
      </c>
      <c r="N334" s="151" t="s">
        <v>1320</v>
      </c>
      <c r="O334" s="151" t="s">
        <v>1177</v>
      </c>
      <c r="P334" s="164"/>
      <c r="Q334" s="164"/>
      <c r="R334" s="166"/>
    </row>
    <row r="335" spans="2:22">
      <c r="B335" s="147" t="s">
        <v>3138</v>
      </c>
      <c r="C335" s="148"/>
      <c r="D335" s="148"/>
      <c r="E335" s="148"/>
      <c r="F335" s="148"/>
      <c r="G335" s="148"/>
      <c r="H335" s="148">
        <v>56777</v>
      </c>
      <c r="I335" s="148">
        <v>78888</v>
      </c>
      <c r="J335" s="148">
        <v>44677</v>
      </c>
      <c r="K335" s="148" t="s">
        <v>2951</v>
      </c>
      <c r="L335" s="148">
        <v>77778</v>
      </c>
      <c r="M335" s="148" t="s">
        <v>2951</v>
      </c>
      <c r="N335" s="148" t="s">
        <v>2951</v>
      </c>
      <c r="O335" s="148"/>
      <c r="P335" s="168">
        <v>4458810</v>
      </c>
      <c r="Q335" s="168" t="s">
        <v>2981</v>
      </c>
      <c r="R335" s="168">
        <v>22445577910</v>
      </c>
    </row>
    <row r="336" spans="2:22">
      <c r="B336" s="143" t="s">
        <v>3140</v>
      </c>
      <c r="C336" s="144"/>
      <c r="D336" s="144"/>
      <c r="E336" s="144"/>
      <c r="F336" s="144"/>
      <c r="G336" s="144"/>
      <c r="H336" s="144"/>
      <c r="I336" s="144"/>
      <c r="J336" s="144"/>
      <c r="K336" s="144"/>
      <c r="L336" s="153" t="s">
        <v>3139</v>
      </c>
      <c r="M336" s="144"/>
      <c r="N336" s="144"/>
      <c r="O336" s="144"/>
      <c r="P336" s="144"/>
      <c r="Q336" s="144"/>
      <c r="R336" s="145"/>
    </row>
    <row r="337" spans="2:23">
      <c r="B337" s="127" t="s">
        <v>3141</v>
      </c>
      <c r="C337" s="111"/>
      <c r="D337" s="111"/>
      <c r="E337" s="111"/>
      <c r="F337" s="111"/>
      <c r="G337" s="111"/>
      <c r="H337" s="111"/>
      <c r="I337" s="111"/>
      <c r="J337" s="111"/>
      <c r="K337" s="111"/>
      <c r="L337" s="110" t="s">
        <v>3087</v>
      </c>
      <c r="M337" s="111"/>
      <c r="N337" s="110" t="s">
        <v>3153</v>
      </c>
      <c r="O337" s="111"/>
      <c r="P337" s="111"/>
      <c r="Q337" s="111"/>
      <c r="R337" s="128"/>
      <c r="T337" t="s">
        <v>3154</v>
      </c>
    </row>
    <row r="338" spans="2:23">
      <c r="B338" s="127" t="s">
        <v>3142</v>
      </c>
      <c r="C338" s="111"/>
      <c r="D338" s="111"/>
      <c r="E338" s="111"/>
      <c r="F338" s="111"/>
      <c r="G338" s="111"/>
      <c r="H338" s="111"/>
      <c r="I338" s="111"/>
      <c r="J338" s="111"/>
      <c r="K338" s="111"/>
      <c r="L338" s="110"/>
      <c r="M338" s="111"/>
      <c r="N338" s="110"/>
      <c r="O338" s="111"/>
      <c r="P338" s="111"/>
      <c r="Q338" s="111"/>
      <c r="R338" s="128"/>
      <c r="T338" s="23" t="s">
        <v>3155</v>
      </c>
    </row>
    <row r="339" spans="2:23">
      <c r="B339" s="149" t="s">
        <v>3143</v>
      </c>
      <c r="C339" s="146"/>
      <c r="D339" s="146"/>
      <c r="E339" s="146"/>
      <c r="F339" s="146"/>
      <c r="G339" s="146"/>
      <c r="H339" s="146"/>
      <c r="I339" s="146"/>
      <c r="J339" s="164" t="s">
        <v>821</v>
      </c>
      <c r="K339" s="151" t="s">
        <v>835</v>
      </c>
      <c r="L339" s="151" t="s">
        <v>1510</v>
      </c>
      <c r="M339" s="151" t="s">
        <v>3135</v>
      </c>
      <c r="N339" s="151" t="s">
        <v>3136</v>
      </c>
      <c r="O339" s="151" t="s">
        <v>3137</v>
      </c>
      <c r="P339" s="164"/>
      <c r="Q339" s="164"/>
      <c r="R339" s="166"/>
      <c r="T339" t="s">
        <v>3156</v>
      </c>
    </row>
    <row r="340" spans="2:23">
      <c r="B340" s="147" t="s">
        <v>3144</v>
      </c>
      <c r="C340" s="148"/>
      <c r="D340" s="148"/>
      <c r="E340" s="148"/>
      <c r="F340" s="148"/>
      <c r="G340" s="148"/>
      <c r="H340" s="148">
        <v>56777</v>
      </c>
      <c r="I340" s="148">
        <v>78888</v>
      </c>
      <c r="J340" s="148">
        <v>44677</v>
      </c>
      <c r="K340" s="148" t="s">
        <v>2951</v>
      </c>
      <c r="L340" s="148">
        <v>77778</v>
      </c>
      <c r="M340" s="148" t="s">
        <v>2951</v>
      </c>
      <c r="N340" s="148" t="s">
        <v>2951</v>
      </c>
      <c r="O340" s="148"/>
      <c r="P340" s="168">
        <v>4458810</v>
      </c>
      <c r="Q340" s="168" t="s">
        <v>2981</v>
      </c>
      <c r="R340" s="168">
        <v>22445577910</v>
      </c>
      <c r="T340" s="23" t="s">
        <v>3253</v>
      </c>
    </row>
    <row r="341" spans="2:23">
      <c r="B341" s="143" t="s">
        <v>3149</v>
      </c>
      <c r="C341" s="144"/>
      <c r="D341" s="144"/>
      <c r="E341" s="144"/>
      <c r="F341" s="144"/>
      <c r="G341" s="144"/>
      <c r="H341" s="144"/>
      <c r="I341" s="144"/>
      <c r="J341" s="144"/>
      <c r="K341" s="144"/>
      <c r="L341" s="153" t="s">
        <v>3148</v>
      </c>
      <c r="M341" s="144"/>
      <c r="N341" s="144"/>
      <c r="O341" s="144"/>
      <c r="P341" s="144"/>
      <c r="Q341" s="144"/>
      <c r="R341" s="145"/>
    </row>
    <row r="342" spans="2:23">
      <c r="B342" s="127" t="s">
        <v>3150</v>
      </c>
      <c r="C342" s="111"/>
      <c r="D342" s="111"/>
      <c r="E342" s="111"/>
      <c r="F342" s="111"/>
      <c r="G342" s="111"/>
      <c r="H342" s="111"/>
      <c r="I342" s="111"/>
      <c r="J342" s="111"/>
      <c r="K342" s="111"/>
      <c r="L342" s="110" t="s">
        <v>3087</v>
      </c>
      <c r="M342" s="111"/>
      <c r="N342" s="110" t="s">
        <v>3152</v>
      </c>
      <c r="O342" s="111"/>
      <c r="P342" s="111"/>
      <c r="Q342" s="111"/>
      <c r="R342" s="128"/>
    </row>
    <row r="343" spans="2:23">
      <c r="B343" s="127" t="s">
        <v>3151</v>
      </c>
      <c r="C343" s="111"/>
      <c r="D343" s="111"/>
      <c r="E343" s="111"/>
      <c r="F343" s="111"/>
      <c r="G343" s="111"/>
      <c r="H343" s="111"/>
      <c r="I343" s="111"/>
      <c r="J343" s="111"/>
      <c r="K343" s="111"/>
      <c r="L343" s="110"/>
      <c r="M343" s="111"/>
      <c r="N343" s="110"/>
      <c r="O343" s="111"/>
      <c r="P343" s="111"/>
      <c r="Q343" s="111"/>
      <c r="R343" s="128"/>
      <c r="T343" s="23" t="s">
        <v>3161</v>
      </c>
    </row>
    <row r="344" spans="2:23">
      <c r="B344" s="149" t="s">
        <v>3050</v>
      </c>
      <c r="C344" s="146"/>
      <c r="D344" s="146"/>
      <c r="E344" s="146"/>
      <c r="F344" s="146"/>
      <c r="G344" s="146"/>
      <c r="H344" s="146"/>
      <c r="I344" s="146"/>
      <c r="J344" s="164" t="s">
        <v>907</v>
      </c>
      <c r="K344" s="151" t="s">
        <v>1218</v>
      </c>
      <c r="L344" s="151" t="s">
        <v>3145</v>
      </c>
      <c r="M344" s="151" t="s">
        <v>3146</v>
      </c>
      <c r="N344" s="151" t="s">
        <v>3147</v>
      </c>
      <c r="O344" s="151" t="s">
        <v>3025</v>
      </c>
      <c r="P344" s="164"/>
      <c r="Q344" s="164"/>
      <c r="R344" s="166"/>
    </row>
    <row r="345" spans="2:23">
      <c r="B345" s="147" t="s">
        <v>3192</v>
      </c>
      <c r="C345" s="148"/>
      <c r="D345" s="148"/>
      <c r="E345" s="148"/>
      <c r="F345" s="148"/>
      <c r="G345" s="148"/>
      <c r="H345" s="148">
        <v>56777</v>
      </c>
      <c r="I345" s="148">
        <v>78888</v>
      </c>
      <c r="J345" s="148">
        <v>44677</v>
      </c>
      <c r="K345" s="148" t="s">
        <v>2951</v>
      </c>
      <c r="L345" s="148">
        <v>77778</v>
      </c>
      <c r="M345" s="148" t="s">
        <v>2951</v>
      </c>
      <c r="N345" s="148" t="s">
        <v>2951</v>
      </c>
      <c r="O345" s="148"/>
      <c r="P345" s="168">
        <v>4458810</v>
      </c>
      <c r="Q345" s="168" t="s">
        <v>2981</v>
      </c>
      <c r="R345" s="168">
        <v>22445577910</v>
      </c>
    </row>
    <row r="346" spans="2:23">
      <c r="B346" s="143" t="s">
        <v>3198</v>
      </c>
      <c r="C346" s="144"/>
      <c r="D346" s="144"/>
      <c r="E346" s="144"/>
      <c r="F346" s="144"/>
      <c r="G346" s="144"/>
      <c r="H346" s="144"/>
      <c r="I346" s="144"/>
      <c r="J346" s="144"/>
      <c r="K346" s="144"/>
      <c r="L346" s="153" t="s">
        <v>3197</v>
      </c>
      <c r="M346" s="144"/>
      <c r="N346" s="144"/>
      <c r="O346" s="144"/>
      <c r="P346" s="144"/>
      <c r="Q346" s="144"/>
      <c r="R346" s="145"/>
    </row>
    <row r="347" spans="2:23">
      <c r="B347" s="127" t="s">
        <v>3199</v>
      </c>
      <c r="C347" s="111"/>
      <c r="D347" s="111"/>
      <c r="E347" s="111"/>
      <c r="F347" s="111"/>
      <c r="G347" s="111"/>
      <c r="H347" s="111"/>
      <c r="I347" s="111"/>
      <c r="J347" s="111"/>
      <c r="K347" s="111"/>
      <c r="L347" s="110" t="s">
        <v>3172</v>
      </c>
      <c r="M347" s="111"/>
      <c r="N347" s="110" t="s">
        <v>3173</v>
      </c>
      <c r="O347" s="111"/>
      <c r="P347" s="111"/>
      <c r="Q347" s="111"/>
      <c r="R347" s="128"/>
    </row>
    <row r="348" spans="2:23">
      <c r="B348" s="127" t="s">
        <v>3200</v>
      </c>
      <c r="C348" s="111"/>
      <c r="D348" s="111"/>
      <c r="E348" s="111"/>
      <c r="F348" s="111"/>
      <c r="G348" s="111"/>
      <c r="H348" s="111"/>
      <c r="I348" s="111"/>
      <c r="J348" s="111"/>
      <c r="K348" s="111"/>
      <c r="L348" s="110"/>
      <c r="M348" s="111"/>
      <c r="N348" s="110"/>
      <c r="O348" s="111"/>
      <c r="P348" s="111"/>
      <c r="Q348" s="111"/>
      <c r="R348" s="128"/>
      <c r="T348" s="23"/>
      <c r="W348" s="23"/>
    </row>
    <row r="349" spans="2:23">
      <c r="B349" s="149" t="s">
        <v>3201</v>
      </c>
      <c r="C349" s="146"/>
      <c r="D349" s="146"/>
      <c r="E349" s="146"/>
      <c r="F349" s="146"/>
      <c r="G349" s="146"/>
      <c r="H349" s="146"/>
      <c r="I349" s="146"/>
      <c r="J349" s="164" t="s">
        <v>821</v>
      </c>
      <c r="K349" s="151" t="s">
        <v>1287</v>
      </c>
      <c r="L349" s="151" t="s">
        <v>3193</v>
      </c>
      <c r="M349" s="151" t="s">
        <v>3194</v>
      </c>
      <c r="N349" s="151" t="s">
        <v>3195</v>
      </c>
      <c r="O349" s="151" t="s">
        <v>3196</v>
      </c>
      <c r="P349" s="164"/>
      <c r="Q349" s="164"/>
      <c r="R349" s="166"/>
    </row>
    <row r="350" spans="2:23">
      <c r="B350" s="147" t="s">
        <v>3174</v>
      </c>
      <c r="C350" s="148"/>
      <c r="D350" s="148"/>
      <c r="E350" s="148"/>
      <c r="F350" s="148"/>
      <c r="G350" s="148"/>
      <c r="H350" s="148">
        <v>56777</v>
      </c>
      <c r="I350" s="148">
        <v>78888</v>
      </c>
      <c r="J350" s="148">
        <v>44677</v>
      </c>
      <c r="K350" s="148" t="s">
        <v>2951</v>
      </c>
      <c r="L350" s="148">
        <v>77778</v>
      </c>
      <c r="M350" s="148" t="s">
        <v>2951</v>
      </c>
      <c r="N350" s="148" t="s">
        <v>2951</v>
      </c>
      <c r="O350" s="148"/>
      <c r="P350" s="168">
        <v>4458810</v>
      </c>
      <c r="Q350" s="168" t="s">
        <v>2981</v>
      </c>
      <c r="R350" s="168">
        <v>22445577910</v>
      </c>
      <c r="T350" t="s">
        <v>3213</v>
      </c>
    </row>
    <row r="351" spans="2:23">
      <c r="B351" s="143" t="s">
        <v>3202</v>
      </c>
      <c r="C351" s="144"/>
      <c r="D351" s="144"/>
      <c r="E351" s="144"/>
      <c r="F351" s="144"/>
      <c r="G351" s="144"/>
      <c r="H351" s="144"/>
      <c r="I351" s="144"/>
      <c r="J351" s="144"/>
      <c r="K351" s="144"/>
      <c r="L351" s="153" t="s">
        <v>3180</v>
      </c>
      <c r="M351" s="144"/>
      <c r="N351" s="144"/>
      <c r="O351" s="144"/>
      <c r="P351" s="144"/>
      <c r="Q351" s="144"/>
      <c r="R351" s="145"/>
      <c r="T351" t="s">
        <v>3214</v>
      </c>
    </row>
    <row r="352" spans="2:23">
      <c r="B352" s="127" t="s">
        <v>3175</v>
      </c>
      <c r="C352" s="111"/>
      <c r="D352" s="111"/>
      <c r="E352" s="111"/>
      <c r="F352" s="111"/>
      <c r="G352" s="111"/>
      <c r="H352" s="111"/>
      <c r="I352" s="111"/>
      <c r="J352" s="111"/>
      <c r="K352" s="111"/>
      <c r="L352" s="110" t="s">
        <v>3181</v>
      </c>
      <c r="M352" s="111"/>
      <c r="N352" s="110" t="s">
        <v>3182</v>
      </c>
      <c r="O352" s="111"/>
      <c r="P352" s="111"/>
      <c r="Q352" s="111"/>
      <c r="R352" s="128"/>
      <c r="T352" t="s">
        <v>3215</v>
      </c>
    </row>
    <row r="353" spans="2:25">
      <c r="B353" s="127" t="s">
        <v>3176</v>
      </c>
      <c r="C353" s="111"/>
      <c r="D353" s="111"/>
      <c r="E353" s="111"/>
      <c r="F353" s="111"/>
      <c r="G353" s="111"/>
      <c r="H353" s="111"/>
      <c r="I353" s="111"/>
      <c r="J353" s="111"/>
      <c r="K353" s="111"/>
      <c r="L353" s="110"/>
      <c r="M353" s="111"/>
      <c r="N353" s="110"/>
      <c r="O353" s="111"/>
      <c r="P353" s="111"/>
      <c r="Q353" s="111"/>
      <c r="R353" s="128"/>
      <c r="T353" s="23" t="s">
        <v>3254</v>
      </c>
      <c r="W353" s="23"/>
    </row>
    <row r="354" spans="2:25">
      <c r="B354" s="149" t="s">
        <v>3177</v>
      </c>
      <c r="C354" s="146"/>
      <c r="D354" s="146"/>
      <c r="E354" s="146"/>
      <c r="F354" s="146"/>
      <c r="G354" s="146"/>
      <c r="H354" s="146"/>
      <c r="I354" s="146"/>
      <c r="J354" s="164" t="s">
        <v>907</v>
      </c>
      <c r="K354" s="151" t="s">
        <v>828</v>
      </c>
      <c r="L354" s="151" t="s">
        <v>3178</v>
      </c>
      <c r="M354" s="151" t="s">
        <v>3179</v>
      </c>
      <c r="N354" s="151" t="s">
        <v>1680</v>
      </c>
      <c r="O354" s="151" t="s">
        <v>1766</v>
      </c>
      <c r="P354" s="164"/>
      <c r="Q354" s="164"/>
      <c r="R354" s="166"/>
    </row>
    <row r="355" spans="2:25">
      <c r="B355" s="147" t="s">
        <v>3186</v>
      </c>
      <c r="C355" s="148"/>
      <c r="D355" s="148"/>
      <c r="E355" s="148"/>
      <c r="F355" s="148"/>
      <c r="G355" s="148"/>
      <c r="H355" s="148">
        <v>56777</v>
      </c>
      <c r="I355" s="148">
        <v>78888</v>
      </c>
      <c r="J355" s="148">
        <v>44677</v>
      </c>
      <c r="K355" s="148" t="s">
        <v>2951</v>
      </c>
      <c r="L355" s="148">
        <v>77778</v>
      </c>
      <c r="M355" s="148" t="s">
        <v>2951</v>
      </c>
      <c r="N355" s="148" t="s">
        <v>2951</v>
      </c>
      <c r="O355" s="148"/>
      <c r="P355" s="168">
        <v>4458810</v>
      </c>
      <c r="Q355" s="168" t="s">
        <v>2981</v>
      </c>
      <c r="R355" s="168">
        <v>22445577910</v>
      </c>
      <c r="T355" s="23" t="s">
        <v>3160</v>
      </c>
    </row>
    <row r="356" spans="2:25">
      <c r="B356" s="143" t="s">
        <v>3187</v>
      </c>
      <c r="C356" s="144"/>
      <c r="D356" s="144"/>
      <c r="E356" s="144"/>
      <c r="F356" s="144"/>
      <c r="G356" s="144"/>
      <c r="H356" s="144"/>
      <c r="I356" s="144"/>
      <c r="J356" s="144"/>
      <c r="K356" s="144"/>
      <c r="L356" s="153" t="s">
        <v>3191</v>
      </c>
      <c r="M356" s="144"/>
      <c r="N356" s="144"/>
      <c r="O356" s="144"/>
      <c r="P356" s="144"/>
      <c r="Q356" s="144"/>
      <c r="R356" s="145"/>
      <c r="T356" t="s">
        <v>834</v>
      </c>
      <c r="U356" t="s">
        <v>1664</v>
      </c>
      <c r="V356" t="s">
        <v>1836</v>
      </c>
      <c r="W356" t="s">
        <v>3216</v>
      </c>
      <c r="X356" t="s">
        <v>3217</v>
      </c>
      <c r="Y356" t="s">
        <v>3218</v>
      </c>
    </row>
    <row r="357" spans="2:25">
      <c r="B357" s="127" t="s">
        <v>3188</v>
      </c>
      <c r="C357" s="111"/>
      <c r="D357" s="111"/>
      <c r="E357" s="111"/>
      <c r="F357" s="111"/>
      <c r="G357" s="111"/>
      <c r="H357" s="111"/>
      <c r="I357" s="111"/>
      <c r="J357" s="111"/>
      <c r="K357" s="111"/>
      <c r="L357" s="110" t="s">
        <v>3087</v>
      </c>
      <c r="M357" s="111"/>
      <c r="N357" s="110" t="s">
        <v>3153</v>
      </c>
      <c r="O357" s="111"/>
      <c r="P357" s="111"/>
      <c r="Q357" s="111"/>
      <c r="R357" s="128"/>
    </row>
    <row r="358" spans="2:25">
      <c r="B358" s="127" t="s">
        <v>3189</v>
      </c>
      <c r="C358" s="111"/>
      <c r="D358" s="111"/>
      <c r="E358" s="111"/>
      <c r="F358" s="111"/>
      <c r="G358" s="111"/>
      <c r="H358" s="111"/>
      <c r="I358" s="111"/>
      <c r="J358" s="111"/>
      <c r="K358" s="111"/>
      <c r="L358" s="110"/>
      <c r="M358" s="111"/>
      <c r="N358" s="110"/>
      <c r="O358" s="111"/>
      <c r="P358" s="111"/>
      <c r="Q358" s="111"/>
      <c r="R358" s="128"/>
      <c r="T358" s="23"/>
      <c r="W358" s="23"/>
    </row>
    <row r="359" spans="2:25">
      <c r="B359" s="149" t="s">
        <v>3190</v>
      </c>
      <c r="C359" s="146"/>
      <c r="D359" s="146"/>
      <c r="E359" s="146"/>
      <c r="F359" s="146"/>
      <c r="G359" s="146"/>
      <c r="H359" s="146"/>
      <c r="I359" s="146"/>
      <c r="J359" s="164" t="s">
        <v>907</v>
      </c>
      <c r="K359" s="151" t="s">
        <v>918</v>
      </c>
      <c r="L359" s="151" t="s">
        <v>3183</v>
      </c>
      <c r="M359" s="151" t="s">
        <v>3184</v>
      </c>
      <c r="N359" s="151" t="s">
        <v>3185</v>
      </c>
      <c r="O359" s="151" t="s">
        <v>1766</v>
      </c>
      <c r="P359" s="164"/>
      <c r="Q359" s="164"/>
      <c r="R359" s="166"/>
    </row>
    <row r="360" spans="2:25">
      <c r="B360" s="147" t="s">
        <v>3206</v>
      </c>
      <c r="C360" s="148"/>
      <c r="D360" s="148"/>
      <c r="E360" s="148"/>
      <c r="F360" s="148"/>
      <c r="G360" s="148"/>
      <c r="H360" s="148">
        <v>56777</v>
      </c>
      <c r="I360" s="148">
        <v>78888</v>
      </c>
      <c r="J360" s="148">
        <v>44677</v>
      </c>
      <c r="K360" s="148" t="s">
        <v>2951</v>
      </c>
      <c r="L360" s="148">
        <v>77778</v>
      </c>
      <c r="M360" s="148" t="s">
        <v>2951</v>
      </c>
      <c r="N360" s="148" t="s">
        <v>2951</v>
      </c>
      <c r="O360" s="148"/>
      <c r="P360" s="168">
        <v>4458810</v>
      </c>
      <c r="Q360" s="168" t="s">
        <v>2981</v>
      </c>
      <c r="R360" s="168">
        <v>22445577910</v>
      </c>
    </row>
    <row r="361" spans="2:25">
      <c r="B361" s="143" t="s">
        <v>3208</v>
      </c>
      <c r="C361" s="144"/>
      <c r="D361" s="144"/>
      <c r="E361" s="144"/>
      <c r="F361" s="144"/>
      <c r="G361" s="144"/>
      <c r="H361" s="144"/>
      <c r="I361" s="144"/>
      <c r="J361" s="144"/>
      <c r="K361" s="144"/>
      <c r="L361" s="153" t="s">
        <v>3207</v>
      </c>
      <c r="M361" s="144"/>
      <c r="N361" s="144"/>
      <c r="O361" s="144"/>
      <c r="P361" s="144"/>
      <c r="Q361" s="144"/>
      <c r="R361" s="145"/>
    </row>
    <row r="362" spans="2:25">
      <c r="B362" s="127" t="s">
        <v>3209</v>
      </c>
      <c r="C362" s="111"/>
      <c r="D362" s="111"/>
      <c r="E362" s="111"/>
      <c r="F362" s="111"/>
      <c r="G362" s="111"/>
      <c r="H362" s="111"/>
      <c r="I362" s="111"/>
      <c r="J362" s="111"/>
      <c r="K362" s="111"/>
      <c r="L362" s="110" t="s">
        <v>3212</v>
      </c>
      <c r="M362" s="111"/>
      <c r="N362" s="110" t="s">
        <v>3152</v>
      </c>
      <c r="O362" s="111"/>
      <c r="P362" s="111"/>
      <c r="Q362" s="111"/>
      <c r="R362" s="128"/>
    </row>
    <row r="363" spans="2:25">
      <c r="B363" s="127" t="s">
        <v>3210</v>
      </c>
      <c r="C363" s="111"/>
      <c r="D363" s="111"/>
      <c r="E363" s="111"/>
      <c r="F363" s="111"/>
      <c r="G363" s="111"/>
      <c r="H363" s="111"/>
      <c r="I363" s="111"/>
      <c r="J363" s="111"/>
      <c r="K363" s="111"/>
      <c r="L363" s="110"/>
      <c r="M363" s="111"/>
      <c r="N363" s="110"/>
      <c r="O363" s="111"/>
      <c r="P363" s="111"/>
      <c r="Q363" s="111"/>
      <c r="R363" s="128"/>
      <c r="T363" s="23"/>
      <c r="W363" s="23"/>
    </row>
    <row r="364" spans="2:25">
      <c r="B364" s="149" t="s">
        <v>3211</v>
      </c>
      <c r="C364" s="146"/>
      <c r="D364" s="146"/>
      <c r="E364" s="146"/>
      <c r="F364" s="146"/>
      <c r="G364" s="146"/>
      <c r="H364" s="146"/>
      <c r="I364" s="146"/>
      <c r="J364" s="164" t="s">
        <v>907</v>
      </c>
      <c r="K364" s="151" t="s">
        <v>1287</v>
      </c>
      <c r="L364" s="151" t="s">
        <v>3178</v>
      </c>
      <c r="M364" s="151" t="s">
        <v>3203</v>
      </c>
      <c r="N364" s="151" t="s">
        <v>3204</v>
      </c>
      <c r="O364" s="151" t="s">
        <v>3205</v>
      </c>
      <c r="P364" s="164"/>
      <c r="Q364" s="164"/>
      <c r="R364" s="166"/>
    </row>
    <row r="369" spans="2:23">
      <c r="B369" s="147" t="s">
        <v>3219</v>
      </c>
      <c r="C369" s="148"/>
      <c r="D369" s="148"/>
      <c r="E369" s="148"/>
      <c r="F369" s="148"/>
      <c r="G369" s="148"/>
      <c r="H369" s="148">
        <v>56777</v>
      </c>
      <c r="I369" s="148">
        <v>78888</v>
      </c>
      <c r="J369" s="148">
        <v>44677</v>
      </c>
      <c r="K369" s="148" t="s">
        <v>2951</v>
      </c>
      <c r="L369" s="148">
        <v>77778</v>
      </c>
      <c r="M369" s="148" t="s">
        <v>2951</v>
      </c>
      <c r="N369" s="148" t="s">
        <v>2951</v>
      </c>
      <c r="O369" s="148"/>
      <c r="P369" s="168">
        <v>4458810</v>
      </c>
      <c r="Q369" s="168" t="s">
        <v>2981</v>
      </c>
      <c r="R369" s="168">
        <v>22445577910</v>
      </c>
    </row>
    <row r="370" spans="2:23">
      <c r="B370" s="143" t="s">
        <v>3223</v>
      </c>
      <c r="C370" s="144"/>
      <c r="D370" s="144"/>
      <c r="E370" s="144"/>
      <c r="F370" s="144"/>
      <c r="G370" s="144"/>
      <c r="H370" s="144"/>
      <c r="I370" s="144"/>
      <c r="J370" s="144"/>
      <c r="K370" s="144"/>
      <c r="L370" s="153" t="s">
        <v>3224</v>
      </c>
      <c r="M370" s="144"/>
      <c r="N370" s="144"/>
      <c r="O370" s="144"/>
      <c r="P370" s="144"/>
      <c r="Q370" s="144"/>
      <c r="R370" s="145"/>
    </row>
    <row r="371" spans="2:23">
      <c r="B371" s="127" t="s">
        <v>3225</v>
      </c>
      <c r="C371" s="111"/>
      <c r="D371" s="111"/>
      <c r="E371" s="111"/>
      <c r="F371" s="111"/>
      <c r="G371" s="111"/>
      <c r="H371" s="111"/>
      <c r="I371" s="111"/>
      <c r="J371" s="111"/>
      <c r="K371" s="111"/>
      <c r="L371" s="110" t="s">
        <v>3239</v>
      </c>
      <c r="M371" s="111"/>
      <c r="N371" s="110" t="s">
        <v>3240</v>
      </c>
      <c r="O371" s="111"/>
      <c r="P371" s="111"/>
      <c r="Q371" s="111"/>
      <c r="R371" s="128"/>
    </row>
    <row r="372" spans="2:23">
      <c r="B372" s="127" t="s">
        <v>3226</v>
      </c>
      <c r="C372" s="111"/>
      <c r="D372" s="111"/>
      <c r="E372" s="111"/>
      <c r="F372" s="111"/>
      <c r="G372" s="111"/>
      <c r="H372" s="111"/>
      <c r="I372" s="111"/>
      <c r="J372" s="111"/>
      <c r="K372" s="111"/>
      <c r="L372" s="110"/>
      <c r="M372" s="111"/>
      <c r="N372" s="110"/>
      <c r="O372" s="111"/>
      <c r="P372" s="111"/>
      <c r="Q372" s="111"/>
      <c r="R372" s="128"/>
      <c r="T372" s="23"/>
      <c r="W372" s="23"/>
    </row>
    <row r="373" spans="2:23">
      <c r="B373" s="149" t="s">
        <v>3227</v>
      </c>
      <c r="C373" s="146"/>
      <c r="D373" s="146"/>
      <c r="E373" s="146"/>
      <c r="F373" s="146"/>
      <c r="G373" s="146"/>
      <c r="H373" s="146"/>
      <c r="I373" s="146"/>
      <c r="J373" s="164" t="s">
        <v>792</v>
      </c>
      <c r="K373" s="151" t="s">
        <v>1835</v>
      </c>
      <c r="L373" s="151" t="s">
        <v>1492</v>
      </c>
      <c r="M373" s="151" t="s">
        <v>3220</v>
      </c>
      <c r="N373" s="151" t="s">
        <v>3221</v>
      </c>
      <c r="O373" s="151" t="s">
        <v>3222</v>
      </c>
      <c r="P373" s="164"/>
      <c r="Q373" s="164"/>
      <c r="R373" s="166"/>
    </row>
    <row r="374" spans="2:23">
      <c r="B374" s="147" t="s">
        <v>3166</v>
      </c>
      <c r="C374" s="148"/>
      <c r="D374" s="148"/>
      <c r="E374" s="148"/>
      <c r="F374" s="148"/>
      <c r="G374" s="148"/>
      <c r="H374" s="148">
        <v>56777</v>
      </c>
      <c r="I374" s="148">
        <v>78888</v>
      </c>
      <c r="J374" s="148">
        <v>44677</v>
      </c>
      <c r="K374" s="148" t="s">
        <v>2951</v>
      </c>
      <c r="L374" s="148">
        <v>77778</v>
      </c>
      <c r="M374" s="148" t="s">
        <v>2951</v>
      </c>
      <c r="N374" s="148" t="s">
        <v>2951</v>
      </c>
      <c r="O374" s="148"/>
      <c r="P374" s="168">
        <v>4458810</v>
      </c>
      <c r="Q374" s="168" t="s">
        <v>2981</v>
      </c>
      <c r="R374" s="168">
        <v>22445577910</v>
      </c>
    </row>
    <row r="375" spans="2:23">
      <c r="B375" s="143" t="s">
        <v>3167</v>
      </c>
      <c r="C375" s="144"/>
      <c r="D375" s="144"/>
      <c r="E375" s="144"/>
      <c r="F375" s="144"/>
      <c r="G375" s="144"/>
      <c r="H375" s="144"/>
      <c r="I375" s="144"/>
      <c r="J375" s="144"/>
      <c r="K375" s="144"/>
      <c r="L375" s="153" t="s">
        <v>3168</v>
      </c>
      <c r="M375" s="144"/>
      <c r="N375" s="144"/>
      <c r="O375" s="144"/>
      <c r="P375" s="144"/>
      <c r="Q375" s="144"/>
      <c r="R375" s="145"/>
    </row>
    <row r="376" spans="2:23">
      <c r="B376" s="127" t="s">
        <v>3163</v>
      </c>
      <c r="C376" s="111"/>
      <c r="D376" s="111"/>
      <c r="E376" s="111"/>
      <c r="F376" s="111"/>
      <c r="G376" s="111"/>
      <c r="H376" s="111"/>
      <c r="I376" s="111"/>
      <c r="J376" s="111"/>
      <c r="K376" s="111"/>
      <c r="L376" s="110" t="s">
        <v>3172</v>
      </c>
      <c r="M376" s="111"/>
      <c r="N376" s="110" t="s">
        <v>3173</v>
      </c>
      <c r="O376" s="111"/>
      <c r="P376" s="111"/>
      <c r="Q376" s="111"/>
      <c r="R376" s="128"/>
    </row>
    <row r="377" spans="2:23">
      <c r="B377" s="127" t="s">
        <v>3164</v>
      </c>
      <c r="C377" s="111"/>
      <c r="D377" s="111"/>
      <c r="E377" s="111"/>
      <c r="F377" s="111"/>
      <c r="G377" s="111"/>
      <c r="H377" s="111"/>
      <c r="I377" s="111"/>
      <c r="J377" s="111"/>
      <c r="K377" s="111"/>
      <c r="L377" s="110"/>
      <c r="M377" s="111"/>
      <c r="N377" s="110"/>
      <c r="O377" s="111"/>
      <c r="P377" s="111"/>
      <c r="Q377" s="111"/>
      <c r="R377" s="128"/>
      <c r="T377" s="23"/>
      <c r="W377" s="23"/>
    </row>
    <row r="378" spans="2:23">
      <c r="B378" s="149" t="s">
        <v>3165</v>
      </c>
      <c r="C378" s="146"/>
      <c r="D378" s="146"/>
      <c r="E378" s="146"/>
      <c r="F378" s="146"/>
      <c r="G378" s="146"/>
      <c r="H378" s="146"/>
      <c r="I378" s="146"/>
      <c r="J378" s="164" t="s">
        <v>780</v>
      </c>
      <c r="K378" s="151" t="s">
        <v>1046</v>
      </c>
      <c r="L378" s="151" t="s">
        <v>3169</v>
      </c>
      <c r="M378" s="151" t="s">
        <v>3170</v>
      </c>
      <c r="N378" s="151" t="s">
        <v>1281</v>
      </c>
      <c r="O378" s="151" t="s">
        <v>3171</v>
      </c>
      <c r="P378" s="164"/>
      <c r="Q378" s="164"/>
      <c r="R378" s="166"/>
      <c r="T378" s="23" t="s">
        <v>3255</v>
      </c>
    </row>
    <row r="379" spans="2:23">
      <c r="B379" s="147" t="s">
        <v>3231</v>
      </c>
      <c r="C379" s="148"/>
      <c r="D379" s="148"/>
      <c r="E379" s="148"/>
      <c r="F379" s="148"/>
      <c r="G379" s="148"/>
      <c r="H379" s="148">
        <v>56777</v>
      </c>
      <c r="I379" s="148">
        <v>78888</v>
      </c>
      <c r="J379" s="148">
        <v>44677</v>
      </c>
      <c r="K379" s="148" t="s">
        <v>2951</v>
      </c>
      <c r="L379" s="148">
        <v>77778</v>
      </c>
      <c r="M379" s="148" t="s">
        <v>2951</v>
      </c>
      <c r="N379" s="148" t="s">
        <v>2951</v>
      </c>
      <c r="O379" s="148"/>
      <c r="P379" s="168">
        <v>4458810</v>
      </c>
      <c r="Q379" s="168" t="s">
        <v>2981</v>
      </c>
      <c r="R379" s="168">
        <v>22445577910</v>
      </c>
    </row>
    <row r="380" spans="2:23">
      <c r="B380" s="143" t="s">
        <v>3232</v>
      </c>
      <c r="C380" s="144"/>
      <c r="D380" s="144"/>
      <c r="E380" s="144"/>
      <c r="F380" s="144"/>
      <c r="G380" s="144"/>
      <c r="H380" s="144"/>
      <c r="I380" s="144"/>
      <c r="J380" s="144"/>
      <c r="K380" s="144"/>
      <c r="L380" s="153" t="s">
        <v>3233</v>
      </c>
      <c r="M380" s="144"/>
      <c r="N380" s="144"/>
      <c r="O380" s="144"/>
      <c r="P380" s="144"/>
      <c r="Q380" s="144"/>
      <c r="R380" s="145"/>
      <c r="T380" s="23" t="s">
        <v>3250</v>
      </c>
    </row>
    <row r="381" spans="2:23">
      <c r="B381" s="127" t="s">
        <v>3234</v>
      </c>
      <c r="C381" s="111"/>
      <c r="D381" s="111"/>
      <c r="E381" s="111"/>
      <c r="F381" s="111"/>
      <c r="G381" s="111"/>
      <c r="H381" s="111"/>
      <c r="I381" s="111"/>
      <c r="J381" s="111"/>
      <c r="K381" s="111"/>
      <c r="L381" s="110" t="s">
        <v>3237</v>
      </c>
      <c r="M381" s="111"/>
      <c r="N381" s="110" t="s">
        <v>3238</v>
      </c>
      <c r="O381" s="111"/>
      <c r="P381" s="111"/>
      <c r="Q381" s="111"/>
      <c r="R381" s="128"/>
    </row>
    <row r="382" spans="2:23">
      <c r="B382" s="127" t="s">
        <v>3235</v>
      </c>
      <c r="C382" s="111"/>
      <c r="D382" s="111"/>
      <c r="E382" s="111"/>
      <c r="F382" s="111"/>
      <c r="G382" s="111"/>
      <c r="H382" s="111"/>
      <c r="I382" s="111"/>
      <c r="J382" s="111"/>
      <c r="K382" s="111"/>
      <c r="L382" s="110"/>
      <c r="M382" s="111"/>
      <c r="N382" s="110"/>
      <c r="O382" s="111"/>
      <c r="P382" s="111"/>
      <c r="Q382" s="111"/>
      <c r="R382" s="128"/>
      <c r="T382" s="23"/>
      <c r="W382" s="23"/>
    </row>
    <row r="383" spans="2:23">
      <c r="B383" s="149" t="s">
        <v>3236</v>
      </c>
      <c r="C383" s="146"/>
      <c r="D383" s="146"/>
      <c r="E383" s="146"/>
      <c r="F383" s="146"/>
      <c r="G383" s="146"/>
      <c r="H383" s="146"/>
      <c r="I383" s="146"/>
      <c r="J383" s="164" t="s">
        <v>813</v>
      </c>
      <c r="K383" s="151" t="s">
        <v>1046</v>
      </c>
      <c r="L383" s="151" t="s">
        <v>1830</v>
      </c>
      <c r="M383" s="151" t="s">
        <v>3228</v>
      </c>
      <c r="N383" s="151" t="s">
        <v>3229</v>
      </c>
      <c r="O383" s="151" t="s">
        <v>3230</v>
      </c>
      <c r="P383" s="164"/>
      <c r="Q383" s="164"/>
      <c r="R383" s="166"/>
    </row>
    <row r="384" spans="2:23">
      <c r="B384" s="147" t="s">
        <v>3241</v>
      </c>
      <c r="C384" s="148"/>
      <c r="D384" s="148"/>
      <c r="E384" s="148"/>
      <c r="F384" s="148"/>
      <c r="G384" s="148"/>
      <c r="H384" s="148">
        <v>56777</v>
      </c>
      <c r="I384" s="148">
        <v>78888</v>
      </c>
      <c r="J384" s="148">
        <v>44677</v>
      </c>
      <c r="K384" s="148" t="s">
        <v>2951</v>
      </c>
      <c r="L384" s="148">
        <v>77778</v>
      </c>
      <c r="M384" s="148" t="s">
        <v>2951</v>
      </c>
      <c r="N384" s="148" t="s">
        <v>2951</v>
      </c>
      <c r="O384" s="148"/>
      <c r="P384" s="168">
        <v>4458810</v>
      </c>
      <c r="Q384" s="168" t="s">
        <v>2981</v>
      </c>
      <c r="R384" s="168">
        <v>22445577910</v>
      </c>
    </row>
    <row r="385" spans="2:23">
      <c r="B385" s="143" t="s">
        <v>3242</v>
      </c>
      <c r="C385" s="144"/>
      <c r="D385" s="144"/>
      <c r="E385" s="144"/>
      <c r="F385" s="144"/>
      <c r="G385" s="144"/>
      <c r="H385" s="144"/>
      <c r="I385" s="144"/>
      <c r="J385" s="144"/>
      <c r="K385" s="144"/>
      <c r="L385" s="153" t="s">
        <v>3246</v>
      </c>
      <c r="M385" s="144"/>
      <c r="N385" s="144"/>
      <c r="O385" s="144"/>
      <c r="P385" s="144"/>
      <c r="Q385" s="144"/>
      <c r="R385" s="145"/>
    </row>
    <row r="386" spans="2:23">
      <c r="B386" s="127" t="s">
        <v>3247</v>
      </c>
      <c r="C386" s="111"/>
      <c r="D386" s="111"/>
      <c r="E386" s="111"/>
      <c r="F386" s="111"/>
      <c r="G386" s="111"/>
      <c r="H386" s="111"/>
      <c r="I386" s="111"/>
      <c r="J386" s="111"/>
      <c r="K386" s="111"/>
      <c r="L386" s="110" t="s">
        <v>3237</v>
      </c>
      <c r="M386" s="111"/>
      <c r="N386" s="110" t="s">
        <v>3238</v>
      </c>
      <c r="O386" s="111"/>
      <c r="P386" s="111"/>
      <c r="Q386" s="111"/>
      <c r="R386" s="128"/>
    </row>
    <row r="387" spans="2:23">
      <c r="B387" s="127" t="s">
        <v>3248</v>
      </c>
      <c r="C387" s="111"/>
      <c r="D387" s="111"/>
      <c r="E387" s="111"/>
      <c r="F387" s="111"/>
      <c r="G387" s="111"/>
      <c r="H387" s="111"/>
      <c r="I387" s="111"/>
      <c r="J387" s="111"/>
      <c r="K387" s="111"/>
      <c r="L387" s="110"/>
      <c r="M387" s="111"/>
      <c r="N387" s="110"/>
      <c r="O387" s="111"/>
      <c r="P387" s="111"/>
      <c r="Q387" s="111"/>
      <c r="R387" s="128"/>
      <c r="T387" s="23"/>
      <c r="W387" s="23"/>
    </row>
    <row r="388" spans="2:23">
      <c r="B388" s="149" t="s">
        <v>3249</v>
      </c>
      <c r="C388" s="146"/>
      <c r="D388" s="146"/>
      <c r="E388" s="146"/>
      <c r="F388" s="146"/>
      <c r="G388" s="146"/>
      <c r="H388" s="146"/>
      <c r="I388" s="146"/>
      <c r="J388" s="164" t="s">
        <v>950</v>
      </c>
      <c r="K388" s="151" t="s">
        <v>1003</v>
      </c>
      <c r="L388" s="151" t="s">
        <v>3243</v>
      </c>
      <c r="M388" s="151" t="s">
        <v>3244</v>
      </c>
      <c r="N388" s="151" t="s">
        <v>3245</v>
      </c>
      <c r="O388" s="151" t="s">
        <v>1667</v>
      </c>
      <c r="P388" s="164"/>
      <c r="Q388" s="164"/>
      <c r="R388" s="166"/>
    </row>
    <row r="393" spans="2:23">
      <c r="M393" s="23" t="s">
        <v>3256</v>
      </c>
    </row>
    <row r="396" spans="2:23">
      <c r="B396" s="23" t="s">
        <v>1929</v>
      </c>
      <c r="F396" s="23" t="s">
        <v>1962</v>
      </c>
      <c r="M396" s="24" t="s">
        <v>3019</v>
      </c>
      <c r="N396" s="13"/>
      <c r="O396" s="13"/>
    </row>
    <row r="398" spans="2:23">
      <c r="F398" s="23" t="s">
        <v>1845</v>
      </c>
      <c r="N398" s="23" t="s">
        <v>1744</v>
      </c>
    </row>
    <row r="399" spans="2:23">
      <c r="D399" s="23" t="s">
        <v>1711</v>
      </c>
      <c r="E399" s="23" t="s">
        <v>1750</v>
      </c>
      <c r="M399" s="23" t="s">
        <v>1807</v>
      </c>
      <c r="N399" s="23" t="s">
        <v>1629</v>
      </c>
    </row>
    <row r="400" spans="2:23">
      <c r="D400" s="23" t="s">
        <v>1749</v>
      </c>
      <c r="E400" s="23" t="s">
        <v>1751</v>
      </c>
      <c r="M400" s="23" t="s">
        <v>1808</v>
      </c>
      <c r="N400" s="23" t="s">
        <v>1754</v>
      </c>
    </row>
    <row r="401" spans="3:18">
      <c r="D401" s="23" t="s">
        <v>1752</v>
      </c>
      <c r="E401" s="23" t="s">
        <v>1829</v>
      </c>
      <c r="M401" s="23" t="s">
        <v>1809</v>
      </c>
      <c r="N401" s="23" t="s">
        <v>1631</v>
      </c>
    </row>
    <row r="402" spans="3:18">
      <c r="D402" s="23" t="s">
        <v>1753</v>
      </c>
      <c r="E402" s="23" t="s">
        <v>1755</v>
      </c>
      <c r="J402" s="23" t="s">
        <v>1780</v>
      </c>
      <c r="M402" s="23" t="s">
        <v>1810</v>
      </c>
      <c r="N402" s="23" t="s">
        <v>1961</v>
      </c>
    </row>
    <row r="403" spans="3:18">
      <c r="D403" s="23" t="s">
        <v>1756</v>
      </c>
      <c r="E403" s="23" t="s">
        <v>1779</v>
      </c>
      <c r="M403" s="23" t="s">
        <v>870</v>
      </c>
      <c r="N403" s="23" t="s">
        <v>1846</v>
      </c>
    </row>
    <row r="404" spans="3:18">
      <c r="D404" s="23" t="s">
        <v>1761</v>
      </c>
      <c r="E404" s="23" t="s">
        <v>1762</v>
      </c>
    </row>
    <row r="405" spans="3:18">
      <c r="D405" s="23"/>
      <c r="E405" s="23"/>
    </row>
    <row r="406" spans="3:18">
      <c r="E406" s="23" t="s">
        <v>1711</v>
      </c>
      <c r="F406" s="23" t="s">
        <v>1749</v>
      </c>
      <c r="G406" s="99" t="s">
        <v>1752</v>
      </c>
      <c r="H406" s="23" t="s">
        <v>1753</v>
      </c>
      <c r="I406" s="23" t="s">
        <v>1757</v>
      </c>
      <c r="J406" s="23" t="s">
        <v>1758</v>
      </c>
      <c r="K406" s="23" t="s">
        <v>1759</v>
      </c>
      <c r="L406" s="23" t="s">
        <v>1760</v>
      </c>
      <c r="M406" s="23" t="s">
        <v>1761</v>
      </c>
      <c r="N406" s="23" t="s">
        <v>1807</v>
      </c>
      <c r="O406" s="23" t="s">
        <v>1808</v>
      </c>
      <c r="P406" s="23" t="s">
        <v>1809</v>
      </c>
      <c r="Q406" s="23" t="s">
        <v>1810</v>
      </c>
      <c r="R406" s="23" t="s">
        <v>870</v>
      </c>
    </row>
    <row r="407" spans="3:18">
      <c r="C407">
        <v>24001</v>
      </c>
      <c r="D407" s="23" t="s">
        <v>1078</v>
      </c>
      <c r="E407" s="23" t="s">
        <v>1745</v>
      </c>
      <c r="F407" s="23" t="s">
        <v>1745</v>
      </c>
      <c r="G407" s="100">
        <v>13</v>
      </c>
      <c r="H407" s="23" t="s">
        <v>1743</v>
      </c>
      <c r="I407">
        <v>31</v>
      </c>
      <c r="J407">
        <v>33</v>
      </c>
      <c r="K407" s="23">
        <v>33</v>
      </c>
      <c r="L407">
        <v>33</v>
      </c>
    </row>
    <row r="408" spans="3:18">
      <c r="C408">
        <v>24002</v>
      </c>
      <c r="D408" s="23" t="s">
        <v>1001</v>
      </c>
    </row>
    <row r="409" spans="3:18">
      <c r="C409">
        <v>24003</v>
      </c>
      <c r="D409" s="23" t="s">
        <v>1000</v>
      </c>
    </row>
    <row r="410" spans="3:18">
      <c r="C410">
        <v>24004</v>
      </c>
      <c r="D410" s="23" t="s">
        <v>1078</v>
      </c>
      <c r="E410" s="23" t="s">
        <v>1745</v>
      </c>
      <c r="F410" s="23" t="s">
        <v>1745</v>
      </c>
      <c r="G410" s="100">
        <v>12</v>
      </c>
      <c r="H410" s="23" t="s">
        <v>1743</v>
      </c>
      <c r="I410">
        <v>31</v>
      </c>
      <c r="J410">
        <v>30</v>
      </c>
      <c r="K410">
        <v>33</v>
      </c>
      <c r="L410">
        <v>33</v>
      </c>
      <c r="M410" s="99"/>
    </row>
    <row r="411" spans="3:18">
      <c r="C411">
        <v>24005</v>
      </c>
      <c r="D411" s="23" t="s">
        <v>1000</v>
      </c>
    </row>
    <row r="412" spans="3:18">
      <c r="C412">
        <v>24006</v>
      </c>
      <c r="D412" s="23" t="s">
        <v>1001</v>
      </c>
    </row>
    <row r="413" spans="3:18">
      <c r="C413">
        <v>24007</v>
      </c>
      <c r="D413" s="23" t="s">
        <v>1001</v>
      </c>
    </row>
    <row r="414" spans="3:18">
      <c r="C414">
        <v>24008</v>
      </c>
      <c r="D414" s="23" t="s">
        <v>1078</v>
      </c>
      <c r="E414" s="23"/>
    </row>
    <row r="415" spans="3:18">
      <c r="C415">
        <v>24009</v>
      </c>
      <c r="D415" s="23" t="s">
        <v>1000</v>
      </c>
    </row>
    <row r="416" spans="3:18">
      <c r="C416">
        <v>24010</v>
      </c>
      <c r="D416" s="23" t="s">
        <v>1078</v>
      </c>
      <c r="E416" s="23" t="s">
        <v>1746</v>
      </c>
      <c r="F416" s="23" t="s">
        <v>1745</v>
      </c>
      <c r="G416" s="100">
        <v>19</v>
      </c>
      <c r="H416" s="23" t="s">
        <v>1743</v>
      </c>
      <c r="I416">
        <v>26</v>
      </c>
      <c r="J416">
        <v>27</v>
      </c>
      <c r="K416">
        <v>29</v>
      </c>
      <c r="L416">
        <v>27</v>
      </c>
    </row>
    <row r="417" spans="3:18">
      <c r="C417">
        <v>24011</v>
      </c>
      <c r="D417" s="23" t="s">
        <v>1000</v>
      </c>
    </row>
    <row r="418" spans="3:18">
      <c r="C418">
        <v>24012</v>
      </c>
      <c r="D418" s="23" t="s">
        <v>1001</v>
      </c>
    </row>
    <row r="419" spans="3:18">
      <c r="C419">
        <v>24013</v>
      </c>
      <c r="D419" s="23" t="s">
        <v>1001</v>
      </c>
    </row>
    <row r="420" spans="3:18">
      <c r="C420">
        <v>24014</v>
      </c>
      <c r="D420" s="23" t="s">
        <v>1078</v>
      </c>
      <c r="E420" s="23" t="s">
        <v>1747</v>
      </c>
      <c r="F420" s="23" t="s">
        <v>1745</v>
      </c>
      <c r="G420" s="100">
        <v>16</v>
      </c>
      <c r="H420" s="23" t="s">
        <v>1743</v>
      </c>
      <c r="I420">
        <v>33</v>
      </c>
      <c r="J420">
        <v>32</v>
      </c>
      <c r="K420">
        <v>33</v>
      </c>
      <c r="L420">
        <v>33</v>
      </c>
    </row>
    <row r="421" spans="3:18">
      <c r="C421">
        <v>24015</v>
      </c>
      <c r="D421" s="23" t="s">
        <v>1078</v>
      </c>
      <c r="E421" s="23" t="s">
        <v>1745</v>
      </c>
      <c r="F421" s="23" t="s">
        <v>1745</v>
      </c>
      <c r="G421" s="100">
        <v>16</v>
      </c>
      <c r="H421" s="23" t="s">
        <v>1743</v>
      </c>
      <c r="I421">
        <v>35</v>
      </c>
      <c r="J421">
        <v>35</v>
      </c>
      <c r="K421">
        <v>35</v>
      </c>
      <c r="L421">
        <v>35</v>
      </c>
    </row>
    <row r="422" spans="3:18">
      <c r="C422">
        <v>24016</v>
      </c>
      <c r="D422" s="23" t="s">
        <v>1000</v>
      </c>
    </row>
    <row r="423" spans="3:18">
      <c r="C423">
        <v>24017</v>
      </c>
      <c r="D423" s="23" t="s">
        <v>1000</v>
      </c>
    </row>
    <row r="424" spans="3:18">
      <c r="C424">
        <v>24018</v>
      </c>
      <c r="D424" s="23" t="s">
        <v>1000</v>
      </c>
    </row>
    <row r="425" spans="3:18">
      <c r="C425">
        <v>24019</v>
      </c>
      <c r="D425" s="23" t="s">
        <v>1000</v>
      </c>
    </row>
    <row r="426" spans="3:18">
      <c r="C426">
        <v>24020</v>
      </c>
      <c r="D426" s="23" t="s">
        <v>1000</v>
      </c>
    </row>
    <row r="427" spans="3:18">
      <c r="C427">
        <v>24021</v>
      </c>
      <c r="D427" s="23" t="s">
        <v>1000</v>
      </c>
    </row>
    <row r="428" spans="3:18">
      <c r="C428">
        <v>24022</v>
      </c>
      <c r="D428" s="23" t="s">
        <v>1000</v>
      </c>
    </row>
    <row r="429" spans="3:18">
      <c r="C429">
        <v>24023</v>
      </c>
      <c r="D429" s="23" t="s">
        <v>1078</v>
      </c>
      <c r="E429" s="23" t="s">
        <v>1748</v>
      </c>
      <c r="F429" s="23" t="s">
        <v>1745</v>
      </c>
      <c r="G429" s="99">
        <v>10</v>
      </c>
      <c r="H429" s="23" t="s">
        <v>1743</v>
      </c>
      <c r="I429">
        <v>28</v>
      </c>
      <c r="J429">
        <v>28</v>
      </c>
      <c r="K429">
        <v>29</v>
      </c>
      <c r="L429">
        <v>31</v>
      </c>
    </row>
    <row r="430" spans="3:18">
      <c r="C430">
        <v>24024</v>
      </c>
      <c r="D430" s="23" t="s">
        <v>1000</v>
      </c>
      <c r="E430" s="23" t="s">
        <v>871</v>
      </c>
      <c r="F430" s="23" t="s">
        <v>869</v>
      </c>
      <c r="G430" s="100">
        <v>12</v>
      </c>
      <c r="H430" s="23" t="s">
        <v>1743</v>
      </c>
      <c r="K430">
        <v>33</v>
      </c>
    </row>
    <row r="431" spans="3:18">
      <c r="C431">
        <v>24025</v>
      </c>
      <c r="D431" s="23" t="s">
        <v>1000</v>
      </c>
      <c r="E431" s="23" t="s">
        <v>871</v>
      </c>
      <c r="F431" s="23" t="s">
        <v>1630</v>
      </c>
      <c r="G431" s="100">
        <v>16</v>
      </c>
      <c r="H431" s="23" t="s">
        <v>1630</v>
      </c>
      <c r="I431" s="23" t="s">
        <v>1630</v>
      </c>
      <c r="J431" s="23" t="s">
        <v>1630</v>
      </c>
      <c r="K431" s="23" t="s">
        <v>1630</v>
      </c>
      <c r="L431" s="23" t="s">
        <v>1630</v>
      </c>
      <c r="M431" s="23" t="s">
        <v>1806</v>
      </c>
      <c r="N431" s="23" t="s">
        <v>1743</v>
      </c>
      <c r="O431" s="23" t="s">
        <v>1743</v>
      </c>
      <c r="P431" s="23" t="s">
        <v>1743</v>
      </c>
      <c r="Q431" s="23" t="s">
        <v>1743</v>
      </c>
      <c r="R431" s="23" t="s">
        <v>1743</v>
      </c>
    </row>
    <row r="432" spans="3:18">
      <c r="C432">
        <v>24026</v>
      </c>
      <c r="D432" s="23" t="s">
        <v>1001</v>
      </c>
      <c r="E432" s="23" t="s">
        <v>1630</v>
      </c>
      <c r="G432" s="100">
        <v>17</v>
      </c>
    </row>
    <row r="433" spans="3:18">
      <c r="C433">
        <v>24027</v>
      </c>
    </row>
    <row r="434" spans="3:18">
      <c r="C434">
        <v>24028</v>
      </c>
      <c r="D434" s="23" t="s">
        <v>1000</v>
      </c>
      <c r="F434" s="23" t="s">
        <v>1630</v>
      </c>
      <c r="G434" s="99" t="s">
        <v>1743</v>
      </c>
      <c r="H434" s="23" t="s">
        <v>1630</v>
      </c>
      <c r="I434" s="23" t="s">
        <v>1630</v>
      </c>
      <c r="J434" s="23" t="s">
        <v>1630</v>
      </c>
      <c r="K434" s="23" t="s">
        <v>1630</v>
      </c>
      <c r="L434" s="23" t="s">
        <v>1630</v>
      </c>
      <c r="M434" s="23" t="s">
        <v>1743</v>
      </c>
      <c r="N434" s="23" t="s">
        <v>2031</v>
      </c>
      <c r="O434" s="23" t="s">
        <v>1743</v>
      </c>
      <c r="P434" s="23" t="s">
        <v>1743</v>
      </c>
      <c r="Q434" s="23" t="s">
        <v>1743</v>
      </c>
      <c r="R434" s="23" t="s">
        <v>1743</v>
      </c>
    </row>
    <row r="435" spans="3:18">
      <c r="C435">
        <v>24029</v>
      </c>
    </row>
    <row r="436" spans="3:18">
      <c r="C436">
        <v>24030</v>
      </c>
    </row>
    <row r="437" spans="3:18">
      <c r="C437">
        <v>24031</v>
      </c>
    </row>
    <row r="438" spans="3:18">
      <c r="C438">
        <v>24032</v>
      </c>
    </row>
    <row r="439" spans="3:18">
      <c r="C439">
        <v>24033</v>
      </c>
    </row>
    <row r="440" spans="3:18">
      <c r="C440">
        <v>24034</v>
      </c>
    </row>
    <row r="441" spans="3:18">
      <c r="C441">
        <v>24035</v>
      </c>
    </row>
    <row r="442" spans="3:18">
      <c r="C442">
        <v>24036</v>
      </c>
    </row>
    <row r="443" spans="3:18">
      <c r="C443">
        <v>24037</v>
      </c>
    </row>
    <row r="444" spans="3:18">
      <c r="C444">
        <v>24038</v>
      </c>
    </row>
    <row r="445" spans="3:18">
      <c r="C445">
        <v>24039</v>
      </c>
    </row>
    <row r="446" spans="3:18">
      <c r="C446">
        <v>24040</v>
      </c>
    </row>
    <row r="448" spans="3:18">
      <c r="C448" s="23" t="s">
        <v>3656</v>
      </c>
    </row>
    <row r="449" spans="2:24">
      <c r="C449" s="23"/>
    </row>
    <row r="450" spans="2:24">
      <c r="B450" s="23" t="s">
        <v>3732</v>
      </c>
      <c r="C450" s="23"/>
    </row>
    <row r="451" spans="2:24">
      <c r="C451" s="23"/>
    </row>
    <row r="452" spans="2:24">
      <c r="C452" s="180" t="s">
        <v>3657</v>
      </c>
      <c r="D452" s="181"/>
      <c r="E452" s="181"/>
      <c r="F452" s="180"/>
      <c r="G452" s="182"/>
    </row>
    <row r="453" spans="2:24">
      <c r="C453" s="180"/>
      <c r="D453" s="181"/>
      <c r="E453" s="181"/>
      <c r="F453" s="180"/>
      <c r="G453" s="184" t="s">
        <v>3735</v>
      </c>
    </row>
    <row r="454" spans="2:24">
      <c r="B454" s="180" t="s">
        <v>3710</v>
      </c>
      <c r="C454" s="181"/>
      <c r="D454" s="181"/>
      <c r="E454" s="181"/>
      <c r="F454" s="181"/>
      <c r="G454" s="182"/>
      <c r="H454" s="181"/>
      <c r="I454" s="181"/>
      <c r="J454" s="181"/>
      <c r="K454" s="180" t="s">
        <v>3731</v>
      </c>
      <c r="L454" s="181"/>
    </row>
    <row r="455" spans="2:24">
      <c r="B455" s="180" t="s">
        <v>3705</v>
      </c>
      <c r="C455" s="181"/>
      <c r="D455" s="181"/>
      <c r="E455" s="181"/>
      <c r="I455" s="23" t="s">
        <v>3706</v>
      </c>
    </row>
    <row r="456" spans="2:24">
      <c r="B456" s="180" t="s">
        <v>3691</v>
      </c>
      <c r="C456" s="181"/>
      <c r="D456" s="181"/>
    </row>
    <row r="458" spans="2:24">
      <c r="B458" s="24" t="s">
        <v>3575</v>
      </c>
      <c r="C458" s="13"/>
      <c r="D458" s="100"/>
      <c r="G458" s="99" t="s">
        <v>3632</v>
      </c>
      <c r="I458" s="23" t="s">
        <v>3633</v>
      </c>
      <c r="N458" s="24" t="s">
        <v>3484</v>
      </c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2:24">
      <c r="B459" s="24" t="s">
        <v>3663</v>
      </c>
      <c r="C459" s="13"/>
      <c r="D459" s="178"/>
      <c r="E459" s="13"/>
      <c r="I459" s="23" t="s">
        <v>3634</v>
      </c>
      <c r="N459" s="13"/>
      <c r="O459" s="24" t="s">
        <v>3485</v>
      </c>
      <c r="P459" s="13"/>
      <c r="Q459" s="13"/>
      <c r="R459" s="13"/>
      <c r="S459" s="13"/>
      <c r="T459" s="13"/>
      <c r="U459" s="13"/>
      <c r="V459" s="24" t="s">
        <v>3486</v>
      </c>
      <c r="W459" s="13"/>
    </row>
    <row r="460" spans="2:24">
      <c r="B460" s="24" t="s">
        <v>3644</v>
      </c>
      <c r="C460" s="13"/>
      <c r="D460" s="178"/>
      <c r="E460" s="13"/>
      <c r="N460" s="23" t="s">
        <v>3430</v>
      </c>
    </row>
    <row r="461" spans="2:24">
      <c r="B461" s="24" t="s">
        <v>3635</v>
      </c>
      <c r="C461" s="13"/>
      <c r="D461" s="13"/>
      <c r="E461" s="13"/>
      <c r="F461" s="13"/>
      <c r="G461" s="178"/>
      <c r="N461" s="23" t="s">
        <v>3483</v>
      </c>
      <c r="X461" s="13"/>
    </row>
    <row r="462" spans="2:24">
      <c r="C462" s="23" t="s">
        <v>3643</v>
      </c>
    </row>
    <row r="463" spans="2:24">
      <c r="C463" s="23" t="s">
        <v>3645</v>
      </c>
    </row>
    <row r="464" spans="2:24">
      <c r="L464" s="23"/>
    </row>
    <row r="465" spans="2:20">
      <c r="B465" s="147" t="s">
        <v>3383</v>
      </c>
      <c r="C465" s="148" t="s">
        <v>3646</v>
      </c>
      <c r="D465" s="148"/>
      <c r="E465" s="148"/>
      <c r="F465" s="148"/>
      <c r="G465" s="148"/>
      <c r="H465" s="148">
        <v>56777</v>
      </c>
      <c r="I465" s="148">
        <v>78888</v>
      </c>
      <c r="J465" s="148">
        <v>44677</v>
      </c>
      <c r="K465" s="148" t="s">
        <v>2951</v>
      </c>
      <c r="L465" s="148">
        <v>77778</v>
      </c>
      <c r="M465" s="148" t="s">
        <v>2951</v>
      </c>
      <c r="N465" s="148" t="s">
        <v>2951</v>
      </c>
      <c r="O465" s="148"/>
      <c r="P465" s="168">
        <v>4458810</v>
      </c>
      <c r="Q465" s="168" t="s">
        <v>2981</v>
      </c>
      <c r="R465" s="168">
        <v>22445577910</v>
      </c>
    </row>
    <row r="466" spans="2:20">
      <c r="B466" s="143" t="s">
        <v>3389</v>
      </c>
      <c r="C466" s="144"/>
      <c r="D466" s="144"/>
      <c r="E466" s="144"/>
      <c r="F466" s="144"/>
      <c r="G466" s="144"/>
      <c r="H466" s="144"/>
      <c r="I466" s="144"/>
      <c r="J466" s="144"/>
      <c r="K466" s="144"/>
      <c r="L466" s="153" t="s">
        <v>3388</v>
      </c>
      <c r="M466" s="144"/>
      <c r="N466" s="144"/>
      <c r="O466" s="144"/>
      <c r="P466" s="144"/>
      <c r="Q466" s="144"/>
      <c r="R466" s="145"/>
      <c r="T466" s="23"/>
    </row>
    <row r="467" spans="2:20">
      <c r="B467" s="127" t="s">
        <v>3390</v>
      </c>
      <c r="C467" s="111"/>
      <c r="D467" s="111"/>
      <c r="E467" s="111"/>
      <c r="F467" s="111"/>
      <c r="G467" s="111"/>
      <c r="H467" s="111"/>
      <c r="I467" s="111"/>
      <c r="J467" s="111"/>
      <c r="K467" s="111"/>
      <c r="L467" s="110" t="s">
        <v>3064</v>
      </c>
      <c r="M467" s="111"/>
      <c r="N467" s="110" t="s">
        <v>3065</v>
      </c>
      <c r="O467" s="111"/>
      <c r="P467" s="111"/>
      <c r="Q467" s="111"/>
      <c r="R467" s="128"/>
    </row>
    <row r="468" spans="2:20">
      <c r="B468" s="127" t="s">
        <v>3391</v>
      </c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28"/>
    </row>
    <row r="469" spans="2:20">
      <c r="B469" s="149" t="s">
        <v>3392</v>
      </c>
      <c r="C469" s="146"/>
      <c r="D469" s="146"/>
      <c r="E469" s="146"/>
      <c r="F469" s="146"/>
      <c r="G469" s="146"/>
      <c r="H469" s="146"/>
      <c r="I469" s="146"/>
      <c r="J469" s="164" t="s">
        <v>907</v>
      </c>
      <c r="K469" s="151" t="s">
        <v>1664</v>
      </c>
      <c r="L469" s="151" t="s">
        <v>3384</v>
      </c>
      <c r="M469" s="151" t="s">
        <v>3385</v>
      </c>
      <c r="N469" s="151" t="s">
        <v>3386</v>
      </c>
      <c r="O469" s="151" t="s">
        <v>3387</v>
      </c>
      <c r="P469" s="164"/>
      <c r="Q469" s="164"/>
      <c r="R469" s="166"/>
    </row>
    <row r="470" spans="2:20">
      <c r="B470" s="147" t="s">
        <v>3393</v>
      </c>
      <c r="C470" s="179"/>
      <c r="D470" s="148"/>
      <c r="E470" s="148"/>
      <c r="F470" s="148"/>
      <c r="G470" s="148"/>
      <c r="H470" s="148">
        <v>56777</v>
      </c>
      <c r="I470" s="148">
        <v>78888</v>
      </c>
      <c r="J470" s="148">
        <v>44677</v>
      </c>
      <c r="K470" s="148" t="s">
        <v>2951</v>
      </c>
      <c r="L470" s="148">
        <v>77778</v>
      </c>
      <c r="M470" s="148" t="s">
        <v>2951</v>
      </c>
      <c r="N470" s="148" t="s">
        <v>2951</v>
      </c>
      <c r="O470" s="148"/>
      <c r="P470" s="168">
        <v>4458810</v>
      </c>
      <c r="Q470" s="168" t="s">
        <v>2981</v>
      </c>
      <c r="R470" s="168">
        <v>22445577910</v>
      </c>
    </row>
    <row r="471" spans="2:20">
      <c r="B471" s="143" t="s">
        <v>3399</v>
      </c>
      <c r="C471" s="144"/>
      <c r="D471" s="144"/>
      <c r="E471" s="144"/>
      <c r="F471" s="144"/>
      <c r="G471" s="144"/>
      <c r="H471" s="144"/>
      <c r="I471" s="144"/>
      <c r="J471" s="144"/>
      <c r="K471" s="144"/>
      <c r="L471" s="153" t="s">
        <v>3395</v>
      </c>
      <c r="M471" s="144"/>
      <c r="N471" s="144"/>
      <c r="O471" s="144"/>
      <c r="P471" s="144"/>
      <c r="Q471" s="144"/>
      <c r="R471" s="145"/>
      <c r="T471" s="23"/>
    </row>
    <row r="472" spans="2:20">
      <c r="B472" s="127" t="s">
        <v>3396</v>
      </c>
      <c r="C472" s="111"/>
      <c r="D472" s="111"/>
      <c r="E472" s="111"/>
      <c r="F472" s="111"/>
      <c r="G472" s="111"/>
      <c r="H472" s="111"/>
      <c r="I472" s="111"/>
      <c r="J472" s="111"/>
      <c r="K472" s="111"/>
      <c r="L472" s="110" t="s">
        <v>3064</v>
      </c>
      <c r="M472" s="111"/>
      <c r="N472" s="110" t="s">
        <v>3065</v>
      </c>
      <c r="O472" s="111"/>
      <c r="P472" s="111"/>
      <c r="Q472" s="111"/>
      <c r="R472" s="128"/>
    </row>
    <row r="473" spans="2:20">
      <c r="B473" s="127" t="s">
        <v>3397</v>
      </c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28"/>
    </row>
    <row r="474" spans="2:20">
      <c r="B474" s="149" t="s">
        <v>3398</v>
      </c>
      <c r="C474" s="146"/>
      <c r="D474" s="146"/>
      <c r="E474" s="146"/>
      <c r="F474" s="146"/>
      <c r="G474" s="146"/>
      <c r="H474" s="146"/>
      <c r="I474" s="146"/>
      <c r="J474" s="164" t="s">
        <v>907</v>
      </c>
      <c r="K474" s="151" t="s">
        <v>1287</v>
      </c>
      <c r="L474" s="151" t="s">
        <v>1139</v>
      </c>
      <c r="M474" s="151" t="s">
        <v>3394</v>
      </c>
      <c r="N474" s="151" t="s">
        <v>830</v>
      </c>
      <c r="O474" s="151" t="s">
        <v>1356</v>
      </c>
      <c r="P474" s="164"/>
      <c r="Q474" s="164"/>
      <c r="R474" s="166"/>
    </row>
    <row r="475" spans="2:20">
      <c r="B475" s="147" t="s">
        <v>3021</v>
      </c>
      <c r="C475" s="148"/>
      <c r="D475" s="148"/>
      <c r="E475" s="148"/>
      <c r="F475" s="148"/>
      <c r="G475" s="148"/>
      <c r="H475" s="148">
        <v>56777</v>
      </c>
      <c r="I475" s="148">
        <v>78888</v>
      </c>
      <c r="J475" s="148">
        <v>44677</v>
      </c>
      <c r="K475" s="148" t="s">
        <v>2951</v>
      </c>
      <c r="L475" s="148">
        <v>77778</v>
      </c>
      <c r="M475" s="148" t="s">
        <v>2951</v>
      </c>
      <c r="N475" s="148" t="s">
        <v>2951</v>
      </c>
      <c r="O475" s="148"/>
      <c r="P475" s="168">
        <v>4458810</v>
      </c>
      <c r="Q475" s="168" t="s">
        <v>2981</v>
      </c>
      <c r="R475" s="168">
        <v>22445577910</v>
      </c>
    </row>
    <row r="476" spans="2:20">
      <c r="B476" s="143" t="s">
        <v>3026</v>
      </c>
      <c r="C476" s="144"/>
      <c r="D476" s="144"/>
      <c r="E476" s="144"/>
      <c r="F476" s="144"/>
      <c r="G476" s="144"/>
      <c r="H476" s="144"/>
      <c r="I476" s="144"/>
      <c r="J476" s="144"/>
      <c r="K476" s="144"/>
      <c r="L476" s="153" t="s">
        <v>3027</v>
      </c>
      <c r="M476" s="144"/>
      <c r="N476" s="144"/>
      <c r="O476" s="144"/>
      <c r="P476" s="144"/>
      <c r="Q476" s="144"/>
      <c r="R476" s="145"/>
      <c r="T476" s="23"/>
    </row>
    <row r="477" spans="2:20">
      <c r="B477" s="127" t="s">
        <v>3028</v>
      </c>
      <c r="C477" s="111"/>
      <c r="D477" s="111"/>
      <c r="E477" s="111"/>
      <c r="F477" s="111"/>
      <c r="G477" s="111"/>
      <c r="H477" s="111"/>
      <c r="I477" s="111"/>
      <c r="J477" s="111"/>
      <c r="K477" s="111"/>
      <c r="L477" s="110" t="s">
        <v>3064</v>
      </c>
      <c r="M477" s="111"/>
      <c r="N477" s="110" t="s">
        <v>3065</v>
      </c>
      <c r="O477" s="111"/>
      <c r="P477" s="111"/>
      <c r="Q477" s="111"/>
      <c r="R477" s="128"/>
    </row>
    <row r="478" spans="2:20">
      <c r="B478" s="127" t="s">
        <v>3029</v>
      </c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28"/>
    </row>
    <row r="479" spans="2:20">
      <c r="B479" s="149" t="s">
        <v>3030</v>
      </c>
      <c r="C479" s="146"/>
      <c r="D479" s="146"/>
      <c r="E479" s="146"/>
      <c r="F479" s="146"/>
      <c r="G479" s="146"/>
      <c r="H479" s="146"/>
      <c r="I479" s="146"/>
      <c r="J479" s="164" t="s">
        <v>792</v>
      </c>
      <c r="K479" s="151" t="s">
        <v>842</v>
      </c>
      <c r="L479" s="151" t="s">
        <v>3022</v>
      </c>
      <c r="M479" s="151" t="s">
        <v>3023</v>
      </c>
      <c r="N479" s="151" t="s">
        <v>3024</v>
      </c>
      <c r="O479" s="151" t="s">
        <v>3025</v>
      </c>
      <c r="P479" s="164"/>
      <c r="Q479" s="164"/>
      <c r="R479" s="166"/>
    </row>
    <row r="480" spans="2:20">
      <c r="B480" s="147" t="s">
        <v>3402</v>
      </c>
      <c r="C480" s="148"/>
      <c r="D480" s="148"/>
      <c r="E480" s="148"/>
      <c r="F480" s="148"/>
      <c r="G480" s="148"/>
      <c r="H480" s="148">
        <v>56777</v>
      </c>
      <c r="I480" s="148">
        <v>78888</v>
      </c>
      <c r="J480" s="148">
        <v>44677</v>
      </c>
      <c r="K480" s="148" t="s">
        <v>2951</v>
      </c>
      <c r="L480" s="148">
        <v>77778</v>
      </c>
      <c r="M480" s="148" t="s">
        <v>2951</v>
      </c>
      <c r="N480" s="148" t="s">
        <v>2951</v>
      </c>
      <c r="O480" s="148"/>
      <c r="P480" s="168">
        <v>4458810</v>
      </c>
      <c r="Q480" s="168" t="s">
        <v>2981</v>
      </c>
      <c r="R480" s="168">
        <v>22445577910</v>
      </c>
    </row>
    <row r="481" spans="2:20">
      <c r="B481" s="143" t="s">
        <v>3404</v>
      </c>
      <c r="C481" s="144"/>
      <c r="D481" s="144"/>
      <c r="E481" s="144"/>
      <c r="F481" s="144"/>
      <c r="G481" s="144"/>
      <c r="H481" s="144"/>
      <c r="I481" s="144"/>
      <c r="J481" s="144"/>
      <c r="K481" s="144"/>
      <c r="L481" s="153" t="s">
        <v>3403</v>
      </c>
      <c r="M481" s="144"/>
      <c r="N481" s="144"/>
      <c r="O481" s="144"/>
      <c r="P481" s="144"/>
      <c r="Q481" s="144"/>
      <c r="R481" s="145"/>
      <c r="T481" s="23"/>
    </row>
    <row r="482" spans="2:20">
      <c r="B482" s="127" t="s">
        <v>3405</v>
      </c>
      <c r="C482" s="111"/>
      <c r="D482" s="111"/>
      <c r="E482" s="111"/>
      <c r="F482" s="111"/>
      <c r="G482" s="111"/>
      <c r="H482" s="111"/>
      <c r="I482" s="111"/>
      <c r="J482" s="111"/>
      <c r="K482" s="111"/>
      <c r="L482" s="110" t="s">
        <v>3064</v>
      </c>
      <c r="M482" s="111"/>
      <c r="N482" s="110" t="s">
        <v>3065</v>
      </c>
      <c r="O482" s="111"/>
      <c r="P482" s="111"/>
      <c r="Q482" s="111"/>
      <c r="R482" s="128"/>
    </row>
    <row r="483" spans="2:20">
      <c r="B483" s="127" t="s">
        <v>3406</v>
      </c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28"/>
    </row>
    <row r="484" spans="2:20">
      <c r="B484" s="149" t="s">
        <v>3407</v>
      </c>
      <c r="C484" s="146"/>
      <c r="D484" s="146"/>
      <c r="E484" s="146"/>
      <c r="F484" s="146"/>
      <c r="G484" s="146"/>
      <c r="H484" s="146"/>
      <c r="I484" s="146"/>
      <c r="J484" s="164" t="s">
        <v>958</v>
      </c>
      <c r="K484" s="151" t="s">
        <v>1168</v>
      </c>
      <c r="L484" s="151" t="s">
        <v>1457</v>
      </c>
      <c r="M484" s="151" t="s">
        <v>3400</v>
      </c>
      <c r="N484" s="151" t="s">
        <v>3401</v>
      </c>
      <c r="O484" s="151" t="s">
        <v>1459</v>
      </c>
      <c r="P484" s="164"/>
      <c r="Q484" s="164"/>
      <c r="R484" s="166"/>
    </row>
    <row r="485" spans="2:20">
      <c r="B485" s="147" t="s">
        <v>3367</v>
      </c>
      <c r="C485" s="148" t="s">
        <v>3646</v>
      </c>
      <c r="D485" s="148"/>
      <c r="E485" s="148"/>
      <c r="F485" s="148"/>
      <c r="G485" s="148"/>
      <c r="H485" s="148">
        <v>56777</v>
      </c>
      <c r="I485" s="148">
        <v>78888</v>
      </c>
      <c r="J485" s="148">
        <v>44677</v>
      </c>
      <c r="K485" s="148" t="s">
        <v>2951</v>
      </c>
      <c r="L485" s="148">
        <v>77778</v>
      </c>
      <c r="M485" s="148" t="s">
        <v>2951</v>
      </c>
      <c r="N485" s="148" t="s">
        <v>2951</v>
      </c>
      <c r="O485" s="148"/>
      <c r="P485" s="168">
        <v>4458810</v>
      </c>
      <c r="Q485" s="168" t="s">
        <v>2981</v>
      </c>
      <c r="R485" s="168">
        <v>22445577910</v>
      </c>
    </row>
    <row r="486" spans="2:20">
      <c r="B486" s="143" t="s">
        <v>3370</v>
      </c>
      <c r="C486" s="144"/>
      <c r="D486" s="144"/>
      <c r="E486" s="144"/>
      <c r="F486" s="144"/>
      <c r="G486" s="144"/>
      <c r="H486" s="144"/>
      <c r="I486" s="144"/>
      <c r="J486" s="144"/>
      <c r="K486" s="144"/>
      <c r="L486" s="153" t="s">
        <v>3369</v>
      </c>
      <c r="M486" s="144"/>
      <c r="N486" s="144"/>
      <c r="O486" s="144"/>
      <c r="P486" s="144"/>
      <c r="Q486" s="144"/>
      <c r="R486" s="145"/>
    </row>
    <row r="487" spans="2:20">
      <c r="B487" s="127" t="s">
        <v>3371</v>
      </c>
      <c r="C487" s="111"/>
      <c r="D487" s="111"/>
      <c r="E487" s="111"/>
      <c r="F487" s="111"/>
      <c r="G487" s="111"/>
      <c r="H487" s="111"/>
      <c r="I487" s="111"/>
      <c r="J487" s="111"/>
      <c r="K487" s="111"/>
      <c r="L487" s="110" t="s">
        <v>3089</v>
      </c>
      <c r="M487" s="111"/>
      <c r="N487" s="110" t="s">
        <v>3090</v>
      </c>
      <c r="O487" s="111"/>
      <c r="P487" s="111"/>
      <c r="Q487" s="111"/>
      <c r="R487" s="128"/>
    </row>
    <row r="488" spans="2:20">
      <c r="B488" s="127" t="s">
        <v>3372</v>
      </c>
      <c r="C488" s="111"/>
      <c r="D488" s="111"/>
      <c r="E488" s="111"/>
      <c r="F488" s="111"/>
      <c r="G488" s="111"/>
      <c r="H488" s="111"/>
      <c r="I488" s="111"/>
      <c r="J488" s="111"/>
      <c r="K488" s="111"/>
      <c r="L488" s="110"/>
      <c r="M488" s="111"/>
      <c r="N488" s="110"/>
      <c r="O488" s="111"/>
      <c r="P488" s="111"/>
      <c r="Q488" s="111"/>
      <c r="R488" s="128"/>
    </row>
    <row r="489" spans="2:20">
      <c r="B489" s="149" t="s">
        <v>3373</v>
      </c>
      <c r="C489" s="146"/>
      <c r="D489" s="146"/>
      <c r="E489" s="146"/>
      <c r="F489" s="146"/>
      <c r="G489" s="146"/>
      <c r="H489" s="146"/>
      <c r="I489" s="146"/>
      <c r="J489" s="164" t="s">
        <v>907</v>
      </c>
      <c r="K489" s="151" t="s">
        <v>908</v>
      </c>
      <c r="L489" s="151" t="s">
        <v>1510</v>
      </c>
      <c r="M489" s="151" t="s">
        <v>3368</v>
      </c>
      <c r="N489" s="151" t="s">
        <v>1030</v>
      </c>
      <c r="O489" s="151" t="s">
        <v>986</v>
      </c>
      <c r="P489" s="164"/>
      <c r="Q489" s="164"/>
      <c r="R489" s="166"/>
    </row>
    <row r="490" spans="2:20">
      <c r="B490" s="147" t="s">
        <v>3359</v>
      </c>
      <c r="C490" s="179" t="s">
        <v>3650</v>
      </c>
      <c r="D490" s="179"/>
      <c r="E490" s="148"/>
      <c r="F490" s="148"/>
      <c r="G490" s="148"/>
      <c r="H490" s="148">
        <v>56777</v>
      </c>
      <c r="I490" s="148">
        <v>78888</v>
      </c>
      <c r="J490" s="148">
        <v>44677</v>
      </c>
      <c r="K490" s="148" t="s">
        <v>2951</v>
      </c>
      <c r="L490" s="148">
        <v>77778</v>
      </c>
      <c r="M490" s="148" t="s">
        <v>2951</v>
      </c>
      <c r="N490" s="148" t="s">
        <v>2951</v>
      </c>
      <c r="O490" s="148"/>
      <c r="P490" s="168">
        <v>4458810</v>
      </c>
      <c r="Q490" s="168" t="s">
        <v>2981</v>
      </c>
      <c r="R490" s="168">
        <v>22445577910</v>
      </c>
    </row>
    <row r="491" spans="2:20">
      <c r="B491" s="143" t="s">
        <v>3363</v>
      </c>
      <c r="C491" s="144"/>
      <c r="D491" s="144"/>
      <c r="E491" s="144"/>
      <c r="F491" s="144"/>
      <c r="G491" s="144"/>
      <c r="H491" s="144"/>
      <c r="I491" s="144"/>
      <c r="J491" s="144"/>
      <c r="K491" s="144"/>
      <c r="L491" s="153" t="s">
        <v>3362</v>
      </c>
      <c r="M491" s="144"/>
      <c r="N491" s="144"/>
      <c r="O491" s="144"/>
      <c r="P491" s="144"/>
      <c r="Q491" s="144"/>
      <c r="R491" s="145"/>
    </row>
    <row r="492" spans="2:20">
      <c r="B492" s="127" t="s">
        <v>3364</v>
      </c>
      <c r="C492" s="111"/>
      <c r="D492" s="111"/>
      <c r="E492" s="111"/>
      <c r="F492" s="111"/>
      <c r="G492" s="111"/>
      <c r="H492" s="111"/>
      <c r="I492" s="111"/>
      <c r="J492" s="111"/>
      <c r="K492" s="111"/>
      <c r="L492" s="110" t="s">
        <v>3089</v>
      </c>
      <c r="M492" s="111"/>
      <c r="N492" s="110" t="s">
        <v>3090</v>
      </c>
      <c r="O492" s="111"/>
      <c r="P492" s="111"/>
      <c r="Q492" s="111"/>
      <c r="R492" s="128"/>
    </row>
    <row r="493" spans="2:20">
      <c r="B493" s="127" t="s">
        <v>3365</v>
      </c>
      <c r="C493" s="111"/>
      <c r="D493" s="111"/>
      <c r="E493" s="111"/>
      <c r="F493" s="111"/>
      <c r="G493" s="111"/>
      <c r="H493" s="111"/>
      <c r="I493" s="111"/>
      <c r="J493" s="111"/>
      <c r="K493" s="111"/>
      <c r="L493" s="110"/>
      <c r="M493" s="111"/>
      <c r="N493" s="110"/>
      <c r="O493" s="111"/>
      <c r="P493" s="111"/>
      <c r="Q493" s="111"/>
      <c r="R493" s="128"/>
    </row>
    <row r="494" spans="2:20">
      <c r="B494" s="149" t="s">
        <v>3366</v>
      </c>
      <c r="C494" s="146"/>
      <c r="D494" s="146"/>
      <c r="E494" s="146"/>
      <c r="F494" s="146"/>
      <c r="G494" s="146"/>
      <c r="H494" s="146"/>
      <c r="I494" s="146"/>
      <c r="J494" s="164" t="s">
        <v>821</v>
      </c>
      <c r="K494" s="151" t="s">
        <v>828</v>
      </c>
      <c r="L494" s="151" t="s">
        <v>3360</v>
      </c>
      <c r="M494" s="151" t="s">
        <v>1148</v>
      </c>
      <c r="N494" s="151" t="s">
        <v>3361</v>
      </c>
      <c r="O494" s="151" t="s">
        <v>1147</v>
      </c>
      <c r="P494" s="164"/>
      <c r="Q494" s="164"/>
      <c r="R494" s="166"/>
    </row>
    <row r="495" spans="2:20">
      <c r="B495" s="147" t="s">
        <v>3067</v>
      </c>
      <c r="C495" s="148"/>
      <c r="D495" s="148"/>
      <c r="E495" s="148"/>
      <c r="F495" s="148"/>
      <c r="G495" s="148"/>
      <c r="H495" s="148">
        <v>56777</v>
      </c>
      <c r="I495" s="148">
        <v>78888</v>
      </c>
      <c r="J495" s="148">
        <v>44677</v>
      </c>
      <c r="K495" s="148" t="s">
        <v>2951</v>
      </c>
      <c r="L495" s="148">
        <v>77778</v>
      </c>
      <c r="M495" s="148" t="s">
        <v>2951</v>
      </c>
      <c r="N495" s="148" t="s">
        <v>2951</v>
      </c>
      <c r="O495" s="148"/>
      <c r="P495" s="168">
        <v>4458810</v>
      </c>
      <c r="Q495" s="168" t="s">
        <v>2981</v>
      </c>
      <c r="R495" s="168">
        <v>22445577910</v>
      </c>
    </row>
    <row r="496" spans="2:20">
      <c r="B496" s="143" t="s">
        <v>3077</v>
      </c>
      <c r="C496" s="144"/>
      <c r="D496" s="144"/>
      <c r="E496" s="144"/>
      <c r="F496" s="144"/>
      <c r="G496" s="144"/>
      <c r="H496" s="144"/>
      <c r="I496" s="144"/>
      <c r="J496" s="144"/>
      <c r="K496" s="144"/>
      <c r="L496" s="153" t="s">
        <v>3078</v>
      </c>
      <c r="M496" s="144"/>
      <c r="N496" s="144"/>
      <c r="O496" s="144"/>
      <c r="P496" s="144"/>
      <c r="Q496" s="144"/>
      <c r="R496" s="145"/>
    </row>
    <row r="497" spans="2:20">
      <c r="B497" s="127" t="s">
        <v>3071</v>
      </c>
      <c r="C497" s="111"/>
      <c r="D497" s="111"/>
      <c r="E497" s="111"/>
      <c r="F497" s="111"/>
      <c r="G497" s="111"/>
      <c r="H497" s="111"/>
      <c r="I497" s="111"/>
      <c r="J497" s="111"/>
      <c r="K497" s="111"/>
      <c r="L497" s="110" t="s">
        <v>3089</v>
      </c>
      <c r="M497" s="111"/>
      <c r="N497" s="110" t="s">
        <v>3090</v>
      </c>
      <c r="O497" s="111"/>
      <c r="P497" s="111"/>
      <c r="Q497" s="111"/>
      <c r="R497" s="128"/>
    </row>
    <row r="498" spans="2:20">
      <c r="B498" s="127" t="s">
        <v>3072</v>
      </c>
      <c r="C498" s="111"/>
      <c r="D498" s="111"/>
      <c r="E498" s="111"/>
      <c r="F498" s="111"/>
      <c r="G498" s="111"/>
      <c r="H498" s="111"/>
      <c r="I498" s="111"/>
      <c r="J498" s="111"/>
      <c r="K498" s="111"/>
      <c r="L498" s="110"/>
      <c r="M498" s="111"/>
      <c r="N498" s="110"/>
      <c r="O498" s="111"/>
      <c r="P498" s="111"/>
      <c r="Q498" s="111"/>
      <c r="R498" s="128"/>
    </row>
    <row r="499" spans="2:20">
      <c r="B499" s="149" t="s">
        <v>3073</v>
      </c>
      <c r="C499" s="146"/>
      <c r="D499" s="146"/>
      <c r="E499" s="146"/>
      <c r="F499" s="146"/>
      <c r="G499" s="146"/>
      <c r="H499" s="146"/>
      <c r="I499" s="146"/>
      <c r="J499" s="164" t="s">
        <v>1244</v>
      </c>
      <c r="K499" s="151" t="s">
        <v>3074</v>
      </c>
      <c r="L499" s="151" t="s">
        <v>1411</v>
      </c>
      <c r="M499" s="151" t="s">
        <v>3075</v>
      </c>
      <c r="N499" s="151" t="s">
        <v>3076</v>
      </c>
      <c r="O499" s="151" t="s">
        <v>1147</v>
      </c>
      <c r="P499" s="164"/>
      <c r="Q499" s="164"/>
      <c r="R499" s="166"/>
    </row>
    <row r="500" spans="2:20">
      <c r="B500" s="147" t="s">
        <v>3374</v>
      </c>
      <c r="C500" s="148"/>
      <c r="D500" s="148"/>
      <c r="E500" s="148"/>
      <c r="F500" s="148"/>
      <c r="G500" s="148"/>
      <c r="H500" s="148">
        <v>56777</v>
      </c>
      <c r="I500" s="148">
        <v>78888</v>
      </c>
      <c r="J500" s="148">
        <v>44677</v>
      </c>
      <c r="K500" s="148" t="s">
        <v>2951</v>
      </c>
      <c r="L500" s="148">
        <v>77778</v>
      </c>
      <c r="M500" s="148" t="s">
        <v>2951</v>
      </c>
      <c r="N500" s="148" t="s">
        <v>2951</v>
      </c>
      <c r="O500" s="148"/>
      <c r="P500" s="168">
        <v>4458810</v>
      </c>
      <c r="Q500" s="168" t="s">
        <v>2981</v>
      </c>
      <c r="R500" s="168">
        <v>22445577910</v>
      </c>
    </row>
    <row r="501" spans="2:20">
      <c r="B501" s="143" t="s">
        <v>3379</v>
      </c>
      <c r="C501" s="144"/>
      <c r="D501" s="144"/>
      <c r="E501" s="144"/>
      <c r="F501" s="144"/>
      <c r="G501" s="144"/>
      <c r="H501" s="144"/>
      <c r="I501" s="144"/>
      <c r="J501" s="144"/>
      <c r="K501" s="144"/>
      <c r="L501" s="153" t="s">
        <v>3378</v>
      </c>
      <c r="M501" s="144"/>
      <c r="N501" s="144"/>
      <c r="O501" s="144"/>
      <c r="P501" s="144"/>
      <c r="Q501" s="144"/>
      <c r="R501" s="145"/>
    </row>
    <row r="502" spans="2:20">
      <c r="B502" s="127" t="s">
        <v>3380</v>
      </c>
      <c r="C502" s="111"/>
      <c r="D502" s="111"/>
      <c r="E502" s="111"/>
      <c r="F502" s="111"/>
      <c r="G502" s="111"/>
      <c r="H502" s="111"/>
      <c r="I502" s="111"/>
      <c r="J502" s="111"/>
      <c r="K502" s="111"/>
      <c r="L502" s="110" t="s">
        <v>3089</v>
      </c>
      <c r="M502" s="111"/>
      <c r="N502" s="110" t="s">
        <v>3090</v>
      </c>
      <c r="O502" s="111"/>
      <c r="P502" s="111"/>
      <c r="Q502" s="111"/>
      <c r="R502" s="128"/>
    </row>
    <row r="503" spans="2:20">
      <c r="B503" s="127" t="s">
        <v>3381</v>
      </c>
      <c r="C503" s="111"/>
      <c r="D503" s="111"/>
      <c r="E503" s="111"/>
      <c r="F503" s="111"/>
      <c r="G503" s="111"/>
      <c r="H503" s="111"/>
      <c r="I503" s="111"/>
      <c r="J503" s="111"/>
      <c r="K503" s="111"/>
      <c r="L503" s="110"/>
      <c r="M503" s="111"/>
      <c r="N503" s="110"/>
      <c r="O503" s="111"/>
      <c r="P503" s="111"/>
      <c r="Q503" s="111"/>
      <c r="R503" s="128"/>
    </row>
    <row r="504" spans="2:20">
      <c r="B504" s="149" t="s">
        <v>3382</v>
      </c>
      <c r="C504" s="146"/>
      <c r="D504" s="146"/>
      <c r="E504" s="146"/>
      <c r="F504" s="146"/>
      <c r="G504" s="146"/>
      <c r="H504" s="146"/>
      <c r="I504" s="146"/>
      <c r="J504" s="164" t="s">
        <v>777</v>
      </c>
      <c r="K504" s="151" t="s">
        <v>773</v>
      </c>
      <c r="L504" s="151" t="s">
        <v>3375</v>
      </c>
      <c r="M504" s="151" t="s">
        <v>3376</v>
      </c>
      <c r="N504" s="151" t="s">
        <v>1094</v>
      </c>
      <c r="O504" s="151" t="s">
        <v>3377</v>
      </c>
      <c r="P504" s="164"/>
      <c r="Q504" s="164"/>
      <c r="R504" s="166"/>
    </row>
    <row r="505" spans="2:20">
      <c r="B505" s="147" t="s">
        <v>3342</v>
      </c>
      <c r="C505" s="148" t="s">
        <v>3647</v>
      </c>
      <c r="D505" s="148"/>
      <c r="E505" s="148"/>
      <c r="F505" s="148"/>
      <c r="G505" s="148"/>
      <c r="H505" s="148">
        <v>56777</v>
      </c>
      <c r="I505" s="148">
        <v>78888</v>
      </c>
      <c r="J505" s="148">
        <v>44677</v>
      </c>
      <c r="K505" s="148" t="s">
        <v>2951</v>
      </c>
      <c r="L505" s="148">
        <v>77778</v>
      </c>
      <c r="M505" s="148" t="s">
        <v>2951</v>
      </c>
      <c r="N505" s="148" t="s">
        <v>2951</v>
      </c>
      <c r="O505" s="148"/>
      <c r="P505" s="168">
        <v>4458810</v>
      </c>
      <c r="Q505" s="168" t="s">
        <v>2981</v>
      </c>
      <c r="R505" s="168">
        <v>22445577910</v>
      </c>
    </row>
    <row r="506" spans="2:20">
      <c r="B506" s="143" t="s">
        <v>3346</v>
      </c>
      <c r="C506" s="144"/>
      <c r="D506" s="144"/>
      <c r="E506" s="144"/>
      <c r="F506" s="144"/>
      <c r="G506" s="144"/>
      <c r="H506" s="144"/>
      <c r="I506" s="144"/>
      <c r="J506" s="144"/>
      <c r="K506" s="144"/>
      <c r="L506" s="153" t="s">
        <v>3345</v>
      </c>
      <c r="M506" s="144"/>
      <c r="N506" s="144"/>
      <c r="O506" s="144"/>
      <c r="P506" s="144"/>
      <c r="Q506" s="144"/>
      <c r="R506" s="145"/>
    </row>
    <row r="507" spans="2:20">
      <c r="B507" s="127" t="s">
        <v>3347</v>
      </c>
      <c r="C507" s="111"/>
      <c r="D507" s="111"/>
      <c r="E507" s="111"/>
      <c r="F507" s="111"/>
      <c r="G507" s="111"/>
      <c r="H507" s="111"/>
      <c r="I507" s="111"/>
      <c r="J507" s="111"/>
      <c r="K507" s="111"/>
      <c r="L507" s="110" t="s">
        <v>3087</v>
      </c>
      <c r="M507" s="111"/>
      <c r="N507" s="110" t="s">
        <v>3133</v>
      </c>
      <c r="O507" s="111"/>
      <c r="P507" s="111"/>
      <c r="Q507" s="111"/>
      <c r="R507" s="128"/>
    </row>
    <row r="508" spans="2:20">
      <c r="B508" s="127" t="s">
        <v>3348</v>
      </c>
      <c r="C508" s="111"/>
      <c r="D508" s="111"/>
      <c r="E508" s="111"/>
      <c r="F508" s="111"/>
      <c r="G508" s="111"/>
      <c r="H508" s="111"/>
      <c r="I508" s="111"/>
      <c r="J508" s="111"/>
      <c r="K508" s="111"/>
      <c r="L508" s="110"/>
      <c r="M508" s="111"/>
      <c r="N508" s="110"/>
      <c r="O508" s="111"/>
      <c r="P508" s="111"/>
      <c r="Q508" s="111"/>
      <c r="R508" s="128"/>
      <c r="T508" s="23"/>
    </row>
    <row r="509" spans="2:20">
      <c r="B509" s="149" t="s">
        <v>3349</v>
      </c>
      <c r="C509" s="146"/>
      <c r="D509" s="146"/>
      <c r="E509" s="146"/>
      <c r="F509" s="146"/>
      <c r="G509" s="146"/>
      <c r="H509" s="146"/>
      <c r="I509" s="146"/>
      <c r="J509" s="164" t="s">
        <v>907</v>
      </c>
      <c r="K509" s="151" t="s">
        <v>1020</v>
      </c>
      <c r="L509" s="151" t="s">
        <v>3243</v>
      </c>
      <c r="M509" s="151" t="s">
        <v>3343</v>
      </c>
      <c r="N509" s="151" t="s">
        <v>3344</v>
      </c>
      <c r="O509" s="151" t="s">
        <v>1580</v>
      </c>
      <c r="P509" s="164"/>
      <c r="Q509" s="164"/>
      <c r="R509" s="166"/>
    </row>
    <row r="510" spans="2:20">
      <c r="B510" s="147" t="s">
        <v>3350</v>
      </c>
      <c r="C510" s="179"/>
      <c r="D510" s="148"/>
      <c r="E510" s="148"/>
      <c r="F510" s="148"/>
      <c r="G510" s="148"/>
      <c r="H510" s="148">
        <v>56777</v>
      </c>
      <c r="I510" s="148">
        <v>78888</v>
      </c>
      <c r="J510" s="148">
        <v>44677</v>
      </c>
      <c r="K510" s="148" t="s">
        <v>2951</v>
      </c>
      <c r="L510" s="148">
        <v>77778</v>
      </c>
      <c r="M510" s="148" t="s">
        <v>2951</v>
      </c>
      <c r="N510" s="148" t="s">
        <v>2951</v>
      </c>
      <c r="O510" s="148"/>
      <c r="P510" s="168">
        <v>4458810</v>
      </c>
      <c r="Q510" s="168" t="s">
        <v>2981</v>
      </c>
      <c r="R510" s="168">
        <v>22445577910</v>
      </c>
    </row>
    <row r="511" spans="2:20">
      <c r="B511" s="143" t="s">
        <v>3355</v>
      </c>
      <c r="C511" s="144"/>
      <c r="D511" s="144"/>
      <c r="E511" s="144"/>
      <c r="F511" s="144"/>
      <c r="G511" s="144"/>
      <c r="H511" s="144"/>
      <c r="I511" s="144"/>
      <c r="J511" s="144"/>
      <c r="K511" s="144"/>
      <c r="L511" s="153" t="s">
        <v>3354</v>
      </c>
      <c r="M511" s="144"/>
      <c r="N511" s="144"/>
      <c r="O511" s="144"/>
      <c r="P511" s="144"/>
      <c r="Q511" s="144"/>
      <c r="R511" s="145"/>
    </row>
    <row r="512" spans="2:20">
      <c r="B512" s="127" t="s">
        <v>3356</v>
      </c>
      <c r="C512" s="111"/>
      <c r="D512" s="111"/>
      <c r="E512" s="111"/>
      <c r="F512" s="111"/>
      <c r="G512" s="111"/>
      <c r="H512" s="111"/>
      <c r="I512" s="111"/>
      <c r="J512" s="111"/>
      <c r="K512" s="111"/>
      <c r="L512" s="110" t="s">
        <v>3087</v>
      </c>
      <c r="M512" s="111"/>
      <c r="N512" s="110" t="s">
        <v>3133</v>
      </c>
      <c r="O512" s="111"/>
      <c r="P512" s="111"/>
      <c r="Q512" s="111"/>
      <c r="R512" s="128"/>
    </row>
    <row r="513" spans="2:20">
      <c r="B513" s="127" t="s">
        <v>3357</v>
      </c>
      <c r="C513" s="111"/>
      <c r="D513" s="111"/>
      <c r="E513" s="111"/>
      <c r="F513" s="111"/>
      <c r="G513" s="111"/>
      <c r="H513" s="111"/>
      <c r="I513" s="111"/>
      <c r="J513" s="111"/>
      <c r="K513" s="111"/>
      <c r="L513" s="110"/>
      <c r="M513" s="111"/>
      <c r="N513" s="110"/>
      <c r="O513" s="111"/>
      <c r="P513" s="111"/>
      <c r="Q513" s="111"/>
      <c r="R513" s="128"/>
      <c r="T513" s="23"/>
    </row>
    <row r="514" spans="2:20">
      <c r="B514" s="149" t="s">
        <v>3358</v>
      </c>
      <c r="C514" s="146"/>
      <c r="D514" s="146"/>
      <c r="E514" s="146"/>
      <c r="F514" s="146"/>
      <c r="G514" s="146"/>
      <c r="H514" s="146"/>
      <c r="I514" s="146"/>
      <c r="J514" s="164" t="s">
        <v>821</v>
      </c>
      <c r="K514" s="151" t="s">
        <v>1294</v>
      </c>
      <c r="L514" s="151" t="s">
        <v>1734</v>
      </c>
      <c r="M514" s="151" t="s">
        <v>3351</v>
      </c>
      <c r="N514" s="151" t="s">
        <v>3352</v>
      </c>
      <c r="O514" s="151" t="s">
        <v>3353</v>
      </c>
      <c r="P514" s="164"/>
      <c r="Q514" s="164"/>
      <c r="R514" s="166"/>
    </row>
    <row r="515" spans="2:20">
      <c r="B515" s="147" t="s">
        <v>3127</v>
      </c>
      <c r="C515" s="148"/>
      <c r="D515" s="148"/>
      <c r="E515" s="148"/>
      <c r="F515" s="148"/>
      <c r="G515" s="148"/>
      <c r="H515" s="148">
        <v>56777</v>
      </c>
      <c r="I515" s="148">
        <v>78888</v>
      </c>
      <c r="J515" s="148">
        <v>44677</v>
      </c>
      <c r="K515" s="148" t="s">
        <v>2951</v>
      </c>
      <c r="L515" s="148">
        <v>77778</v>
      </c>
      <c r="M515" s="148" t="s">
        <v>2951</v>
      </c>
      <c r="N515" s="148" t="s">
        <v>2951</v>
      </c>
      <c r="O515" s="148"/>
      <c r="P515" s="168">
        <v>4458810</v>
      </c>
      <c r="Q515" s="168" t="s">
        <v>2981</v>
      </c>
      <c r="R515" s="168">
        <v>22445577910</v>
      </c>
    </row>
    <row r="516" spans="2:20">
      <c r="B516" s="143" t="s">
        <v>3128</v>
      </c>
      <c r="C516" s="144"/>
      <c r="D516" s="144"/>
      <c r="E516" s="144"/>
      <c r="F516" s="144"/>
      <c r="G516" s="144"/>
      <c r="H516" s="144"/>
      <c r="I516" s="144"/>
      <c r="J516" s="144"/>
      <c r="K516" s="144"/>
      <c r="L516" s="153" t="s">
        <v>3129</v>
      </c>
      <c r="M516" s="144"/>
      <c r="N516" s="144"/>
      <c r="O516" s="144"/>
      <c r="P516" s="144"/>
      <c r="Q516" s="144"/>
      <c r="R516" s="145"/>
    </row>
    <row r="517" spans="2:20">
      <c r="B517" s="127" t="s">
        <v>3130</v>
      </c>
      <c r="C517" s="111"/>
      <c r="D517" s="111"/>
      <c r="E517" s="111"/>
      <c r="F517" s="111"/>
      <c r="G517" s="111"/>
      <c r="H517" s="111"/>
      <c r="I517" s="111"/>
      <c r="J517" s="111"/>
      <c r="K517" s="111"/>
      <c r="L517" s="110" t="s">
        <v>3087</v>
      </c>
      <c r="M517" s="111"/>
      <c r="N517" s="110" t="s">
        <v>3133</v>
      </c>
      <c r="O517" s="111"/>
      <c r="P517" s="111"/>
      <c r="Q517" s="111"/>
      <c r="R517" s="128"/>
    </row>
    <row r="518" spans="2:20">
      <c r="B518" s="127" t="s">
        <v>3131</v>
      </c>
      <c r="C518" s="111"/>
      <c r="D518" s="111"/>
      <c r="E518" s="111"/>
      <c r="F518" s="111"/>
      <c r="G518" s="111"/>
      <c r="H518" s="111"/>
      <c r="I518" s="111"/>
      <c r="J518" s="111"/>
      <c r="K518" s="111"/>
      <c r="L518" s="110"/>
      <c r="M518" s="111"/>
      <c r="N518" s="110"/>
      <c r="O518" s="111"/>
      <c r="P518" s="111"/>
      <c r="Q518" s="111"/>
      <c r="R518" s="128"/>
      <c r="T518" s="23"/>
    </row>
    <row r="519" spans="2:20">
      <c r="B519" s="149" t="s">
        <v>3132</v>
      </c>
      <c r="C519" s="146"/>
      <c r="D519" s="146"/>
      <c r="E519" s="146"/>
      <c r="F519" s="146"/>
      <c r="G519" s="146"/>
      <c r="H519" s="146"/>
      <c r="I519" s="146"/>
      <c r="J519" s="164" t="s">
        <v>950</v>
      </c>
      <c r="K519" s="151" t="s">
        <v>822</v>
      </c>
      <c r="L519" s="151" t="s">
        <v>836</v>
      </c>
      <c r="M519" s="151" t="s">
        <v>3121</v>
      </c>
      <c r="N519" s="151" t="s">
        <v>1320</v>
      </c>
      <c r="O519" s="151" t="s">
        <v>1177</v>
      </c>
      <c r="P519" s="164"/>
      <c r="Q519" s="164"/>
      <c r="R519" s="166"/>
    </row>
    <row r="520" spans="2:20">
      <c r="B520" s="147" t="s">
        <v>3408</v>
      </c>
      <c r="C520" s="148"/>
      <c r="D520" s="148"/>
      <c r="E520" s="148"/>
      <c r="F520" s="148"/>
      <c r="G520" s="148"/>
      <c r="H520" s="148">
        <v>56777</v>
      </c>
      <c r="I520" s="148">
        <v>78888</v>
      </c>
      <c r="J520" s="148">
        <v>44677</v>
      </c>
      <c r="K520" s="148" t="s">
        <v>2951</v>
      </c>
      <c r="L520" s="148">
        <v>77778</v>
      </c>
      <c r="M520" s="148" t="s">
        <v>2951</v>
      </c>
      <c r="N520" s="148" t="s">
        <v>2951</v>
      </c>
      <c r="O520" s="148"/>
      <c r="P520" s="168">
        <v>4458810</v>
      </c>
      <c r="Q520" s="168" t="s">
        <v>2981</v>
      </c>
      <c r="R520" s="168">
        <v>22445577910</v>
      </c>
    </row>
    <row r="521" spans="2:20">
      <c r="B521" s="143" t="s">
        <v>3411</v>
      </c>
      <c r="C521" s="144"/>
      <c r="D521" s="144"/>
      <c r="E521" s="144"/>
      <c r="F521" s="144"/>
      <c r="G521" s="144"/>
      <c r="H521" s="144"/>
      <c r="I521" s="144"/>
      <c r="J521" s="144"/>
      <c r="K521" s="144"/>
      <c r="L521" s="153" t="s">
        <v>3410</v>
      </c>
      <c r="M521" s="144"/>
      <c r="N521" s="144"/>
      <c r="O521" s="144"/>
      <c r="P521" s="144"/>
      <c r="Q521" s="144"/>
      <c r="R521" s="145"/>
    </row>
    <row r="522" spans="2:20">
      <c r="B522" s="127" t="s">
        <v>3412</v>
      </c>
      <c r="C522" s="111"/>
      <c r="D522" s="111"/>
      <c r="E522" s="111"/>
      <c r="F522" s="111"/>
      <c r="G522" s="111"/>
      <c r="H522" s="111"/>
      <c r="I522" s="111"/>
      <c r="J522" s="111"/>
      <c r="K522" s="111"/>
      <c r="L522" s="110" t="s">
        <v>3087</v>
      </c>
      <c r="M522" s="111"/>
      <c r="N522" s="110" t="s">
        <v>3133</v>
      </c>
      <c r="O522" s="111"/>
      <c r="P522" s="111"/>
      <c r="Q522" s="111"/>
      <c r="R522" s="128"/>
    </row>
    <row r="523" spans="2:20">
      <c r="B523" s="127" t="s">
        <v>3413</v>
      </c>
      <c r="C523" s="111"/>
      <c r="D523" s="111"/>
      <c r="E523" s="111"/>
      <c r="F523" s="111"/>
      <c r="G523" s="111"/>
      <c r="H523" s="111"/>
      <c r="I523" s="111"/>
      <c r="J523" s="111"/>
      <c r="K523" s="111"/>
      <c r="L523" s="110"/>
      <c r="M523" s="111"/>
      <c r="N523" s="110"/>
      <c r="O523" s="111"/>
      <c r="P523" s="111"/>
      <c r="Q523" s="111"/>
      <c r="R523" s="128"/>
      <c r="T523" s="23"/>
    </row>
    <row r="524" spans="2:20">
      <c r="B524" s="149" t="s">
        <v>3414</v>
      </c>
      <c r="C524" s="146"/>
      <c r="D524" s="146"/>
      <c r="E524" s="146"/>
      <c r="F524" s="146"/>
      <c r="G524" s="146"/>
      <c r="H524" s="146"/>
      <c r="I524" s="146"/>
      <c r="J524" s="164" t="s">
        <v>907</v>
      </c>
      <c r="K524" s="151" t="s">
        <v>1466</v>
      </c>
      <c r="L524" s="151" t="s">
        <v>1830</v>
      </c>
      <c r="M524" s="151" t="s">
        <v>1248</v>
      </c>
      <c r="N524" s="151" t="s">
        <v>3409</v>
      </c>
      <c r="O524" s="151" t="s">
        <v>1521</v>
      </c>
      <c r="P524" s="164"/>
      <c r="Q524" s="164"/>
      <c r="R524" s="166"/>
    </row>
    <row r="525" spans="2:20">
      <c r="B525" s="147" t="s">
        <v>3415</v>
      </c>
      <c r="C525" s="148"/>
      <c r="D525" s="148"/>
      <c r="E525" s="148"/>
      <c r="F525" s="148"/>
      <c r="G525" s="148"/>
      <c r="H525" s="148">
        <v>56777</v>
      </c>
      <c r="I525" s="148">
        <v>78888</v>
      </c>
      <c r="J525" s="148">
        <v>44677</v>
      </c>
      <c r="K525" s="148" t="s">
        <v>2951</v>
      </c>
      <c r="L525" s="148">
        <v>77778</v>
      </c>
      <c r="M525" s="148" t="s">
        <v>2951</v>
      </c>
      <c r="N525" s="148" t="s">
        <v>2951</v>
      </c>
      <c r="O525" s="148"/>
      <c r="P525" s="168">
        <v>4458810</v>
      </c>
      <c r="Q525" s="168" t="s">
        <v>2981</v>
      </c>
      <c r="R525" s="168">
        <v>22445577910</v>
      </c>
    </row>
    <row r="526" spans="2:20">
      <c r="B526" s="143" t="s">
        <v>3420</v>
      </c>
      <c r="C526" s="144"/>
      <c r="D526" s="144"/>
      <c r="E526" s="144"/>
      <c r="F526" s="144"/>
      <c r="G526" s="144"/>
      <c r="H526" s="144"/>
      <c r="I526" s="144"/>
      <c r="J526" s="144"/>
      <c r="K526" s="144"/>
      <c r="L526" s="153" t="s">
        <v>3419</v>
      </c>
      <c r="M526" s="144"/>
      <c r="N526" s="144"/>
      <c r="O526" s="144"/>
      <c r="P526" s="144"/>
      <c r="Q526" s="144"/>
      <c r="R526" s="145"/>
    </row>
    <row r="527" spans="2:20">
      <c r="B527" s="127" t="s">
        <v>3421</v>
      </c>
      <c r="C527" s="111"/>
      <c r="D527" s="111"/>
      <c r="E527" s="111"/>
      <c r="F527" s="111"/>
      <c r="G527" s="111"/>
      <c r="H527" s="111"/>
      <c r="I527" s="111"/>
      <c r="J527" s="111"/>
      <c r="K527" s="111"/>
      <c r="L527" s="110" t="s">
        <v>3087</v>
      </c>
      <c r="M527" s="111"/>
      <c r="N527" s="110" t="s">
        <v>3133</v>
      </c>
      <c r="O527" s="111"/>
      <c r="P527" s="111"/>
      <c r="Q527" s="111"/>
      <c r="R527" s="128"/>
    </row>
    <row r="528" spans="2:20">
      <c r="B528" s="127" t="s">
        <v>3422</v>
      </c>
      <c r="C528" s="111"/>
      <c r="D528" s="111"/>
      <c r="E528" s="111"/>
      <c r="F528" s="111"/>
      <c r="G528" s="111"/>
      <c r="H528" s="111"/>
      <c r="I528" s="111"/>
      <c r="J528" s="111"/>
      <c r="K528" s="111"/>
      <c r="L528" s="110"/>
      <c r="M528" s="111"/>
      <c r="N528" s="110"/>
      <c r="O528" s="111"/>
      <c r="P528" s="111"/>
      <c r="Q528" s="111"/>
      <c r="R528" s="128"/>
      <c r="T528" s="23"/>
    </row>
    <row r="529" spans="2:23">
      <c r="B529" s="149" t="s">
        <v>3423</v>
      </c>
      <c r="C529" s="146"/>
      <c r="D529" s="146"/>
      <c r="E529" s="146"/>
      <c r="F529" s="146"/>
      <c r="G529" s="146"/>
      <c r="H529" s="146"/>
      <c r="I529" s="146"/>
      <c r="J529" s="164" t="s">
        <v>806</v>
      </c>
      <c r="K529" s="151" t="s">
        <v>1456</v>
      </c>
      <c r="L529" s="151" t="s">
        <v>1510</v>
      </c>
      <c r="M529" s="151" t="s">
        <v>3416</v>
      </c>
      <c r="N529" s="151" t="s">
        <v>3417</v>
      </c>
      <c r="O529" s="151" t="s">
        <v>3418</v>
      </c>
      <c r="P529" s="164"/>
      <c r="Q529" s="164"/>
      <c r="R529" s="166"/>
    </row>
    <row r="530" spans="2:23">
      <c r="B530" s="147" t="s">
        <v>3424</v>
      </c>
      <c r="C530" s="148"/>
      <c r="D530" s="148"/>
      <c r="E530" s="148"/>
      <c r="F530" s="148"/>
      <c r="G530" s="148"/>
      <c r="H530" s="148">
        <v>56777</v>
      </c>
      <c r="I530" s="148">
        <v>78888</v>
      </c>
      <c r="J530" s="148">
        <v>44677</v>
      </c>
      <c r="K530" s="148" t="s">
        <v>2951</v>
      </c>
      <c r="L530" s="148">
        <v>77778</v>
      </c>
      <c r="M530" s="148" t="s">
        <v>2951</v>
      </c>
      <c r="N530" s="148" t="s">
        <v>2951</v>
      </c>
      <c r="O530" s="148"/>
      <c r="P530" s="168">
        <v>4458810</v>
      </c>
      <c r="Q530" s="168" t="s">
        <v>2981</v>
      </c>
      <c r="R530" s="168">
        <v>22445577910</v>
      </c>
    </row>
    <row r="531" spans="2:23">
      <c r="B531" s="143" t="s">
        <v>3425</v>
      </c>
      <c r="C531" s="144"/>
      <c r="D531" s="144"/>
      <c r="E531" s="144"/>
      <c r="F531" s="144"/>
      <c r="G531" s="144"/>
      <c r="H531" s="144"/>
      <c r="I531" s="144"/>
      <c r="J531" s="144"/>
      <c r="K531" s="144"/>
      <c r="L531" s="153" t="s">
        <v>3426</v>
      </c>
      <c r="M531" s="144"/>
      <c r="N531" s="144"/>
      <c r="O531" s="144"/>
      <c r="P531" s="144"/>
      <c r="Q531" s="144"/>
      <c r="R531" s="145"/>
    </row>
    <row r="532" spans="2:23">
      <c r="B532" s="127" t="s">
        <v>3427</v>
      </c>
      <c r="C532" s="111"/>
      <c r="D532" s="111"/>
      <c r="E532" s="111"/>
      <c r="F532" s="111"/>
      <c r="G532" s="111"/>
      <c r="H532" s="111"/>
      <c r="I532" s="111"/>
      <c r="J532" s="111"/>
      <c r="K532" s="111"/>
      <c r="L532" s="110" t="s">
        <v>3087</v>
      </c>
      <c r="M532" s="111"/>
      <c r="N532" s="110" t="s">
        <v>3133</v>
      </c>
      <c r="O532" s="111"/>
      <c r="P532" s="111"/>
      <c r="Q532" s="111"/>
      <c r="R532" s="128"/>
    </row>
    <row r="533" spans="2:23">
      <c r="B533" s="127" t="s">
        <v>3428</v>
      </c>
      <c r="C533" s="111"/>
      <c r="D533" s="111"/>
      <c r="E533" s="111"/>
      <c r="F533" s="111"/>
      <c r="G533" s="111"/>
      <c r="H533" s="111"/>
      <c r="I533" s="111"/>
      <c r="J533" s="111"/>
      <c r="K533" s="111"/>
      <c r="L533" s="110"/>
      <c r="M533" s="111"/>
      <c r="N533" s="110"/>
      <c r="O533" s="111"/>
      <c r="P533" s="111"/>
      <c r="Q533" s="111"/>
      <c r="R533" s="128"/>
      <c r="T533" s="23"/>
    </row>
    <row r="534" spans="2:23">
      <c r="B534" s="149" t="s">
        <v>3429</v>
      </c>
      <c r="C534" s="146"/>
      <c r="D534" s="146"/>
      <c r="E534" s="146"/>
      <c r="F534" s="146"/>
      <c r="G534" s="146"/>
      <c r="H534" s="146"/>
      <c r="I534" s="146"/>
      <c r="J534" s="164" t="s">
        <v>907</v>
      </c>
      <c r="K534" s="151" t="s">
        <v>918</v>
      </c>
      <c r="L534" s="151" t="s">
        <v>1330</v>
      </c>
      <c r="M534" s="151" t="s">
        <v>1148</v>
      </c>
      <c r="N534" s="151" t="s">
        <v>1694</v>
      </c>
      <c r="O534" s="151" t="s">
        <v>1015</v>
      </c>
      <c r="P534" s="164"/>
      <c r="Q534" s="164"/>
      <c r="R534" s="166"/>
    </row>
    <row r="535" spans="2:23">
      <c r="B535" s="147" t="s">
        <v>3324</v>
      </c>
      <c r="C535" s="148" t="s">
        <v>3648</v>
      </c>
      <c r="D535" s="148"/>
      <c r="E535" s="148"/>
      <c r="F535" s="148"/>
      <c r="G535" s="148"/>
      <c r="H535" s="148">
        <v>56777</v>
      </c>
      <c r="I535" s="148">
        <v>78888</v>
      </c>
      <c r="J535" s="148">
        <v>44677</v>
      </c>
      <c r="K535" s="148" t="s">
        <v>2951</v>
      </c>
      <c r="L535" s="148">
        <v>77778</v>
      </c>
      <c r="M535" s="148" t="s">
        <v>2951</v>
      </c>
      <c r="N535" s="148" t="s">
        <v>2951</v>
      </c>
      <c r="O535" s="148"/>
      <c r="P535" s="168">
        <v>4458810</v>
      </c>
      <c r="Q535" s="168" t="s">
        <v>2981</v>
      </c>
      <c r="R535" s="168">
        <v>22445577910</v>
      </c>
    </row>
    <row r="536" spans="2:23">
      <c r="B536" s="143" t="s">
        <v>3330</v>
      </c>
      <c r="C536" s="144"/>
      <c r="D536" s="144"/>
      <c r="E536" s="144"/>
      <c r="F536" s="144"/>
      <c r="G536" s="144"/>
      <c r="H536" s="144"/>
      <c r="I536" s="144"/>
      <c r="J536" s="144"/>
      <c r="K536" s="144"/>
      <c r="L536" s="153" t="s">
        <v>3329</v>
      </c>
      <c r="M536" s="144"/>
      <c r="N536" s="144"/>
      <c r="O536" s="144"/>
      <c r="P536" s="144"/>
      <c r="Q536" s="144"/>
      <c r="R536" s="145"/>
    </row>
    <row r="537" spans="2:23">
      <c r="B537" s="127" t="s">
        <v>3331</v>
      </c>
      <c r="C537" s="111"/>
      <c r="D537" s="111"/>
      <c r="E537" s="111"/>
      <c r="F537" s="111"/>
      <c r="G537" s="111"/>
      <c r="H537" s="111"/>
      <c r="I537" s="111"/>
      <c r="J537" s="111"/>
      <c r="K537" s="111"/>
      <c r="L537" s="110" t="s">
        <v>3239</v>
      </c>
      <c r="M537" s="111"/>
      <c r="N537" s="110" t="s">
        <v>3240</v>
      </c>
      <c r="O537" s="111"/>
      <c r="P537" s="111"/>
      <c r="Q537" s="111"/>
      <c r="R537" s="128"/>
    </row>
    <row r="538" spans="2:23">
      <c r="B538" s="127" t="s">
        <v>3332</v>
      </c>
      <c r="C538" s="111"/>
      <c r="D538" s="111"/>
      <c r="E538" s="111"/>
      <c r="F538" s="111"/>
      <c r="G538" s="111"/>
      <c r="H538" s="111"/>
      <c r="I538" s="111"/>
      <c r="J538" s="111"/>
      <c r="K538" s="111"/>
      <c r="L538" s="110"/>
      <c r="M538" s="111"/>
      <c r="N538" s="110"/>
      <c r="O538" s="111"/>
      <c r="P538" s="111"/>
      <c r="Q538" s="111"/>
      <c r="R538" s="128"/>
    </row>
    <row r="539" spans="2:23">
      <c r="B539" s="149" t="s">
        <v>3333</v>
      </c>
      <c r="C539" s="146"/>
      <c r="D539" s="146"/>
      <c r="E539" s="146"/>
      <c r="F539" s="146"/>
      <c r="G539" s="146"/>
      <c r="H539" s="146"/>
      <c r="I539" s="146"/>
      <c r="J539" s="164" t="s">
        <v>1028</v>
      </c>
      <c r="K539" s="151" t="s">
        <v>3325</v>
      </c>
      <c r="L539" s="151" t="s">
        <v>3326</v>
      </c>
      <c r="M539" s="151" t="s">
        <v>3327</v>
      </c>
      <c r="N539" s="151" t="s">
        <v>3328</v>
      </c>
      <c r="O539" s="151" t="s">
        <v>3287</v>
      </c>
      <c r="P539" s="164"/>
      <c r="Q539" s="164"/>
      <c r="R539" s="166"/>
    </row>
    <row r="540" spans="2:23">
      <c r="B540" s="147" t="s">
        <v>3206</v>
      </c>
      <c r="C540" s="148"/>
      <c r="D540" s="148"/>
      <c r="E540" s="148"/>
      <c r="F540" s="148"/>
      <c r="G540" s="148"/>
      <c r="H540" s="148">
        <v>56777</v>
      </c>
      <c r="I540" s="148">
        <v>78888</v>
      </c>
      <c r="J540" s="148">
        <v>44677</v>
      </c>
      <c r="K540" s="148" t="s">
        <v>2951</v>
      </c>
      <c r="L540" s="148">
        <v>77778</v>
      </c>
      <c r="M540" s="148" t="s">
        <v>2951</v>
      </c>
      <c r="N540" s="148" t="s">
        <v>2951</v>
      </c>
      <c r="O540" s="148"/>
      <c r="P540" s="168">
        <v>4458810</v>
      </c>
      <c r="Q540" s="168" t="s">
        <v>2981</v>
      </c>
      <c r="R540" s="168">
        <v>22445577910</v>
      </c>
    </row>
    <row r="541" spans="2:23">
      <c r="B541" s="143" t="s">
        <v>3208</v>
      </c>
      <c r="C541" s="144"/>
      <c r="D541" s="144"/>
      <c r="E541" s="144"/>
      <c r="F541" s="144"/>
      <c r="G541" s="144"/>
      <c r="H541" s="144"/>
      <c r="I541" s="144"/>
      <c r="J541" s="144"/>
      <c r="K541" s="144"/>
      <c r="L541" s="153" t="s">
        <v>3207</v>
      </c>
      <c r="M541" s="144"/>
      <c r="N541" s="144"/>
      <c r="O541" s="144"/>
      <c r="P541" s="144"/>
      <c r="Q541" s="144"/>
      <c r="R541" s="145"/>
    </row>
    <row r="542" spans="2:23">
      <c r="B542" s="127" t="s">
        <v>3209</v>
      </c>
      <c r="C542" s="111"/>
      <c r="D542" s="111"/>
      <c r="E542" s="111"/>
      <c r="F542" s="111"/>
      <c r="G542" s="111"/>
      <c r="H542" s="111"/>
      <c r="I542" s="111"/>
      <c r="J542" s="111"/>
      <c r="K542" s="111"/>
      <c r="L542" s="110" t="s">
        <v>3212</v>
      </c>
      <c r="M542" s="111"/>
      <c r="N542" s="110" t="s">
        <v>3152</v>
      </c>
      <c r="O542" s="111"/>
      <c r="P542" s="111"/>
      <c r="Q542" s="111"/>
      <c r="R542" s="128"/>
    </row>
    <row r="543" spans="2:23">
      <c r="B543" s="127" t="s">
        <v>3210</v>
      </c>
      <c r="C543" s="111"/>
      <c r="D543" s="111"/>
      <c r="E543" s="111"/>
      <c r="F543" s="111"/>
      <c r="G543" s="111"/>
      <c r="H543" s="111"/>
      <c r="I543" s="111"/>
      <c r="J543" s="111"/>
      <c r="K543" s="111"/>
      <c r="L543" s="110"/>
      <c r="M543" s="111"/>
      <c r="N543" s="110"/>
      <c r="O543" s="111"/>
      <c r="P543" s="111"/>
      <c r="Q543" s="111"/>
      <c r="R543" s="128"/>
      <c r="T543" s="23"/>
      <c r="W543" s="23"/>
    </row>
    <row r="544" spans="2:23">
      <c r="B544" s="149" t="s">
        <v>3211</v>
      </c>
      <c r="C544" s="146"/>
      <c r="D544" s="146"/>
      <c r="E544" s="146"/>
      <c r="F544" s="146"/>
      <c r="G544" s="146"/>
      <c r="H544" s="146"/>
      <c r="I544" s="146"/>
      <c r="J544" s="164" t="s">
        <v>907</v>
      </c>
      <c r="K544" s="151" t="s">
        <v>1287</v>
      </c>
      <c r="L544" s="151" t="s">
        <v>3178</v>
      </c>
      <c r="M544" s="151" t="s">
        <v>3203</v>
      </c>
      <c r="N544" s="151" t="s">
        <v>3204</v>
      </c>
      <c r="O544" s="151" t="s">
        <v>3205</v>
      </c>
      <c r="P544" s="164"/>
      <c r="Q544" s="164"/>
      <c r="R544" s="166"/>
    </row>
    <row r="545" spans="2:23">
      <c r="B545" s="147" t="s">
        <v>3334</v>
      </c>
      <c r="C545" s="179"/>
      <c r="D545" s="148"/>
      <c r="E545" s="148"/>
      <c r="F545" s="148"/>
      <c r="G545" s="148"/>
      <c r="H545" s="148">
        <v>56777</v>
      </c>
      <c r="I545" s="148">
        <v>78888</v>
      </c>
      <c r="J545" s="148">
        <v>44677</v>
      </c>
      <c r="K545" s="148" t="s">
        <v>2951</v>
      </c>
      <c r="L545" s="148">
        <v>77778</v>
      </c>
      <c r="M545" s="148" t="s">
        <v>2951</v>
      </c>
      <c r="N545" s="148" t="s">
        <v>2951</v>
      </c>
      <c r="O545" s="148"/>
      <c r="P545" s="168">
        <v>4458810</v>
      </c>
      <c r="Q545" s="168" t="s">
        <v>2981</v>
      </c>
      <c r="R545" s="168">
        <v>22445577910</v>
      </c>
    </row>
    <row r="546" spans="2:23">
      <c r="B546" s="143" t="s">
        <v>3338</v>
      </c>
      <c r="C546" s="144"/>
      <c r="D546" s="144"/>
      <c r="E546" s="144"/>
      <c r="F546" s="144"/>
      <c r="G546" s="144"/>
      <c r="H546" s="144"/>
      <c r="I546" s="144"/>
      <c r="J546" s="144"/>
      <c r="K546" s="144"/>
      <c r="L546" s="153" t="s">
        <v>3337</v>
      </c>
      <c r="M546" s="144"/>
      <c r="N546" s="144"/>
      <c r="O546" s="144"/>
      <c r="P546" s="144"/>
      <c r="Q546" s="144"/>
      <c r="R546" s="145"/>
    </row>
    <row r="547" spans="2:23">
      <c r="B547" s="127" t="s">
        <v>3339</v>
      </c>
      <c r="C547" s="111"/>
      <c r="D547" s="111"/>
      <c r="E547" s="111"/>
      <c r="F547" s="111"/>
      <c r="G547" s="111"/>
      <c r="H547" s="111"/>
      <c r="I547" s="111"/>
      <c r="J547" s="111"/>
      <c r="K547" s="111"/>
      <c r="L547" s="110" t="s">
        <v>3212</v>
      </c>
      <c r="M547" s="111"/>
      <c r="N547" s="110" t="s">
        <v>3152</v>
      </c>
      <c r="O547" s="111"/>
      <c r="P547" s="111"/>
      <c r="Q547" s="111"/>
      <c r="R547" s="128"/>
    </row>
    <row r="548" spans="2:23">
      <c r="B548" s="127" t="s">
        <v>3340</v>
      </c>
      <c r="C548" s="111"/>
      <c r="D548" s="111"/>
      <c r="E548" s="111"/>
      <c r="F548" s="111"/>
      <c r="G548" s="111"/>
      <c r="H548" s="111"/>
      <c r="I548" s="111"/>
      <c r="J548" s="111"/>
      <c r="K548" s="111"/>
      <c r="L548" s="110"/>
      <c r="M548" s="111"/>
      <c r="N548" s="110"/>
      <c r="O548" s="111"/>
      <c r="P548" s="111"/>
      <c r="Q548" s="111"/>
      <c r="R548" s="128"/>
      <c r="T548" s="23"/>
      <c r="W548" s="23"/>
    </row>
    <row r="549" spans="2:23">
      <c r="B549" s="149" t="s">
        <v>3341</v>
      </c>
      <c r="C549" s="146"/>
      <c r="D549" s="146"/>
      <c r="E549" s="146"/>
      <c r="F549" s="146"/>
      <c r="G549" s="146"/>
      <c r="H549" s="146"/>
      <c r="I549" s="146"/>
      <c r="J549" s="164" t="s">
        <v>821</v>
      </c>
      <c r="K549" s="151" t="s">
        <v>1287</v>
      </c>
      <c r="L549" s="151" t="s">
        <v>1438</v>
      </c>
      <c r="M549" s="151" t="s">
        <v>3335</v>
      </c>
      <c r="N549" s="151" t="s">
        <v>1125</v>
      </c>
      <c r="O549" s="151" t="s">
        <v>3336</v>
      </c>
      <c r="P549" s="164"/>
      <c r="Q549" s="164"/>
      <c r="R549" s="166"/>
    </row>
    <row r="550" spans="2:23">
      <c r="B550" s="147" t="s">
        <v>3265</v>
      </c>
      <c r="C550" s="179" t="s">
        <v>3649</v>
      </c>
      <c r="D550" s="148"/>
      <c r="E550" s="148"/>
      <c r="F550" s="148"/>
      <c r="G550" s="148"/>
      <c r="H550" s="148">
        <v>56777</v>
      </c>
      <c r="I550" s="148">
        <v>78888</v>
      </c>
      <c r="J550" s="148">
        <v>44677</v>
      </c>
      <c r="K550" s="148" t="s">
        <v>2951</v>
      </c>
      <c r="L550" s="148">
        <v>77778</v>
      </c>
      <c r="M550" s="148" t="s">
        <v>2951</v>
      </c>
      <c r="N550" s="148" t="s">
        <v>2951</v>
      </c>
      <c r="O550" s="148"/>
      <c r="P550" s="168">
        <v>4458810</v>
      </c>
      <c r="Q550" s="168" t="s">
        <v>2981</v>
      </c>
      <c r="R550" s="168">
        <v>22445577910</v>
      </c>
    </row>
    <row r="551" spans="2:23">
      <c r="B551" s="143" t="s">
        <v>3270</v>
      </c>
      <c r="C551" s="144"/>
      <c r="D551" s="144"/>
      <c r="E551" s="144"/>
      <c r="F551" s="144"/>
      <c r="G551" s="144"/>
      <c r="H551" s="144"/>
      <c r="I551" s="144"/>
      <c r="J551" s="144"/>
      <c r="K551" s="144"/>
      <c r="L551" s="153" t="s">
        <v>3269</v>
      </c>
      <c r="M551" s="144"/>
      <c r="N551" s="144"/>
      <c r="O551" s="144"/>
      <c r="P551" s="144"/>
      <c r="Q551" s="144"/>
      <c r="R551" s="145"/>
    </row>
    <row r="552" spans="2:23">
      <c r="B552" s="127" t="s">
        <v>3271</v>
      </c>
      <c r="C552" s="111"/>
      <c r="D552" s="111"/>
      <c r="E552" s="111"/>
      <c r="F552" s="111"/>
      <c r="G552" s="111"/>
      <c r="H552" s="111"/>
      <c r="I552" s="111"/>
      <c r="J552" s="111"/>
      <c r="K552" s="111"/>
      <c r="L552" s="110" t="s">
        <v>3239</v>
      </c>
      <c r="M552" s="111"/>
      <c r="N552" s="110" t="s">
        <v>3240</v>
      </c>
      <c r="O552" s="111"/>
      <c r="P552" s="111"/>
      <c r="Q552" s="111"/>
      <c r="R552" s="128"/>
    </row>
    <row r="553" spans="2:23">
      <c r="B553" s="127" t="s">
        <v>3272</v>
      </c>
      <c r="C553" s="111"/>
      <c r="D553" s="111"/>
      <c r="E553" s="111"/>
      <c r="F553" s="111"/>
      <c r="G553" s="111"/>
      <c r="H553" s="111"/>
      <c r="I553" s="111"/>
      <c r="J553" s="111"/>
      <c r="K553" s="111"/>
      <c r="L553" s="110"/>
      <c r="M553" s="111"/>
      <c r="N553" s="110"/>
      <c r="O553" s="111"/>
      <c r="P553" s="111"/>
      <c r="Q553" s="111"/>
      <c r="R553" s="128"/>
    </row>
    <row r="554" spans="2:23">
      <c r="B554" s="149" t="s">
        <v>3273</v>
      </c>
      <c r="C554" s="146"/>
      <c r="D554" s="146"/>
      <c r="E554" s="146"/>
      <c r="F554" s="146"/>
      <c r="G554" s="146"/>
      <c r="H554" s="146"/>
      <c r="I554" s="146"/>
      <c r="J554" s="164" t="s">
        <v>834</v>
      </c>
      <c r="K554" s="151" t="s">
        <v>1835</v>
      </c>
      <c r="L554" s="151" t="s">
        <v>3266</v>
      </c>
      <c r="M554" s="151" t="s">
        <v>1495</v>
      </c>
      <c r="N554" s="151" t="s">
        <v>3267</v>
      </c>
      <c r="O554" s="151" t="s">
        <v>3268</v>
      </c>
      <c r="P554" s="164"/>
      <c r="Q554" s="164"/>
      <c r="R554" s="166"/>
    </row>
    <row r="555" spans="2:23">
      <c r="B555" s="147" t="s">
        <v>3257</v>
      </c>
      <c r="C555" s="148"/>
      <c r="D555" s="148"/>
      <c r="E555" s="148"/>
      <c r="F555" s="148"/>
      <c r="G555" s="148"/>
      <c r="H555" s="148">
        <v>56777</v>
      </c>
      <c r="I555" s="148">
        <v>78888</v>
      </c>
      <c r="J555" s="148">
        <v>44677</v>
      </c>
      <c r="K555" s="148" t="s">
        <v>2951</v>
      </c>
      <c r="L555" s="148">
        <v>77778</v>
      </c>
      <c r="M555" s="148" t="s">
        <v>2951</v>
      </c>
      <c r="N555" s="148" t="s">
        <v>2951</v>
      </c>
      <c r="O555" s="148"/>
      <c r="P555" s="168">
        <v>4458810</v>
      </c>
      <c r="Q555" s="168" t="s">
        <v>2981</v>
      </c>
      <c r="R555" s="168">
        <v>22445577910</v>
      </c>
    </row>
    <row r="556" spans="2:23">
      <c r="B556" s="143" t="s">
        <v>3261</v>
      </c>
      <c r="C556" s="144"/>
      <c r="D556" s="144"/>
      <c r="E556" s="144"/>
      <c r="F556" s="144"/>
      <c r="G556" s="144"/>
      <c r="H556" s="144"/>
      <c r="I556" s="144"/>
      <c r="J556" s="144"/>
      <c r="K556" s="144"/>
      <c r="L556" s="153" t="s">
        <v>3260</v>
      </c>
      <c r="M556" s="144"/>
      <c r="N556" s="144"/>
      <c r="O556" s="144"/>
      <c r="P556" s="144"/>
      <c r="Q556" s="144"/>
      <c r="R556" s="145"/>
    </row>
    <row r="557" spans="2:23">
      <c r="B557" s="127" t="s">
        <v>3262</v>
      </c>
      <c r="C557" s="111"/>
      <c r="D557" s="111"/>
      <c r="E557" s="111"/>
      <c r="F557" s="111"/>
      <c r="G557" s="111"/>
      <c r="H557" s="111"/>
      <c r="I557" s="111"/>
      <c r="J557" s="111"/>
      <c r="K557" s="111"/>
      <c r="L557" s="110" t="s">
        <v>3239</v>
      </c>
      <c r="M557" s="111"/>
      <c r="N557" s="110" t="s">
        <v>3240</v>
      </c>
      <c r="O557" s="111"/>
      <c r="P557" s="111"/>
      <c r="Q557" s="111"/>
      <c r="R557" s="128"/>
    </row>
    <row r="558" spans="2:23">
      <c r="B558" s="127" t="s">
        <v>3263</v>
      </c>
      <c r="C558" s="111"/>
      <c r="D558" s="111"/>
      <c r="E558" s="111"/>
      <c r="F558" s="111"/>
      <c r="G558" s="111"/>
      <c r="H558" s="111"/>
      <c r="I558" s="111"/>
      <c r="J558" s="111"/>
      <c r="K558" s="111"/>
      <c r="L558" s="110"/>
      <c r="M558" s="111"/>
      <c r="N558" s="110"/>
      <c r="O558" s="111"/>
      <c r="P558" s="111"/>
      <c r="Q558" s="111"/>
      <c r="R558" s="128"/>
    </row>
    <row r="559" spans="2:23">
      <c r="B559" s="149" t="s">
        <v>3264</v>
      </c>
      <c r="C559" s="146"/>
      <c r="D559" s="146"/>
      <c r="E559" s="146"/>
      <c r="F559" s="146"/>
      <c r="G559" s="146"/>
      <c r="H559" s="146"/>
      <c r="I559" s="146"/>
      <c r="J559" s="164" t="s">
        <v>806</v>
      </c>
      <c r="K559" s="151" t="s">
        <v>842</v>
      </c>
      <c r="L559" s="151" t="s">
        <v>947</v>
      </c>
      <c r="M559" s="151" t="s">
        <v>3258</v>
      </c>
      <c r="N559" s="151" t="s">
        <v>3259</v>
      </c>
      <c r="O559" s="151" t="s">
        <v>949</v>
      </c>
      <c r="P559" s="164"/>
      <c r="Q559" s="164"/>
      <c r="R559" s="166"/>
    </row>
    <row r="560" spans="2:23">
      <c r="B560" s="147" t="s">
        <v>3219</v>
      </c>
      <c r="C560" s="148"/>
      <c r="D560" s="148"/>
      <c r="E560" s="148"/>
      <c r="F560" s="148"/>
      <c r="G560" s="148"/>
      <c r="H560" s="148">
        <v>56777</v>
      </c>
      <c r="I560" s="148">
        <v>78888</v>
      </c>
      <c r="J560" s="148">
        <v>44677</v>
      </c>
      <c r="K560" s="148" t="s">
        <v>2951</v>
      </c>
      <c r="L560" s="148">
        <v>77778</v>
      </c>
      <c r="M560" s="148" t="s">
        <v>2951</v>
      </c>
      <c r="N560" s="148" t="s">
        <v>2951</v>
      </c>
      <c r="O560" s="148"/>
      <c r="P560" s="168">
        <v>4458810</v>
      </c>
      <c r="Q560" s="168" t="s">
        <v>2981</v>
      </c>
      <c r="R560" s="168">
        <v>22445577910</v>
      </c>
    </row>
    <row r="561" spans="2:18">
      <c r="B561" s="143" t="s">
        <v>3223</v>
      </c>
      <c r="C561" s="144"/>
      <c r="D561" s="144"/>
      <c r="E561" s="144"/>
      <c r="F561" s="144"/>
      <c r="G561" s="144"/>
      <c r="H561" s="144"/>
      <c r="I561" s="144"/>
      <c r="J561" s="144"/>
      <c r="K561" s="144"/>
      <c r="L561" s="153" t="s">
        <v>3224</v>
      </c>
      <c r="M561" s="144"/>
      <c r="N561" s="144"/>
      <c r="O561" s="144"/>
      <c r="P561" s="144"/>
      <c r="Q561" s="144"/>
      <c r="R561" s="145"/>
    </row>
    <row r="562" spans="2:18">
      <c r="B562" s="127" t="s">
        <v>3225</v>
      </c>
      <c r="C562" s="111"/>
      <c r="D562" s="111"/>
      <c r="E562" s="111"/>
      <c r="F562" s="111"/>
      <c r="G562" s="111"/>
      <c r="H562" s="111"/>
      <c r="I562" s="111"/>
      <c r="J562" s="111"/>
      <c r="K562" s="111"/>
      <c r="L562" s="110" t="s">
        <v>3239</v>
      </c>
      <c r="M562" s="111"/>
      <c r="N562" s="110" t="s">
        <v>3240</v>
      </c>
      <c r="O562" s="111"/>
      <c r="P562" s="111"/>
      <c r="Q562" s="111"/>
      <c r="R562" s="128"/>
    </row>
    <row r="563" spans="2:18">
      <c r="B563" s="127" t="s">
        <v>3226</v>
      </c>
      <c r="C563" s="111"/>
      <c r="D563" s="111"/>
      <c r="E563" s="111"/>
      <c r="F563" s="111"/>
      <c r="G563" s="111"/>
      <c r="H563" s="111"/>
      <c r="I563" s="111"/>
      <c r="J563" s="111"/>
      <c r="K563" s="111"/>
      <c r="L563" s="110"/>
      <c r="M563" s="111"/>
      <c r="N563" s="110"/>
      <c r="O563" s="111"/>
      <c r="P563" s="111"/>
      <c r="Q563" s="111"/>
      <c r="R563" s="128"/>
    </row>
    <row r="564" spans="2:18">
      <c r="B564" s="149" t="s">
        <v>3227</v>
      </c>
      <c r="C564" s="146"/>
      <c r="D564" s="146"/>
      <c r="E564" s="146"/>
      <c r="F564" s="146"/>
      <c r="G564" s="146"/>
      <c r="H564" s="146"/>
      <c r="I564" s="146"/>
      <c r="J564" s="164" t="s">
        <v>792</v>
      </c>
      <c r="K564" s="151" t="s">
        <v>1835</v>
      </c>
      <c r="L564" s="151" t="s">
        <v>1492</v>
      </c>
      <c r="M564" s="151" t="s">
        <v>3220</v>
      </c>
      <c r="N564" s="151" t="s">
        <v>3221</v>
      </c>
      <c r="O564" s="151" t="s">
        <v>3222</v>
      </c>
      <c r="P564" s="164"/>
      <c r="Q564" s="164"/>
      <c r="R564" s="166"/>
    </row>
    <row r="565" spans="2:18">
      <c r="B565" s="147" t="s">
        <v>3284</v>
      </c>
      <c r="C565" s="148" t="s">
        <v>3647</v>
      </c>
      <c r="D565" s="148"/>
      <c r="E565" s="148"/>
      <c r="F565" s="148"/>
      <c r="G565" s="148"/>
      <c r="H565" s="148">
        <v>56777</v>
      </c>
      <c r="I565" s="148">
        <v>78888</v>
      </c>
      <c r="J565" s="148">
        <v>44677</v>
      </c>
      <c r="K565" s="148" t="s">
        <v>2951</v>
      </c>
      <c r="L565" s="148">
        <v>77778</v>
      </c>
      <c r="M565" s="148" t="s">
        <v>2951</v>
      </c>
      <c r="N565" s="148" t="s">
        <v>2951</v>
      </c>
      <c r="O565" s="148"/>
      <c r="P565" s="168">
        <v>4458810</v>
      </c>
      <c r="Q565" s="168" t="s">
        <v>2981</v>
      </c>
      <c r="R565" s="168">
        <v>22445577910</v>
      </c>
    </row>
    <row r="566" spans="2:18">
      <c r="B566" s="143" t="s">
        <v>3289</v>
      </c>
      <c r="C566" s="144"/>
      <c r="D566" s="144"/>
      <c r="E566" s="144"/>
      <c r="F566" s="144"/>
      <c r="G566" s="144"/>
      <c r="H566" s="144"/>
      <c r="I566" s="144"/>
      <c r="J566" s="144"/>
      <c r="K566" s="144"/>
      <c r="L566" s="153" t="s">
        <v>3288</v>
      </c>
      <c r="M566" s="144"/>
      <c r="N566" s="144"/>
      <c r="O566" s="144"/>
      <c r="P566" s="144"/>
      <c r="Q566" s="144"/>
      <c r="R566" s="145"/>
    </row>
    <row r="567" spans="2:18">
      <c r="B567" s="127" t="s">
        <v>3290</v>
      </c>
      <c r="C567" s="111"/>
      <c r="D567" s="111"/>
      <c r="E567" s="111"/>
      <c r="F567" s="111"/>
      <c r="G567" s="111"/>
      <c r="H567" s="111"/>
      <c r="I567" s="111"/>
      <c r="J567" s="111"/>
      <c r="K567" s="111"/>
      <c r="L567" s="110" t="s">
        <v>3239</v>
      </c>
      <c r="M567" s="111"/>
      <c r="N567" s="110" t="s">
        <v>3240</v>
      </c>
      <c r="O567" s="111"/>
      <c r="P567" s="111"/>
      <c r="Q567" s="111"/>
      <c r="R567" s="128"/>
    </row>
    <row r="568" spans="2:18">
      <c r="B568" s="127" t="s">
        <v>3291</v>
      </c>
      <c r="C568" s="111"/>
      <c r="D568" s="111"/>
      <c r="E568" s="111"/>
      <c r="F568" s="111"/>
      <c r="G568" s="111"/>
      <c r="H568" s="111"/>
      <c r="I568" s="111"/>
      <c r="J568" s="111"/>
      <c r="K568" s="111"/>
      <c r="L568" s="110"/>
      <c r="M568" s="111"/>
      <c r="N568" s="110"/>
      <c r="O568" s="111"/>
      <c r="P568" s="111"/>
      <c r="Q568" s="111"/>
      <c r="R568" s="128"/>
    </row>
    <row r="569" spans="2:18">
      <c r="B569" s="149" t="s">
        <v>3292</v>
      </c>
      <c r="C569" s="146"/>
      <c r="D569" s="146"/>
      <c r="E569" s="146"/>
      <c r="F569" s="146"/>
      <c r="G569" s="146"/>
      <c r="H569" s="146"/>
      <c r="I569" s="146"/>
      <c r="J569" s="164" t="s">
        <v>780</v>
      </c>
      <c r="K569" s="151" t="s">
        <v>1456</v>
      </c>
      <c r="L569" s="151" t="s">
        <v>1492</v>
      </c>
      <c r="M569" s="151" t="s">
        <v>3285</v>
      </c>
      <c r="N569" s="151" t="s">
        <v>3286</v>
      </c>
      <c r="O569" s="151" t="s">
        <v>3287</v>
      </c>
      <c r="P569" s="164"/>
      <c r="Q569" s="164"/>
      <c r="R569" s="166"/>
    </row>
    <row r="570" spans="2:18">
      <c r="B570" s="147" t="s">
        <v>3293</v>
      </c>
      <c r="C570" s="179"/>
      <c r="D570" s="148"/>
      <c r="E570" s="148"/>
      <c r="F570" s="148"/>
      <c r="G570" s="148"/>
      <c r="H570" s="148">
        <v>56777</v>
      </c>
      <c r="I570" s="148">
        <v>78888</v>
      </c>
      <c r="J570" s="148">
        <v>44677</v>
      </c>
      <c r="K570" s="148" t="s">
        <v>2951</v>
      </c>
      <c r="L570" s="148">
        <v>77778</v>
      </c>
      <c r="M570" s="148" t="s">
        <v>2951</v>
      </c>
      <c r="N570" s="148" t="s">
        <v>2951</v>
      </c>
      <c r="O570" s="148"/>
      <c r="P570" s="168">
        <v>4458810</v>
      </c>
      <c r="Q570" s="168" t="s">
        <v>2981</v>
      </c>
      <c r="R570" s="168">
        <v>22445577910</v>
      </c>
    </row>
    <row r="571" spans="2:18">
      <c r="B571" s="143" t="s">
        <v>3299</v>
      </c>
      <c r="C571" s="144"/>
      <c r="D571" s="144"/>
      <c r="E571" s="144"/>
      <c r="F571" s="144"/>
      <c r="G571" s="144"/>
      <c r="H571" s="144"/>
      <c r="I571" s="144"/>
      <c r="J571" s="144"/>
      <c r="K571" s="144"/>
      <c r="L571" s="153" t="s">
        <v>3298</v>
      </c>
      <c r="M571" s="144"/>
      <c r="N571" s="144"/>
      <c r="O571" s="144"/>
      <c r="P571" s="144"/>
      <c r="Q571" s="144"/>
      <c r="R571" s="145"/>
    </row>
    <row r="572" spans="2:18">
      <c r="B572" s="127" t="s">
        <v>3300</v>
      </c>
      <c r="C572" s="111"/>
      <c r="D572" s="111"/>
      <c r="E572" s="111"/>
      <c r="F572" s="111"/>
      <c r="G572" s="111"/>
      <c r="H572" s="111"/>
      <c r="I572" s="111"/>
      <c r="J572" s="111"/>
      <c r="K572" s="111"/>
      <c r="L572" s="110" t="s">
        <v>3239</v>
      </c>
      <c r="M572" s="111"/>
      <c r="N572" s="110" t="s">
        <v>3240</v>
      </c>
      <c r="O572" s="111"/>
      <c r="P572" s="111"/>
      <c r="Q572" s="111"/>
      <c r="R572" s="128"/>
    </row>
    <row r="573" spans="2:18">
      <c r="B573" s="127" t="s">
        <v>3301</v>
      </c>
      <c r="C573" s="111"/>
      <c r="D573" s="111"/>
      <c r="E573" s="111"/>
      <c r="F573" s="111"/>
      <c r="G573" s="111"/>
      <c r="H573" s="111"/>
      <c r="I573" s="111"/>
      <c r="J573" s="111"/>
      <c r="K573" s="111"/>
      <c r="L573" s="110"/>
      <c r="M573" s="111"/>
      <c r="N573" s="110"/>
      <c r="O573" s="111"/>
      <c r="P573" s="111"/>
      <c r="Q573" s="111"/>
      <c r="R573" s="128"/>
    </row>
    <row r="574" spans="2:18">
      <c r="B574" s="149" t="s">
        <v>3302</v>
      </c>
      <c r="C574" s="146"/>
      <c r="D574" s="146"/>
      <c r="E574" s="146"/>
      <c r="F574" s="146"/>
      <c r="G574" s="146"/>
      <c r="H574" s="146"/>
      <c r="I574" s="146"/>
      <c r="J574" s="164" t="s">
        <v>821</v>
      </c>
      <c r="K574" s="151" t="s">
        <v>1294</v>
      </c>
      <c r="L574" s="151" t="s">
        <v>3294</v>
      </c>
      <c r="M574" s="151" t="s">
        <v>3295</v>
      </c>
      <c r="N574" s="151" t="s">
        <v>3296</v>
      </c>
      <c r="O574" s="151" t="s">
        <v>3297</v>
      </c>
      <c r="P574" s="164"/>
      <c r="Q574" s="164"/>
      <c r="R574" s="166"/>
    </row>
    <row r="575" spans="2:18">
      <c r="B575" s="147" t="s">
        <v>3274</v>
      </c>
      <c r="C575" s="148"/>
      <c r="D575" s="148"/>
      <c r="E575" s="148"/>
      <c r="F575" s="148"/>
      <c r="G575" s="148"/>
      <c r="H575" s="148">
        <v>56777</v>
      </c>
      <c r="I575" s="148">
        <v>78888</v>
      </c>
      <c r="J575" s="148">
        <v>44677</v>
      </c>
      <c r="K575" s="148" t="s">
        <v>2951</v>
      </c>
      <c r="L575" s="148">
        <v>77778</v>
      </c>
      <c r="M575" s="148" t="s">
        <v>2951</v>
      </c>
      <c r="N575" s="148" t="s">
        <v>2951</v>
      </c>
      <c r="O575" s="148"/>
      <c r="P575" s="168">
        <v>4458810</v>
      </c>
      <c r="Q575" s="168" t="s">
        <v>2981</v>
      </c>
      <c r="R575" s="168">
        <v>22445577910</v>
      </c>
    </row>
    <row r="576" spans="2:18">
      <c r="B576" s="143" t="s">
        <v>3280</v>
      </c>
      <c r="C576" s="144"/>
      <c r="D576" s="144"/>
      <c r="E576" s="144"/>
      <c r="F576" s="144"/>
      <c r="G576" s="144"/>
      <c r="H576" s="144"/>
      <c r="I576" s="144"/>
      <c r="J576" s="144"/>
      <c r="K576" s="144"/>
      <c r="L576" s="153" t="s">
        <v>3279</v>
      </c>
      <c r="M576" s="144"/>
      <c r="N576" s="144"/>
      <c r="O576" s="144"/>
      <c r="P576" s="144"/>
      <c r="Q576" s="144"/>
      <c r="R576" s="145"/>
    </row>
    <row r="577" spans="1:18">
      <c r="B577" s="127" t="s">
        <v>3281</v>
      </c>
      <c r="C577" s="111"/>
      <c r="D577" s="111"/>
      <c r="E577" s="111"/>
      <c r="F577" s="111"/>
      <c r="G577" s="111"/>
      <c r="H577" s="111"/>
      <c r="I577" s="111"/>
      <c r="J577" s="111"/>
      <c r="K577" s="111"/>
      <c r="L577" s="110" t="s">
        <v>3239</v>
      </c>
      <c r="M577" s="111"/>
      <c r="N577" s="110" t="s">
        <v>3240</v>
      </c>
      <c r="O577" s="111"/>
      <c r="P577" s="111"/>
      <c r="Q577" s="111"/>
      <c r="R577" s="128"/>
    </row>
    <row r="578" spans="1:18">
      <c r="B578" s="127" t="s">
        <v>3282</v>
      </c>
      <c r="C578" s="111"/>
      <c r="D578" s="111"/>
      <c r="E578" s="111"/>
      <c r="F578" s="111"/>
      <c r="G578" s="111"/>
      <c r="H578" s="111"/>
      <c r="I578" s="111"/>
      <c r="J578" s="111"/>
      <c r="K578" s="111"/>
      <c r="L578" s="110"/>
      <c r="M578" s="111"/>
      <c r="N578" s="110"/>
      <c r="O578" s="111"/>
      <c r="P578" s="111"/>
      <c r="Q578" s="111"/>
      <c r="R578" s="128"/>
    </row>
    <row r="579" spans="1:18">
      <c r="B579" s="149" t="s">
        <v>3283</v>
      </c>
      <c r="C579" s="146"/>
      <c r="D579" s="146"/>
      <c r="E579" s="146"/>
      <c r="F579" s="146"/>
      <c r="G579" s="146"/>
      <c r="H579" s="146"/>
      <c r="I579" s="146"/>
      <c r="J579" s="164" t="s">
        <v>945</v>
      </c>
      <c r="K579" s="151" t="s">
        <v>1089</v>
      </c>
      <c r="L579" s="151" t="s">
        <v>3275</v>
      </c>
      <c r="M579" s="151" t="s">
        <v>3276</v>
      </c>
      <c r="N579" s="151" t="s">
        <v>3277</v>
      </c>
      <c r="O579" s="151" t="s">
        <v>3278</v>
      </c>
      <c r="P579" s="164"/>
      <c r="Q579" s="164"/>
      <c r="R579" s="166"/>
    </row>
    <row r="580" spans="1:18">
      <c r="B580" s="147" t="s">
        <v>3316</v>
      </c>
      <c r="C580" s="148"/>
      <c r="D580" s="148"/>
      <c r="E580" s="148"/>
      <c r="F580" s="148"/>
      <c r="G580" s="148"/>
      <c r="H580" s="148">
        <v>56777</v>
      </c>
      <c r="I580" s="148">
        <v>78888</v>
      </c>
      <c r="J580" s="148">
        <v>44677</v>
      </c>
      <c r="K580" s="148" t="s">
        <v>2951</v>
      </c>
      <c r="L580" s="148">
        <v>77778</v>
      </c>
      <c r="M580" s="148" t="s">
        <v>2951</v>
      </c>
      <c r="N580" s="148" t="s">
        <v>2951</v>
      </c>
      <c r="O580" s="148"/>
      <c r="P580" s="168">
        <v>4458810</v>
      </c>
      <c r="Q580" s="168" t="s">
        <v>2981</v>
      </c>
      <c r="R580" s="168">
        <v>22445577910</v>
      </c>
    </row>
    <row r="581" spans="1:18">
      <c r="B581" s="143" t="s">
        <v>3320</v>
      </c>
      <c r="C581" s="144"/>
      <c r="D581" s="144"/>
      <c r="E581" s="144"/>
      <c r="F581" s="144"/>
      <c r="G581" s="144"/>
      <c r="H581" s="144"/>
      <c r="I581" s="144"/>
      <c r="J581" s="144"/>
      <c r="K581" s="144"/>
      <c r="L581" s="153" t="s">
        <v>3319</v>
      </c>
      <c r="M581" s="144"/>
      <c r="N581" s="144"/>
      <c r="O581" s="144"/>
      <c r="P581" s="144"/>
      <c r="Q581" s="144"/>
      <c r="R581" s="145"/>
    </row>
    <row r="582" spans="1:18">
      <c r="B582" s="127" t="s">
        <v>3321</v>
      </c>
      <c r="C582" s="111"/>
      <c r="D582" s="111"/>
      <c r="E582" s="111"/>
      <c r="F582" s="111"/>
      <c r="G582" s="111"/>
      <c r="H582" s="111"/>
      <c r="I582" s="111"/>
      <c r="J582" s="111"/>
      <c r="K582" s="111"/>
      <c r="L582" s="110" t="s">
        <v>3239</v>
      </c>
      <c r="M582" s="111"/>
      <c r="N582" s="110" t="s">
        <v>3240</v>
      </c>
      <c r="O582" s="111"/>
      <c r="P582" s="111"/>
      <c r="Q582" s="111"/>
      <c r="R582" s="128"/>
    </row>
    <row r="583" spans="1:18">
      <c r="B583" s="127" t="s">
        <v>3322</v>
      </c>
      <c r="C583" s="111"/>
      <c r="D583" s="111"/>
      <c r="E583" s="111"/>
      <c r="F583" s="111"/>
      <c r="G583" s="111"/>
      <c r="H583" s="111"/>
      <c r="I583" s="111"/>
      <c r="J583" s="111"/>
      <c r="K583" s="111"/>
      <c r="L583" s="110"/>
      <c r="M583" s="111"/>
      <c r="N583" s="110"/>
      <c r="O583" s="111"/>
      <c r="P583" s="111"/>
      <c r="Q583" s="111"/>
      <c r="R583" s="128"/>
    </row>
    <row r="584" spans="1:18">
      <c r="B584" s="149" t="s">
        <v>3323</v>
      </c>
      <c r="C584" s="146"/>
      <c r="D584" s="146"/>
      <c r="E584" s="146"/>
      <c r="F584" s="146"/>
      <c r="G584" s="146"/>
      <c r="H584" s="146"/>
      <c r="I584" s="146"/>
      <c r="J584" s="164" t="s">
        <v>821</v>
      </c>
      <c r="K584" s="151" t="s">
        <v>1466</v>
      </c>
      <c r="L584" s="151" t="s">
        <v>1830</v>
      </c>
      <c r="M584" s="151" t="s">
        <v>3317</v>
      </c>
      <c r="N584" s="151" t="s">
        <v>1091</v>
      </c>
      <c r="O584" s="151" t="s">
        <v>3318</v>
      </c>
      <c r="P584" s="164"/>
      <c r="Q584" s="164"/>
      <c r="R584" s="166"/>
    </row>
    <row r="585" spans="1:18">
      <c r="A585" s="13"/>
      <c r="B585" s="147" t="s">
        <v>3308</v>
      </c>
      <c r="C585" s="179"/>
      <c r="D585" s="148"/>
      <c r="E585" s="148"/>
      <c r="F585" s="148"/>
      <c r="G585" s="148"/>
      <c r="H585" s="148">
        <v>56777</v>
      </c>
      <c r="I585" s="148">
        <v>78888</v>
      </c>
      <c r="J585" s="148">
        <v>44677</v>
      </c>
      <c r="K585" s="148" t="s">
        <v>2951</v>
      </c>
      <c r="L585" s="148">
        <v>77778</v>
      </c>
      <c r="M585" s="148" t="s">
        <v>2951</v>
      </c>
      <c r="N585" s="148" t="s">
        <v>2951</v>
      </c>
      <c r="O585" s="148"/>
      <c r="P585" s="168">
        <v>4458810</v>
      </c>
      <c r="Q585" s="168" t="s">
        <v>2981</v>
      </c>
      <c r="R585" s="168">
        <v>22445577910</v>
      </c>
    </row>
    <row r="586" spans="1:18">
      <c r="B586" s="143" t="s">
        <v>3307</v>
      </c>
      <c r="C586" s="144"/>
      <c r="D586" s="144"/>
      <c r="E586" s="144"/>
      <c r="F586" s="144"/>
      <c r="G586" s="144"/>
      <c r="H586" s="144"/>
      <c r="I586" s="144"/>
      <c r="J586" s="144"/>
      <c r="K586" s="144"/>
      <c r="L586" s="153" t="s">
        <v>3306</v>
      </c>
      <c r="M586" s="144"/>
      <c r="N586" s="144"/>
      <c r="O586" s="144"/>
      <c r="P586" s="144"/>
      <c r="Q586" s="144"/>
      <c r="R586" s="145"/>
    </row>
    <row r="587" spans="1:18">
      <c r="B587" s="127" t="s">
        <v>3309</v>
      </c>
      <c r="C587" s="111"/>
      <c r="D587" s="111"/>
      <c r="E587" s="111"/>
      <c r="F587" s="111"/>
      <c r="G587" s="111"/>
      <c r="H587" s="111"/>
      <c r="I587" s="111"/>
      <c r="J587" s="111"/>
      <c r="K587" s="111"/>
      <c r="L587" s="110" t="s">
        <v>3239</v>
      </c>
      <c r="M587" s="111"/>
      <c r="N587" s="110" t="s">
        <v>3240</v>
      </c>
      <c r="O587" s="111"/>
      <c r="P587" s="111"/>
      <c r="Q587" s="111"/>
      <c r="R587" s="128"/>
    </row>
    <row r="588" spans="1:18">
      <c r="B588" s="127" t="s">
        <v>3310</v>
      </c>
      <c r="C588" s="111"/>
      <c r="D588" s="111"/>
      <c r="E588" s="111"/>
      <c r="F588" s="111"/>
      <c r="G588" s="111"/>
      <c r="H588" s="111"/>
      <c r="I588" s="111"/>
      <c r="J588" s="111"/>
      <c r="K588" s="111"/>
      <c r="L588" s="110"/>
      <c r="M588" s="111"/>
      <c r="N588" s="110"/>
      <c r="O588" s="111"/>
      <c r="P588" s="111"/>
      <c r="Q588" s="111"/>
      <c r="R588" s="128"/>
    </row>
    <row r="589" spans="1:18">
      <c r="B589" s="149" t="s">
        <v>3311</v>
      </c>
      <c r="C589" s="146"/>
      <c r="D589" s="146"/>
      <c r="E589" s="146"/>
      <c r="F589" s="146"/>
      <c r="G589" s="146"/>
      <c r="H589" s="146"/>
      <c r="I589" s="146"/>
      <c r="J589" s="164" t="s">
        <v>821</v>
      </c>
      <c r="K589" s="151" t="s">
        <v>1294</v>
      </c>
      <c r="L589" s="151" t="s">
        <v>1422</v>
      </c>
      <c r="M589" s="151" t="s">
        <v>3303</v>
      </c>
      <c r="N589" s="151" t="s">
        <v>3304</v>
      </c>
      <c r="O589" s="151" t="s">
        <v>3305</v>
      </c>
      <c r="P589" s="164"/>
      <c r="Q589" s="164"/>
      <c r="R589" s="166"/>
    </row>
    <row r="590" spans="1:18">
      <c r="B590" s="147" t="s">
        <v>3315</v>
      </c>
      <c r="C590" s="148"/>
      <c r="D590" s="148"/>
      <c r="E590" s="148"/>
      <c r="F590" s="148"/>
      <c r="G590" s="148"/>
      <c r="H590" s="148">
        <v>56777</v>
      </c>
      <c r="I590" s="148">
        <v>78888</v>
      </c>
      <c r="J590" s="148">
        <v>44677</v>
      </c>
      <c r="K590" s="148" t="s">
        <v>2951</v>
      </c>
      <c r="L590" s="148">
        <v>77778</v>
      </c>
      <c r="M590" s="148" t="s">
        <v>2951</v>
      </c>
      <c r="N590" s="148" t="s">
        <v>2951</v>
      </c>
      <c r="O590" s="148"/>
      <c r="P590" s="168">
        <v>4458810</v>
      </c>
      <c r="Q590" s="168" t="s">
        <v>2981</v>
      </c>
      <c r="R590" s="168">
        <v>22445577910</v>
      </c>
    </row>
    <row r="591" spans="1:18">
      <c r="B591" s="143" t="s">
        <v>3314</v>
      </c>
      <c r="C591" s="144"/>
      <c r="D591" s="144"/>
      <c r="E591" s="144"/>
      <c r="F591" s="144"/>
      <c r="G591" s="144"/>
      <c r="H591" s="144"/>
      <c r="I591" s="144"/>
      <c r="J591" s="144"/>
      <c r="K591" s="144"/>
      <c r="L591" s="153" t="s">
        <v>3313</v>
      </c>
      <c r="M591" s="144"/>
      <c r="N591" s="144"/>
      <c r="O591" s="144"/>
      <c r="P591" s="144"/>
      <c r="Q591" s="144"/>
      <c r="R591" s="145"/>
    </row>
    <row r="592" spans="1:18">
      <c r="B592" s="127" t="s">
        <v>3290</v>
      </c>
      <c r="C592" s="111"/>
      <c r="D592" s="111"/>
      <c r="E592" s="111"/>
      <c r="F592" s="111"/>
      <c r="G592" s="111"/>
      <c r="H592" s="111"/>
      <c r="I592" s="111"/>
      <c r="J592" s="111"/>
      <c r="K592" s="111"/>
      <c r="L592" s="110" t="s">
        <v>3239</v>
      </c>
      <c r="M592" s="111"/>
      <c r="N592" s="110" t="s">
        <v>3240</v>
      </c>
      <c r="O592" s="111"/>
      <c r="P592" s="111"/>
      <c r="Q592" s="111"/>
      <c r="R592" s="128"/>
    </row>
    <row r="593" spans="2:25">
      <c r="B593" s="127" t="s">
        <v>3291</v>
      </c>
      <c r="C593" s="111"/>
      <c r="D593" s="111"/>
      <c r="E593" s="111"/>
      <c r="F593" s="111"/>
      <c r="G593" s="111"/>
      <c r="H593" s="111"/>
      <c r="I593" s="111"/>
      <c r="J593" s="111"/>
      <c r="K593" s="111"/>
      <c r="L593" s="110"/>
      <c r="M593" s="111"/>
      <c r="N593" s="110"/>
      <c r="O593" s="111"/>
      <c r="P593" s="111"/>
      <c r="Q593" s="111"/>
      <c r="R593" s="128"/>
    </row>
    <row r="594" spans="2:25">
      <c r="B594" s="149" t="s">
        <v>3292</v>
      </c>
      <c r="C594" s="146"/>
      <c r="D594" s="146"/>
      <c r="E594" s="146"/>
      <c r="F594" s="146"/>
      <c r="G594" s="146"/>
      <c r="H594" s="146"/>
      <c r="I594" s="146"/>
      <c r="J594" s="164" t="s">
        <v>834</v>
      </c>
      <c r="K594" s="151" t="s">
        <v>1466</v>
      </c>
      <c r="L594" s="151" t="s">
        <v>1781</v>
      </c>
      <c r="M594" s="151" t="s">
        <v>3184</v>
      </c>
      <c r="N594" s="151" t="s">
        <v>952</v>
      </c>
      <c r="O594" s="151" t="s">
        <v>3312</v>
      </c>
      <c r="P594" s="164"/>
      <c r="Q594" s="164"/>
      <c r="R594" s="166"/>
    </row>
    <row r="595" spans="2:25">
      <c r="B595" s="147" t="s">
        <v>3431</v>
      </c>
      <c r="C595" s="179"/>
      <c r="D595" s="148"/>
      <c r="E595" s="148"/>
      <c r="F595" s="148"/>
      <c r="G595" s="148"/>
      <c r="H595" s="148">
        <v>56777</v>
      </c>
      <c r="I595" s="148">
        <v>78888</v>
      </c>
      <c r="J595" s="148">
        <v>44677</v>
      </c>
      <c r="K595" s="148" t="s">
        <v>2951</v>
      </c>
      <c r="L595" s="148">
        <v>77778</v>
      </c>
      <c r="M595" s="148" t="s">
        <v>2951</v>
      </c>
      <c r="N595" s="148" t="s">
        <v>2951</v>
      </c>
      <c r="O595" s="148"/>
      <c r="P595" s="168">
        <v>4458810</v>
      </c>
      <c r="Q595" s="168" t="s">
        <v>2981</v>
      </c>
      <c r="R595" s="168">
        <v>22445577910</v>
      </c>
    </row>
    <row r="596" spans="2:25">
      <c r="B596" s="143" t="s">
        <v>3435</v>
      </c>
      <c r="C596" s="144"/>
      <c r="D596" s="144"/>
      <c r="E596" s="144"/>
      <c r="F596" s="144"/>
      <c r="G596" s="144"/>
      <c r="H596" s="144"/>
      <c r="I596" s="144"/>
      <c r="J596" s="144"/>
      <c r="K596" s="144"/>
      <c r="L596" s="153" t="s">
        <v>3434</v>
      </c>
      <c r="M596" s="144"/>
      <c r="N596" s="144"/>
      <c r="O596" s="144"/>
      <c r="P596" s="144"/>
      <c r="Q596" s="144"/>
      <c r="R596" s="145"/>
    </row>
    <row r="597" spans="2:25">
      <c r="B597" s="127" t="s">
        <v>3436</v>
      </c>
      <c r="C597" s="111"/>
      <c r="D597" s="111"/>
      <c r="E597" s="111"/>
      <c r="F597" s="111"/>
      <c r="G597" s="111"/>
      <c r="H597" s="111"/>
      <c r="I597" s="111"/>
      <c r="J597" s="111"/>
      <c r="K597" s="111"/>
      <c r="L597" s="110" t="s">
        <v>3239</v>
      </c>
      <c r="M597" s="111"/>
      <c r="N597" s="110" t="s">
        <v>3240</v>
      </c>
      <c r="O597" s="111"/>
      <c r="P597" s="111"/>
      <c r="Q597" s="111"/>
      <c r="R597" s="128"/>
    </row>
    <row r="598" spans="2:25">
      <c r="B598" s="127" t="s">
        <v>3437</v>
      </c>
      <c r="C598" s="111"/>
      <c r="D598" s="111"/>
      <c r="E598" s="111"/>
      <c r="F598" s="111"/>
      <c r="G598" s="111"/>
      <c r="H598" s="111"/>
      <c r="I598" s="111"/>
      <c r="J598" s="111"/>
      <c r="K598" s="111"/>
      <c r="L598" s="110"/>
      <c r="M598" s="111"/>
      <c r="N598" s="110"/>
      <c r="O598" s="111"/>
      <c r="P598" s="111"/>
      <c r="Q598" s="111"/>
      <c r="R598" s="128"/>
    </row>
    <row r="599" spans="2:25">
      <c r="B599" s="149" t="s">
        <v>3438</v>
      </c>
      <c r="C599" s="146"/>
      <c r="D599" s="146"/>
      <c r="E599" s="146"/>
      <c r="F599" s="146"/>
      <c r="G599" s="146"/>
      <c r="H599" s="146"/>
      <c r="I599" s="146"/>
      <c r="J599" s="164" t="s">
        <v>821</v>
      </c>
      <c r="K599" s="151" t="s">
        <v>1294</v>
      </c>
      <c r="L599" s="151" t="s">
        <v>3432</v>
      </c>
      <c r="M599" s="151" t="s">
        <v>1120</v>
      </c>
      <c r="N599" s="151" t="s">
        <v>3433</v>
      </c>
      <c r="O599" s="151" t="s">
        <v>909</v>
      </c>
      <c r="P599" s="164"/>
      <c r="Q599" s="164"/>
      <c r="R599" s="166"/>
    </row>
    <row r="600" spans="2:25">
      <c r="B600" s="147" t="s">
        <v>3446</v>
      </c>
      <c r="C600" s="183"/>
      <c r="D600" s="148"/>
      <c r="E600" s="148"/>
      <c r="F600" s="148"/>
      <c r="G600" s="148"/>
      <c r="H600" s="148">
        <v>56777</v>
      </c>
      <c r="I600" s="148">
        <v>78888</v>
      </c>
      <c r="J600" s="148">
        <v>44677</v>
      </c>
      <c r="K600" s="148" t="s">
        <v>2951</v>
      </c>
      <c r="L600" s="148">
        <v>77778</v>
      </c>
      <c r="M600" s="148" t="s">
        <v>2951</v>
      </c>
      <c r="N600" s="148" t="s">
        <v>2951</v>
      </c>
      <c r="O600" s="148"/>
      <c r="P600" s="168">
        <v>4458810</v>
      </c>
      <c r="Q600" s="168" t="s">
        <v>2981</v>
      </c>
      <c r="R600" s="168">
        <v>22445577910</v>
      </c>
      <c r="S600" s="96"/>
      <c r="T600" s="23" t="s">
        <v>3692</v>
      </c>
    </row>
    <row r="601" spans="2:25">
      <c r="B601" s="143" t="s">
        <v>3442</v>
      </c>
      <c r="C601" s="144"/>
      <c r="D601" s="144"/>
      <c r="E601" s="144"/>
      <c r="F601" s="144"/>
      <c r="G601" s="144"/>
      <c r="H601" s="144"/>
      <c r="I601" s="144"/>
      <c r="J601" s="144"/>
      <c r="K601" s="144"/>
      <c r="L601" s="153" t="s">
        <v>3441</v>
      </c>
      <c r="M601" s="144"/>
      <c r="N601" s="144"/>
      <c r="O601" s="144"/>
      <c r="P601" s="144"/>
      <c r="Q601" s="144"/>
      <c r="R601" s="145"/>
      <c r="T601" s="23" t="s">
        <v>3693</v>
      </c>
    </row>
    <row r="602" spans="2:25">
      <c r="B602" s="127" t="s">
        <v>3443</v>
      </c>
      <c r="C602" s="111"/>
      <c r="D602" s="111"/>
      <c r="E602" s="111"/>
      <c r="F602" s="111"/>
      <c r="G602" s="111"/>
      <c r="H602" s="111"/>
      <c r="I602" s="111"/>
      <c r="J602" s="111"/>
      <c r="K602" s="111"/>
      <c r="L602" s="110" t="s">
        <v>3239</v>
      </c>
      <c r="M602" s="111"/>
      <c r="N602" s="110" t="s">
        <v>3240</v>
      </c>
      <c r="O602" s="111"/>
      <c r="P602" s="111"/>
      <c r="Q602" s="111"/>
      <c r="R602" s="128"/>
      <c r="T602" s="23" t="s">
        <v>3694</v>
      </c>
    </row>
    <row r="603" spans="2:25">
      <c r="B603" s="127" t="s">
        <v>3444</v>
      </c>
      <c r="C603" s="111"/>
      <c r="D603" s="111"/>
      <c r="E603" s="111"/>
      <c r="F603" s="111"/>
      <c r="G603" s="111"/>
      <c r="H603" s="111"/>
      <c r="I603" s="111"/>
      <c r="J603" s="111"/>
      <c r="K603" s="111"/>
      <c r="L603" s="110"/>
      <c r="M603" s="111"/>
      <c r="N603" s="110"/>
      <c r="O603" s="111"/>
      <c r="P603" s="111"/>
      <c r="Q603" s="111"/>
      <c r="R603" s="128"/>
      <c r="T603" s="23" t="s">
        <v>3702</v>
      </c>
    </row>
    <row r="604" spans="2:25">
      <c r="B604" s="149" t="s">
        <v>3445</v>
      </c>
      <c r="C604" s="146"/>
      <c r="D604" s="146"/>
      <c r="E604" s="146"/>
      <c r="F604" s="146"/>
      <c r="G604" s="146"/>
      <c r="H604" s="146"/>
      <c r="I604" s="146"/>
      <c r="J604" s="164" t="s">
        <v>821</v>
      </c>
      <c r="K604" s="151" t="s">
        <v>1112</v>
      </c>
      <c r="L604" s="151" t="s">
        <v>1469</v>
      </c>
      <c r="M604" s="151" t="s">
        <v>3439</v>
      </c>
      <c r="N604" s="151" t="s">
        <v>3440</v>
      </c>
      <c r="O604" s="151" t="s">
        <v>845</v>
      </c>
      <c r="P604" s="164"/>
      <c r="Q604" s="164"/>
      <c r="R604" s="166"/>
      <c r="T604" s="23" t="s">
        <v>3703</v>
      </c>
      <c r="Y604" s="23" t="s">
        <v>3701</v>
      </c>
    </row>
    <row r="605" spans="2:25">
      <c r="B605" s="147" t="s">
        <v>3455</v>
      </c>
      <c r="C605" s="148"/>
      <c r="D605" s="148"/>
      <c r="E605" s="148"/>
      <c r="F605" s="148"/>
      <c r="G605" s="148"/>
      <c r="H605" s="148">
        <v>56777</v>
      </c>
      <c r="I605" s="148">
        <v>78888</v>
      </c>
      <c r="J605" s="148">
        <v>44677</v>
      </c>
      <c r="K605" s="148" t="s">
        <v>2951</v>
      </c>
      <c r="L605" s="148">
        <v>77778</v>
      </c>
      <c r="M605" s="148" t="s">
        <v>2951</v>
      </c>
      <c r="N605" s="148" t="s">
        <v>2951</v>
      </c>
      <c r="O605" s="148"/>
      <c r="P605" s="168">
        <v>4458810</v>
      </c>
      <c r="Q605" s="168" t="s">
        <v>2981</v>
      </c>
      <c r="R605" s="168">
        <v>22445577910</v>
      </c>
    </row>
    <row r="606" spans="2:25">
      <c r="B606" s="143" t="s">
        <v>3448</v>
      </c>
      <c r="C606" s="144"/>
      <c r="D606" s="144"/>
      <c r="E606" s="144"/>
      <c r="F606" s="144"/>
      <c r="G606" s="144"/>
      <c r="H606" s="144"/>
      <c r="I606" s="144"/>
      <c r="J606" s="144"/>
      <c r="K606" s="144"/>
      <c r="L606" s="153" t="s">
        <v>3447</v>
      </c>
      <c r="M606" s="144"/>
      <c r="N606" s="144"/>
      <c r="O606" s="144"/>
      <c r="P606" s="144"/>
      <c r="Q606" s="144"/>
      <c r="R606" s="145"/>
    </row>
    <row r="607" spans="2:25">
      <c r="B607" s="127" t="s">
        <v>3449</v>
      </c>
      <c r="C607" s="111"/>
      <c r="D607" s="111"/>
      <c r="E607" s="111"/>
      <c r="F607" s="111"/>
      <c r="G607" s="111"/>
      <c r="H607" s="111"/>
      <c r="I607" s="111"/>
      <c r="J607" s="111"/>
      <c r="K607" s="111"/>
      <c r="L607" s="110" t="s">
        <v>3239</v>
      </c>
      <c r="M607" s="111"/>
      <c r="N607" s="110" t="s">
        <v>3240</v>
      </c>
      <c r="O607" s="111"/>
      <c r="P607" s="111"/>
      <c r="Q607" s="111"/>
      <c r="R607" s="128"/>
    </row>
    <row r="608" spans="2:25">
      <c r="B608" s="127" t="s">
        <v>3450</v>
      </c>
      <c r="C608" s="111"/>
      <c r="D608" s="111"/>
      <c r="E608" s="111"/>
      <c r="F608" s="111"/>
      <c r="G608" s="111"/>
      <c r="H608" s="111"/>
      <c r="I608" s="111"/>
      <c r="J608" s="111"/>
      <c r="K608" s="111"/>
      <c r="L608" s="110"/>
      <c r="M608" s="111"/>
      <c r="N608" s="110"/>
      <c r="O608" s="111"/>
      <c r="P608" s="111"/>
      <c r="Q608" s="111"/>
      <c r="R608" s="128"/>
    </row>
    <row r="609" spans="2:25">
      <c r="B609" s="149" t="s">
        <v>3451</v>
      </c>
      <c r="C609" s="146"/>
      <c r="D609" s="146"/>
      <c r="E609" s="146"/>
      <c r="F609" s="146"/>
      <c r="G609" s="146"/>
      <c r="H609" s="146"/>
      <c r="I609" s="146"/>
      <c r="J609" s="164" t="s">
        <v>821</v>
      </c>
      <c r="K609" s="151" t="s">
        <v>908</v>
      </c>
      <c r="L609" s="151" t="s">
        <v>1541</v>
      </c>
      <c r="M609" s="151" t="s">
        <v>3452</v>
      </c>
      <c r="N609" s="151" t="s">
        <v>3453</v>
      </c>
      <c r="O609" s="151" t="s">
        <v>3454</v>
      </c>
      <c r="P609" s="164"/>
      <c r="Q609" s="164"/>
      <c r="R609" s="166"/>
    </row>
    <row r="610" spans="2:25">
      <c r="B610" s="147" t="s">
        <v>3465</v>
      </c>
      <c r="C610" s="148"/>
      <c r="D610" s="148"/>
      <c r="E610" s="148"/>
      <c r="F610" s="148"/>
      <c r="G610" s="148"/>
      <c r="H610" s="148">
        <v>56777</v>
      </c>
      <c r="I610" s="148">
        <v>78888</v>
      </c>
      <c r="J610" s="148">
        <v>44677</v>
      </c>
      <c r="K610" s="148" t="s">
        <v>2951</v>
      </c>
      <c r="L610" s="148">
        <v>77778</v>
      </c>
      <c r="M610" s="148" t="s">
        <v>2951</v>
      </c>
      <c r="N610" s="148" t="s">
        <v>2951</v>
      </c>
      <c r="O610" s="148"/>
      <c r="P610" s="168">
        <v>4458810</v>
      </c>
      <c r="Q610" s="168" t="s">
        <v>2981</v>
      </c>
      <c r="R610" s="168">
        <v>22445577910</v>
      </c>
    </row>
    <row r="611" spans="2:25">
      <c r="B611" s="143" t="s">
        <v>3457</v>
      </c>
      <c r="C611" s="144"/>
      <c r="D611" s="144"/>
      <c r="E611" s="144"/>
      <c r="F611" s="144"/>
      <c r="G611" s="144"/>
      <c r="H611" s="144"/>
      <c r="I611" s="144"/>
      <c r="J611" s="144"/>
      <c r="K611" s="144"/>
      <c r="L611" s="153" t="s">
        <v>3456</v>
      </c>
      <c r="M611" s="144"/>
      <c r="N611" s="144"/>
      <c r="O611" s="144"/>
      <c r="P611" s="144"/>
      <c r="Q611" s="144"/>
      <c r="R611" s="145"/>
    </row>
    <row r="612" spans="2:25">
      <c r="B612" s="127" t="s">
        <v>3458</v>
      </c>
      <c r="C612" s="111"/>
      <c r="D612" s="111"/>
      <c r="E612" s="111"/>
      <c r="F612" s="111"/>
      <c r="G612" s="111"/>
      <c r="H612" s="111"/>
      <c r="I612" s="111"/>
      <c r="J612" s="111"/>
      <c r="K612" s="111"/>
      <c r="L612" s="110" t="s">
        <v>3239</v>
      </c>
      <c r="M612" s="111"/>
      <c r="N612" s="110" t="s">
        <v>3240</v>
      </c>
      <c r="O612" s="111"/>
      <c r="P612" s="111"/>
      <c r="Q612" s="111"/>
      <c r="R612" s="128"/>
    </row>
    <row r="613" spans="2:25">
      <c r="B613" s="127" t="s">
        <v>3459</v>
      </c>
      <c r="C613" s="111"/>
      <c r="D613" s="111"/>
      <c r="E613" s="111"/>
      <c r="F613" s="111"/>
      <c r="G613" s="111"/>
      <c r="H613" s="111"/>
      <c r="I613" s="111"/>
      <c r="J613" s="111"/>
      <c r="K613" s="111"/>
      <c r="L613" s="110"/>
      <c r="M613" s="111"/>
      <c r="N613" s="110"/>
      <c r="O613" s="111"/>
      <c r="P613" s="111"/>
      <c r="Q613" s="111"/>
      <c r="R613" s="128"/>
    </row>
    <row r="614" spans="2:25">
      <c r="B614" s="149" t="s">
        <v>3460</v>
      </c>
      <c r="C614" s="146"/>
      <c r="D614" s="146"/>
      <c r="E614" s="146"/>
      <c r="F614" s="146"/>
      <c r="G614" s="146"/>
      <c r="H614" s="146"/>
      <c r="I614" s="146"/>
      <c r="J614" s="164" t="s">
        <v>907</v>
      </c>
      <c r="K614" s="151" t="s">
        <v>835</v>
      </c>
      <c r="L614" s="151" t="s">
        <v>1469</v>
      </c>
      <c r="M614" s="151" t="s">
        <v>3461</v>
      </c>
      <c r="N614" s="151" t="s">
        <v>3462</v>
      </c>
      <c r="O614" s="151" t="s">
        <v>3463</v>
      </c>
      <c r="P614" s="164"/>
      <c r="Q614" s="164"/>
      <c r="R614" s="166"/>
    </row>
    <row r="615" spans="2:25">
      <c r="B615" s="147" t="s">
        <v>3464</v>
      </c>
      <c r="C615" s="148"/>
      <c r="D615" s="148"/>
      <c r="E615" s="148"/>
      <c r="F615" s="148"/>
      <c r="G615" s="148"/>
      <c r="H615" s="148">
        <v>56777</v>
      </c>
      <c r="I615" s="148">
        <v>78888</v>
      </c>
      <c r="J615" s="148">
        <v>44677</v>
      </c>
      <c r="K615" s="148" t="s">
        <v>2951</v>
      </c>
      <c r="L615" s="148">
        <v>77778</v>
      </c>
      <c r="M615" s="148" t="s">
        <v>2951</v>
      </c>
      <c r="N615" s="148" t="s">
        <v>2951</v>
      </c>
      <c r="O615" s="148"/>
      <c r="P615" s="168">
        <v>4458810</v>
      </c>
      <c r="Q615" s="168" t="s">
        <v>2981</v>
      </c>
      <c r="R615" s="168">
        <v>22445577910</v>
      </c>
    </row>
    <row r="616" spans="2:25">
      <c r="B616" s="143" t="s">
        <v>3470</v>
      </c>
      <c r="C616" s="144"/>
      <c r="D616" s="144"/>
      <c r="E616" s="144"/>
      <c r="F616" s="144"/>
      <c r="G616" s="144"/>
      <c r="H616" s="144"/>
      <c r="I616" s="144"/>
      <c r="J616" s="144"/>
      <c r="K616" s="144"/>
      <c r="L616" s="153" t="s">
        <v>3469</v>
      </c>
      <c r="M616" s="144"/>
      <c r="N616" s="144"/>
      <c r="O616" s="144"/>
      <c r="P616" s="144"/>
      <c r="Q616" s="144"/>
      <c r="R616" s="145"/>
    </row>
    <row r="617" spans="2:25">
      <c r="B617" s="127" t="s">
        <v>3471</v>
      </c>
      <c r="C617" s="111"/>
      <c r="D617" s="111"/>
      <c r="E617" s="111"/>
      <c r="F617" s="111"/>
      <c r="G617" s="111"/>
      <c r="H617" s="111"/>
      <c r="I617" s="111"/>
      <c r="J617" s="111"/>
      <c r="K617" s="111"/>
      <c r="L617" s="110" t="s">
        <v>3239</v>
      </c>
      <c r="M617" s="111"/>
      <c r="N617" s="110" t="s">
        <v>3240</v>
      </c>
      <c r="O617" s="111"/>
      <c r="P617" s="111"/>
      <c r="Q617" s="111"/>
      <c r="R617" s="128"/>
    </row>
    <row r="618" spans="2:25">
      <c r="B618" s="127" t="s">
        <v>3472</v>
      </c>
      <c r="C618" s="111"/>
      <c r="D618" s="111"/>
      <c r="E618" s="111"/>
      <c r="F618" s="111"/>
      <c r="G618" s="111"/>
      <c r="H618" s="111"/>
      <c r="I618" s="111"/>
      <c r="J618" s="111"/>
      <c r="K618" s="111"/>
      <c r="L618" s="110"/>
      <c r="M618" s="111"/>
      <c r="N618" s="110"/>
      <c r="O618" s="111"/>
      <c r="P618" s="111"/>
      <c r="Q618" s="111"/>
      <c r="R618" s="128"/>
    </row>
    <row r="619" spans="2:25">
      <c r="B619" s="149" t="s">
        <v>3473</v>
      </c>
      <c r="C619" s="146"/>
      <c r="D619" s="146"/>
      <c r="E619" s="146"/>
      <c r="F619" s="146"/>
      <c r="G619" s="146"/>
      <c r="H619" s="146"/>
      <c r="I619" s="146"/>
      <c r="J619" s="164" t="s">
        <v>907</v>
      </c>
      <c r="K619" s="151" t="s">
        <v>1112</v>
      </c>
      <c r="L619" s="151" t="s">
        <v>3193</v>
      </c>
      <c r="M619" s="151" t="s">
        <v>3466</v>
      </c>
      <c r="N619" s="151" t="s">
        <v>3467</v>
      </c>
      <c r="O619" s="151" t="s">
        <v>3468</v>
      </c>
      <c r="P619" s="164"/>
      <c r="Q619" s="164"/>
      <c r="R619" s="166"/>
    </row>
    <row r="620" spans="2:25">
      <c r="B620" s="147" t="s">
        <v>3474</v>
      </c>
      <c r="C620" s="148"/>
      <c r="D620" s="148"/>
      <c r="E620" s="148"/>
      <c r="F620" s="148"/>
      <c r="G620" s="148"/>
      <c r="H620" s="148">
        <v>56777</v>
      </c>
      <c r="I620" s="148">
        <v>78888</v>
      </c>
      <c r="J620" s="148">
        <v>44677</v>
      </c>
      <c r="K620" s="148" t="s">
        <v>2951</v>
      </c>
      <c r="L620" s="148">
        <v>77778</v>
      </c>
      <c r="M620" s="148" t="s">
        <v>2951</v>
      </c>
      <c r="N620" s="148" t="s">
        <v>2951</v>
      </c>
      <c r="O620" s="148"/>
      <c r="P620" s="168">
        <v>4458810</v>
      </c>
      <c r="Q620" s="168" t="s">
        <v>2981</v>
      </c>
      <c r="R620" s="168">
        <v>22445577910</v>
      </c>
      <c r="S620" s="96"/>
      <c r="T620" s="23" t="s">
        <v>3696</v>
      </c>
    </row>
    <row r="621" spans="2:25">
      <c r="B621" s="143" t="s">
        <v>3479</v>
      </c>
      <c r="C621" s="144"/>
      <c r="D621" s="144"/>
      <c r="E621" s="144"/>
      <c r="F621" s="144"/>
      <c r="G621" s="144"/>
      <c r="H621" s="144"/>
      <c r="I621" s="144"/>
      <c r="J621" s="144"/>
      <c r="K621" s="144"/>
      <c r="L621" s="153" t="s">
        <v>3478</v>
      </c>
      <c r="M621" s="144"/>
      <c r="N621" s="144"/>
      <c r="O621" s="144"/>
      <c r="P621" s="144"/>
      <c r="Q621" s="144"/>
      <c r="R621" s="145"/>
      <c r="T621" s="23" t="s">
        <v>3697</v>
      </c>
    </row>
    <row r="622" spans="2:25">
      <c r="B622" s="127" t="s">
        <v>3480</v>
      </c>
      <c r="C622" s="111"/>
      <c r="D622" s="111"/>
      <c r="E622" s="111"/>
      <c r="F622" s="111"/>
      <c r="G622" s="111"/>
      <c r="H622" s="111"/>
      <c r="I622" s="111"/>
      <c r="J622" s="111"/>
      <c r="K622" s="111"/>
      <c r="L622" s="110" t="s">
        <v>3239</v>
      </c>
      <c r="M622" s="111"/>
      <c r="N622" s="110" t="s">
        <v>3240</v>
      </c>
      <c r="O622" s="111"/>
      <c r="P622" s="111"/>
      <c r="Q622" s="111"/>
      <c r="R622" s="128"/>
      <c r="T622" s="23" t="s">
        <v>3695</v>
      </c>
    </row>
    <row r="623" spans="2:25">
      <c r="B623" s="127" t="s">
        <v>3481</v>
      </c>
      <c r="C623" s="111"/>
      <c r="D623" s="111"/>
      <c r="E623" s="111"/>
      <c r="F623" s="111"/>
      <c r="G623" s="111"/>
      <c r="H623" s="111"/>
      <c r="I623" s="111"/>
      <c r="J623" s="111"/>
      <c r="K623" s="111"/>
      <c r="L623" s="110"/>
      <c r="M623" s="111"/>
      <c r="N623" s="110"/>
      <c r="O623" s="111"/>
      <c r="P623" s="111"/>
      <c r="Q623" s="111"/>
      <c r="R623" s="128"/>
      <c r="T623" s="23" t="s">
        <v>3700</v>
      </c>
    </row>
    <row r="624" spans="2:25">
      <c r="B624" s="149" t="s">
        <v>3482</v>
      </c>
      <c r="C624" s="146"/>
      <c r="D624" s="146"/>
      <c r="E624" s="146"/>
      <c r="F624" s="146"/>
      <c r="G624" s="146"/>
      <c r="H624" s="146"/>
      <c r="I624" s="146"/>
      <c r="J624" s="164" t="s">
        <v>834</v>
      </c>
      <c r="K624" s="151" t="s">
        <v>1466</v>
      </c>
      <c r="L624" s="151" t="s">
        <v>3475</v>
      </c>
      <c r="M624" s="151" t="s">
        <v>3476</v>
      </c>
      <c r="N624" s="151" t="s">
        <v>3477</v>
      </c>
      <c r="O624" s="151" t="s">
        <v>3454</v>
      </c>
      <c r="P624" s="164"/>
      <c r="Q624" s="164"/>
      <c r="R624" s="166"/>
      <c r="T624" s="23" t="s">
        <v>3699</v>
      </c>
      <c r="Y624" s="23" t="s">
        <v>3698</v>
      </c>
    </row>
    <row r="625" spans="2:19">
      <c r="B625" s="147" t="s">
        <v>3487</v>
      </c>
      <c r="C625" s="179"/>
      <c r="D625" s="148"/>
      <c r="E625" s="148"/>
      <c r="F625" s="148"/>
      <c r="G625" s="148"/>
      <c r="H625" s="148">
        <v>56777</v>
      </c>
      <c r="I625" s="148">
        <v>78888</v>
      </c>
      <c r="J625" s="148">
        <v>44677</v>
      </c>
      <c r="K625" s="148" t="s">
        <v>2951</v>
      </c>
      <c r="L625" s="148">
        <v>77778</v>
      </c>
      <c r="M625" s="148" t="s">
        <v>2951</v>
      </c>
      <c r="N625" s="148" t="s">
        <v>2951</v>
      </c>
      <c r="O625" s="148"/>
      <c r="P625" s="168">
        <v>4458810</v>
      </c>
      <c r="Q625" s="168" t="s">
        <v>2981</v>
      </c>
      <c r="R625" s="168">
        <v>22445577910</v>
      </c>
    </row>
    <row r="626" spans="2:19">
      <c r="B626" s="143" t="s">
        <v>3491</v>
      </c>
      <c r="C626" s="144"/>
      <c r="D626" s="144"/>
      <c r="E626" s="144"/>
      <c r="F626" s="144"/>
      <c r="G626" s="144"/>
      <c r="H626" s="144"/>
      <c r="I626" s="144"/>
      <c r="J626" s="144"/>
      <c r="K626" s="144"/>
      <c r="L626" s="153" t="s">
        <v>3490</v>
      </c>
      <c r="M626" s="144"/>
      <c r="N626" s="144"/>
      <c r="O626" s="144"/>
      <c r="P626" s="144"/>
      <c r="Q626" s="144"/>
      <c r="R626" s="145"/>
    </row>
    <row r="627" spans="2:19">
      <c r="B627" s="127" t="s">
        <v>3492</v>
      </c>
      <c r="C627" s="111"/>
      <c r="D627" s="111"/>
      <c r="E627" s="111"/>
      <c r="F627" s="111"/>
      <c r="G627" s="111"/>
      <c r="H627" s="111"/>
      <c r="I627" s="111"/>
      <c r="J627" s="111"/>
      <c r="K627" s="111"/>
      <c r="L627" s="110" t="s">
        <v>3239</v>
      </c>
      <c r="M627" s="111"/>
      <c r="N627" s="110" t="s">
        <v>3240</v>
      </c>
      <c r="O627" s="111"/>
      <c r="P627" s="111"/>
      <c r="Q627" s="111"/>
      <c r="R627" s="128"/>
    </row>
    <row r="628" spans="2:19">
      <c r="B628" s="127" t="s">
        <v>3493</v>
      </c>
      <c r="C628" s="111"/>
      <c r="D628" s="111"/>
      <c r="E628" s="111"/>
      <c r="F628" s="111"/>
      <c r="G628" s="111"/>
      <c r="H628" s="111"/>
      <c r="I628" s="111"/>
      <c r="J628" s="111"/>
      <c r="K628" s="111"/>
      <c r="L628" s="110"/>
      <c r="M628" s="111"/>
      <c r="N628" s="110"/>
      <c r="O628" s="111"/>
      <c r="P628" s="111"/>
      <c r="Q628" s="111"/>
      <c r="R628" s="128"/>
    </row>
    <row r="629" spans="2:19">
      <c r="B629" s="149" t="s">
        <v>3494</v>
      </c>
      <c r="C629" s="146"/>
      <c r="D629" s="146"/>
      <c r="E629" s="146"/>
      <c r="F629" s="146"/>
      <c r="G629" s="146"/>
      <c r="H629" s="146"/>
      <c r="I629" s="146"/>
      <c r="J629" s="164" t="s">
        <v>907</v>
      </c>
      <c r="K629" s="151" t="s">
        <v>828</v>
      </c>
      <c r="L629" s="151" t="s">
        <v>1389</v>
      </c>
      <c r="M629" s="151" t="s">
        <v>3488</v>
      </c>
      <c r="N629" s="151" t="s">
        <v>3489</v>
      </c>
      <c r="O629" s="151" t="s">
        <v>3463</v>
      </c>
      <c r="P629" s="164"/>
      <c r="Q629" s="164"/>
      <c r="R629" s="166"/>
    </row>
    <row r="630" spans="2:19">
      <c r="B630" s="147" t="s">
        <v>3502</v>
      </c>
      <c r="C630" s="148"/>
      <c r="D630" s="148"/>
      <c r="E630" s="148"/>
      <c r="F630" s="148"/>
      <c r="G630" s="148"/>
      <c r="H630" s="148">
        <v>56777</v>
      </c>
      <c r="I630" s="148">
        <v>78888</v>
      </c>
      <c r="J630" s="148">
        <v>44677</v>
      </c>
      <c r="K630" s="148" t="s">
        <v>2951</v>
      </c>
      <c r="L630" s="148">
        <v>77778</v>
      </c>
      <c r="M630" s="148" t="s">
        <v>2951</v>
      </c>
      <c r="N630" s="148" t="s">
        <v>2951</v>
      </c>
      <c r="O630" s="148"/>
      <c r="P630" s="168">
        <v>4458810</v>
      </c>
      <c r="Q630" s="168" t="s">
        <v>2981</v>
      </c>
      <c r="R630" s="168">
        <v>22445577910</v>
      </c>
    </row>
    <row r="631" spans="2:19">
      <c r="B631" s="143" t="s">
        <v>3496</v>
      </c>
      <c r="C631" s="144"/>
      <c r="D631" s="144"/>
      <c r="E631" s="144"/>
      <c r="F631" s="144"/>
      <c r="G631" s="144"/>
      <c r="H631" s="144"/>
      <c r="I631" s="144"/>
      <c r="J631" s="144"/>
      <c r="K631" s="144"/>
      <c r="L631" s="153" t="s">
        <v>3495</v>
      </c>
      <c r="M631" s="144"/>
      <c r="N631" s="144"/>
      <c r="O631" s="144"/>
      <c r="P631" s="144"/>
      <c r="Q631" s="144"/>
      <c r="R631" s="145"/>
    </row>
    <row r="632" spans="2:19">
      <c r="B632" s="127" t="s">
        <v>3497</v>
      </c>
      <c r="C632" s="111"/>
      <c r="D632" s="111"/>
      <c r="E632" s="111"/>
      <c r="F632" s="111"/>
      <c r="G632" s="111"/>
      <c r="H632" s="111"/>
      <c r="I632" s="111"/>
      <c r="J632" s="111"/>
      <c r="K632" s="111"/>
      <c r="L632" s="110" t="s">
        <v>3239</v>
      </c>
      <c r="M632" s="111"/>
      <c r="N632" s="110" t="s">
        <v>3240</v>
      </c>
      <c r="O632" s="111"/>
      <c r="P632" s="111"/>
      <c r="Q632" s="111"/>
      <c r="R632" s="128"/>
    </row>
    <row r="633" spans="2:19">
      <c r="B633" s="127" t="s">
        <v>3498</v>
      </c>
      <c r="C633" s="111"/>
      <c r="D633" s="111"/>
      <c r="E633" s="111"/>
      <c r="F633" s="111"/>
      <c r="G633" s="111"/>
      <c r="H633" s="111"/>
      <c r="I633" s="111"/>
      <c r="J633" s="111"/>
      <c r="K633" s="111"/>
      <c r="L633" s="110"/>
      <c r="M633" s="111"/>
      <c r="N633" s="110"/>
      <c r="O633" s="111"/>
      <c r="P633" s="111"/>
      <c r="Q633" s="111"/>
      <c r="R633" s="128"/>
    </row>
    <row r="634" spans="2:19">
      <c r="B634" s="149" t="s">
        <v>3499</v>
      </c>
      <c r="C634" s="146"/>
      <c r="D634" s="146"/>
      <c r="E634" s="146"/>
      <c r="F634" s="146"/>
      <c r="G634" s="146"/>
      <c r="H634" s="146"/>
      <c r="I634" s="146"/>
      <c r="J634" s="164" t="s">
        <v>821</v>
      </c>
      <c r="K634" s="151" t="s">
        <v>1294</v>
      </c>
      <c r="L634" s="151" t="s">
        <v>1734</v>
      </c>
      <c r="M634" s="151" t="s">
        <v>3452</v>
      </c>
      <c r="N634" s="151" t="s">
        <v>3500</v>
      </c>
      <c r="O634" s="151" t="s">
        <v>3501</v>
      </c>
      <c r="P634" s="164"/>
      <c r="Q634" s="164"/>
      <c r="R634" s="166"/>
    </row>
    <row r="635" spans="2:19">
      <c r="B635" s="147" t="s">
        <v>3503</v>
      </c>
      <c r="C635" s="148"/>
      <c r="D635" s="148"/>
      <c r="E635" s="148"/>
      <c r="F635" s="148"/>
      <c r="G635" s="148"/>
      <c r="H635" s="148">
        <v>56777</v>
      </c>
      <c r="I635" s="148">
        <v>78888</v>
      </c>
      <c r="J635" s="148">
        <v>44677</v>
      </c>
      <c r="K635" s="148" t="s">
        <v>2951</v>
      </c>
      <c r="L635" s="148">
        <v>77778</v>
      </c>
      <c r="M635" s="148" t="s">
        <v>2951</v>
      </c>
      <c r="N635" s="148" t="s">
        <v>2951</v>
      </c>
      <c r="O635" s="148"/>
      <c r="P635" s="168">
        <v>4458810</v>
      </c>
      <c r="Q635" s="168" t="s">
        <v>2981</v>
      </c>
      <c r="R635" s="168">
        <v>22445577910</v>
      </c>
    </row>
    <row r="636" spans="2:19">
      <c r="B636" s="143" t="s">
        <v>3509</v>
      </c>
      <c r="C636" s="144"/>
      <c r="D636" s="144"/>
      <c r="E636" s="144"/>
      <c r="F636" s="144"/>
      <c r="G636" s="144"/>
      <c r="H636" s="144"/>
      <c r="I636" s="144"/>
      <c r="J636" s="144"/>
      <c r="K636" s="144"/>
      <c r="L636" s="153" t="s">
        <v>3508</v>
      </c>
      <c r="M636" s="144"/>
      <c r="N636" s="144"/>
      <c r="O636" s="144"/>
      <c r="P636" s="144"/>
      <c r="Q636" s="144"/>
      <c r="R636" s="145"/>
    </row>
    <row r="637" spans="2:19">
      <c r="B637" s="127" t="s">
        <v>3510</v>
      </c>
      <c r="C637" s="111"/>
      <c r="D637" s="111"/>
      <c r="E637" s="111"/>
      <c r="F637" s="111"/>
      <c r="G637" s="111"/>
      <c r="H637" s="111"/>
      <c r="I637" s="111"/>
      <c r="J637" s="111"/>
      <c r="K637" s="111"/>
      <c r="L637" s="110" t="s">
        <v>3239</v>
      </c>
      <c r="M637" s="111"/>
      <c r="N637" s="110" t="s">
        <v>3240</v>
      </c>
      <c r="O637" s="111"/>
      <c r="P637" s="111"/>
      <c r="Q637" s="111"/>
      <c r="R637" s="128"/>
    </row>
    <row r="638" spans="2:19">
      <c r="B638" s="127" t="s">
        <v>3511</v>
      </c>
      <c r="C638" s="111"/>
      <c r="D638" s="111"/>
      <c r="E638" s="111"/>
      <c r="F638" s="111"/>
      <c r="G638" s="111"/>
      <c r="H638" s="111"/>
      <c r="I638" s="111"/>
      <c r="J638" s="111"/>
      <c r="K638" s="111"/>
      <c r="L638" s="110"/>
      <c r="M638" s="111"/>
      <c r="N638" s="110"/>
      <c r="O638" s="111"/>
      <c r="P638" s="111"/>
      <c r="Q638" s="111"/>
      <c r="R638" s="128"/>
    </row>
    <row r="639" spans="2:19">
      <c r="B639" s="149" t="s">
        <v>3512</v>
      </c>
      <c r="C639" s="146"/>
      <c r="D639" s="146"/>
      <c r="E639" s="146"/>
      <c r="F639" s="146"/>
      <c r="G639" s="146"/>
      <c r="H639" s="146"/>
      <c r="I639" s="146"/>
      <c r="J639" s="164" t="s">
        <v>821</v>
      </c>
      <c r="K639" s="151" t="s">
        <v>918</v>
      </c>
      <c r="L639" s="151" t="s">
        <v>3504</v>
      </c>
      <c r="M639" s="151" t="s">
        <v>3505</v>
      </c>
      <c r="N639" s="151" t="s">
        <v>3506</v>
      </c>
      <c r="O639" s="151" t="s">
        <v>3507</v>
      </c>
      <c r="P639" s="164"/>
      <c r="Q639" s="164"/>
      <c r="R639" s="166"/>
    </row>
    <row r="640" spans="2:19">
      <c r="B640" s="147" t="s">
        <v>3513</v>
      </c>
      <c r="C640" s="148"/>
      <c r="D640" s="148"/>
      <c r="E640" s="148"/>
      <c r="F640" s="148"/>
      <c r="G640" s="148"/>
      <c r="H640" s="148">
        <v>56777</v>
      </c>
      <c r="I640" s="148">
        <v>78888</v>
      </c>
      <c r="J640" s="148">
        <v>44677</v>
      </c>
      <c r="K640" s="148" t="s">
        <v>2951</v>
      </c>
      <c r="L640" s="148">
        <v>77778</v>
      </c>
      <c r="M640" s="148" t="s">
        <v>2951</v>
      </c>
      <c r="N640" s="148" t="s">
        <v>2951</v>
      </c>
      <c r="O640" s="148"/>
      <c r="P640" s="168">
        <v>4458810</v>
      </c>
      <c r="Q640" s="168" t="s">
        <v>2981</v>
      </c>
      <c r="R640" s="168">
        <v>22445577910</v>
      </c>
      <c r="S640" s="91"/>
    </row>
    <row r="641" spans="2:19">
      <c r="B641" s="143" t="s">
        <v>3517</v>
      </c>
      <c r="C641" s="144"/>
      <c r="D641" s="144"/>
      <c r="E641" s="144"/>
      <c r="F641" s="144"/>
      <c r="G641" s="144"/>
      <c r="H641" s="144"/>
      <c r="I641" s="144"/>
      <c r="J641" s="144"/>
      <c r="K641" s="144"/>
      <c r="L641" s="153" t="s">
        <v>3516</v>
      </c>
      <c r="M641" s="144"/>
      <c r="N641" s="144"/>
      <c r="O641" s="144"/>
      <c r="P641" s="144"/>
      <c r="Q641" s="144"/>
      <c r="R641" s="145"/>
    </row>
    <row r="642" spans="2:19">
      <c r="B642" s="127" t="s">
        <v>3518</v>
      </c>
      <c r="C642" s="111"/>
      <c r="D642" s="111"/>
      <c r="E642" s="111"/>
      <c r="F642" s="111"/>
      <c r="G642" s="111"/>
      <c r="H642" s="111"/>
      <c r="I642" s="111"/>
      <c r="J642" s="111"/>
      <c r="K642" s="111"/>
      <c r="L642" s="110" t="s">
        <v>3239</v>
      </c>
      <c r="M642" s="111"/>
      <c r="N642" s="110" t="s">
        <v>3240</v>
      </c>
      <c r="O642" s="111"/>
      <c r="P642" s="111"/>
      <c r="Q642" s="111"/>
      <c r="R642" s="128"/>
    </row>
    <row r="643" spans="2:19">
      <c r="B643" s="127" t="s">
        <v>3519</v>
      </c>
      <c r="C643" s="111"/>
      <c r="D643" s="111"/>
      <c r="E643" s="111"/>
      <c r="F643" s="111"/>
      <c r="G643" s="111"/>
      <c r="H643" s="111"/>
      <c r="I643" s="111"/>
      <c r="J643" s="111"/>
      <c r="K643" s="111"/>
      <c r="L643" s="110"/>
      <c r="M643" s="111"/>
      <c r="N643" s="110"/>
      <c r="O643" s="111"/>
      <c r="P643" s="111"/>
      <c r="Q643" s="111"/>
      <c r="R643" s="128"/>
    </row>
    <row r="644" spans="2:19">
      <c r="B644" s="149" t="s">
        <v>3520</v>
      </c>
      <c r="C644" s="146"/>
      <c r="D644" s="146"/>
      <c r="E644" s="146"/>
      <c r="F644" s="146"/>
      <c r="G644" s="146"/>
      <c r="H644" s="146"/>
      <c r="I644" s="146"/>
      <c r="J644" s="164" t="s">
        <v>1028</v>
      </c>
      <c r="K644" s="151" t="s">
        <v>1835</v>
      </c>
      <c r="L644" s="151" t="s">
        <v>1330</v>
      </c>
      <c r="M644" s="151" t="s">
        <v>3514</v>
      </c>
      <c r="N644" s="151" t="s">
        <v>3515</v>
      </c>
      <c r="O644" s="151" t="s">
        <v>3205</v>
      </c>
      <c r="P644" s="164"/>
      <c r="Q644" s="164"/>
      <c r="R644" s="166"/>
    </row>
    <row r="645" spans="2:19">
      <c r="B645" s="147" t="s">
        <v>3521</v>
      </c>
      <c r="C645" s="148"/>
      <c r="D645" s="148"/>
      <c r="E645" s="148"/>
      <c r="F645" s="148"/>
      <c r="G645" s="148"/>
      <c r="H645" s="148">
        <v>56777</v>
      </c>
      <c r="I645" s="148">
        <v>78888</v>
      </c>
      <c r="J645" s="148">
        <v>44677</v>
      </c>
      <c r="K645" s="148" t="s">
        <v>2951</v>
      </c>
      <c r="L645" s="148">
        <v>77778</v>
      </c>
      <c r="M645" s="148" t="s">
        <v>2951</v>
      </c>
      <c r="N645" s="148" t="s">
        <v>2951</v>
      </c>
      <c r="O645" s="148"/>
      <c r="P645" s="168">
        <v>4458810</v>
      </c>
      <c r="Q645" s="168" t="s">
        <v>2981</v>
      </c>
      <c r="R645" s="168">
        <v>22445577910</v>
      </c>
      <c r="S645" s="91"/>
    </row>
    <row r="646" spans="2:19">
      <c r="B646" s="143" t="s">
        <v>3523</v>
      </c>
      <c r="C646" s="144"/>
      <c r="D646" s="144"/>
      <c r="E646" s="144"/>
      <c r="F646" s="144"/>
      <c r="G646" s="144"/>
      <c r="H646" s="144"/>
      <c r="I646" s="144"/>
      <c r="J646" s="144"/>
      <c r="K646" s="144"/>
      <c r="L646" s="153" t="s">
        <v>3522</v>
      </c>
      <c r="M646" s="144"/>
      <c r="N646" s="144"/>
      <c r="O646" s="144"/>
      <c r="P646" s="144"/>
      <c r="Q646" s="144"/>
      <c r="R646" s="145"/>
    </row>
    <row r="647" spans="2:19">
      <c r="B647" s="127" t="s">
        <v>3524</v>
      </c>
      <c r="C647" s="111"/>
      <c r="D647" s="111"/>
      <c r="E647" s="111"/>
      <c r="F647" s="111"/>
      <c r="G647" s="111"/>
      <c r="H647" s="111"/>
      <c r="I647" s="111"/>
      <c r="J647" s="111"/>
      <c r="K647" s="111"/>
      <c r="L647" s="110" t="s">
        <v>3239</v>
      </c>
      <c r="M647" s="111"/>
      <c r="N647" s="110" t="s">
        <v>3240</v>
      </c>
      <c r="O647" s="111"/>
      <c r="P647" s="111"/>
      <c r="Q647" s="111"/>
      <c r="R647" s="128"/>
    </row>
    <row r="648" spans="2:19">
      <c r="B648" s="127" t="s">
        <v>3525</v>
      </c>
      <c r="C648" s="111"/>
      <c r="D648" s="111"/>
      <c r="E648" s="111"/>
      <c r="F648" s="111"/>
      <c r="G648" s="111"/>
      <c r="H648" s="111"/>
      <c r="I648" s="111"/>
      <c r="J648" s="111"/>
      <c r="K648" s="111"/>
      <c r="L648" s="110"/>
      <c r="M648" s="111"/>
      <c r="N648" s="110"/>
      <c r="O648" s="111"/>
      <c r="P648" s="111"/>
      <c r="Q648" s="111"/>
      <c r="R648" s="128"/>
    </row>
    <row r="649" spans="2:19">
      <c r="B649" s="149" t="s">
        <v>3526</v>
      </c>
      <c r="C649" s="146"/>
      <c r="D649" s="146"/>
      <c r="E649" s="146"/>
      <c r="F649" s="146"/>
      <c r="G649" s="146"/>
      <c r="H649" s="146"/>
      <c r="I649" s="146"/>
      <c r="J649" s="164" t="s">
        <v>950</v>
      </c>
      <c r="K649" s="151" t="s">
        <v>1466</v>
      </c>
      <c r="L649" s="151" t="s">
        <v>3527</v>
      </c>
      <c r="M649" s="151" t="s">
        <v>3528</v>
      </c>
      <c r="N649" s="151" t="s">
        <v>3529</v>
      </c>
      <c r="O649" s="151" t="s">
        <v>3530</v>
      </c>
      <c r="P649" s="164"/>
      <c r="Q649" s="164"/>
      <c r="R649" s="166"/>
    </row>
    <row r="650" spans="2:19">
      <c r="B650" s="147" t="s">
        <v>3531</v>
      </c>
      <c r="C650" s="183"/>
      <c r="D650" s="148"/>
      <c r="E650" s="148"/>
      <c r="F650" s="148"/>
      <c r="G650" s="148"/>
      <c r="H650" s="148">
        <v>56777</v>
      </c>
      <c r="I650" s="148">
        <v>78888</v>
      </c>
      <c r="J650" s="148">
        <v>44677</v>
      </c>
      <c r="K650" s="148" t="s">
        <v>2951</v>
      </c>
      <c r="L650" s="148">
        <v>77778</v>
      </c>
      <c r="M650" s="148" t="s">
        <v>2951</v>
      </c>
      <c r="N650" s="148" t="s">
        <v>2951</v>
      </c>
      <c r="O650" s="148"/>
      <c r="P650" s="168">
        <v>4458810</v>
      </c>
      <c r="Q650" s="168" t="s">
        <v>2981</v>
      </c>
      <c r="R650" s="168">
        <v>22445577910</v>
      </c>
    </row>
    <row r="651" spans="2:19">
      <c r="B651" s="143" t="s">
        <v>3533</v>
      </c>
      <c r="C651" s="144"/>
      <c r="D651" s="144"/>
      <c r="E651" s="144"/>
      <c r="F651" s="144"/>
      <c r="G651" s="144"/>
      <c r="H651" s="144"/>
      <c r="I651" s="144"/>
      <c r="J651" s="144"/>
      <c r="K651" s="144"/>
      <c r="L651" s="153" t="s">
        <v>3532</v>
      </c>
      <c r="M651" s="144"/>
      <c r="N651" s="144"/>
      <c r="O651" s="144"/>
      <c r="P651" s="144"/>
      <c r="Q651" s="144"/>
      <c r="R651" s="145"/>
    </row>
    <row r="652" spans="2:19">
      <c r="B652" s="127" t="s">
        <v>3534</v>
      </c>
      <c r="C652" s="111"/>
      <c r="D652" s="111"/>
      <c r="E652" s="111"/>
      <c r="F652" s="111"/>
      <c r="G652" s="111"/>
      <c r="H652" s="111"/>
      <c r="I652" s="111"/>
      <c r="J652" s="111"/>
      <c r="K652" s="111"/>
      <c r="L652" s="110" t="s">
        <v>3239</v>
      </c>
      <c r="M652" s="111"/>
      <c r="N652" s="110" t="s">
        <v>3240</v>
      </c>
      <c r="O652" s="111"/>
      <c r="P652" s="111"/>
      <c r="Q652" s="111"/>
      <c r="R652" s="128"/>
    </row>
    <row r="653" spans="2:19">
      <c r="B653" s="127" t="s">
        <v>3535</v>
      </c>
      <c r="C653" s="111"/>
      <c r="D653" s="111"/>
      <c r="E653" s="111"/>
      <c r="F653" s="111"/>
      <c r="G653" s="111"/>
      <c r="H653" s="111"/>
      <c r="I653" s="111"/>
      <c r="J653" s="111"/>
      <c r="K653" s="111"/>
      <c r="L653" s="110"/>
      <c r="M653" s="111"/>
      <c r="N653" s="110"/>
      <c r="O653" s="111"/>
      <c r="P653" s="111"/>
      <c r="Q653" s="111"/>
      <c r="R653" s="128"/>
    </row>
    <row r="654" spans="2:19">
      <c r="B654" s="149" t="s">
        <v>3536</v>
      </c>
      <c r="C654" s="146"/>
      <c r="D654" s="146"/>
      <c r="E654" s="146"/>
      <c r="F654" s="146"/>
      <c r="G654" s="146"/>
      <c r="H654" s="146"/>
      <c r="I654" s="146"/>
      <c r="J654" s="164" t="s">
        <v>792</v>
      </c>
      <c r="K654" s="151" t="s">
        <v>814</v>
      </c>
      <c r="L654" s="151" t="s">
        <v>3275</v>
      </c>
      <c r="M654" s="151" t="s">
        <v>3537</v>
      </c>
      <c r="N654" s="151" t="s">
        <v>3538</v>
      </c>
      <c r="O654" s="151" t="s">
        <v>3539</v>
      </c>
      <c r="P654" s="164"/>
      <c r="Q654" s="164"/>
      <c r="R654" s="166"/>
    </row>
    <row r="655" spans="2:19">
      <c r="B655" s="147" t="s">
        <v>3548</v>
      </c>
      <c r="C655" s="148"/>
      <c r="D655" s="148"/>
      <c r="E655" s="148"/>
      <c r="F655" s="148"/>
      <c r="G655" s="148"/>
      <c r="H655" s="148">
        <v>56777</v>
      </c>
      <c r="I655" s="148">
        <v>78888</v>
      </c>
      <c r="J655" s="148">
        <v>44677</v>
      </c>
      <c r="K655" s="148" t="s">
        <v>2951</v>
      </c>
      <c r="L655" s="148">
        <v>77778</v>
      </c>
      <c r="M655" s="148" t="s">
        <v>2951</v>
      </c>
      <c r="N655" s="148" t="s">
        <v>2951</v>
      </c>
      <c r="O655" s="148"/>
      <c r="P655" s="168">
        <v>4458810</v>
      </c>
      <c r="Q655" s="168" t="s">
        <v>2981</v>
      </c>
      <c r="R655" s="168">
        <v>22445577910</v>
      </c>
    </row>
    <row r="656" spans="2:19">
      <c r="B656" s="143" t="s">
        <v>3541</v>
      </c>
      <c r="C656" s="144"/>
      <c r="D656" s="144"/>
      <c r="E656" s="144"/>
      <c r="F656" s="144"/>
      <c r="G656" s="144"/>
      <c r="H656" s="144"/>
      <c r="I656" s="144"/>
      <c r="J656" s="144"/>
      <c r="K656" s="144"/>
      <c r="L656" s="153" t="s">
        <v>3540</v>
      </c>
      <c r="M656" s="144"/>
      <c r="N656" s="144"/>
      <c r="O656" s="144"/>
      <c r="P656" s="144"/>
      <c r="Q656" s="144"/>
      <c r="R656" s="145"/>
    </row>
    <row r="657" spans="2:19">
      <c r="B657" s="127" t="s">
        <v>3545</v>
      </c>
      <c r="C657" s="111"/>
      <c r="D657" s="111"/>
      <c r="E657" s="111"/>
      <c r="F657" s="111"/>
      <c r="G657" s="111"/>
      <c r="H657" s="111"/>
      <c r="I657" s="111"/>
      <c r="J657" s="111"/>
      <c r="K657" s="111"/>
      <c r="L657" s="110" t="s">
        <v>3239</v>
      </c>
      <c r="M657" s="111"/>
      <c r="N657" s="110" t="s">
        <v>3240</v>
      </c>
      <c r="O657" s="111"/>
      <c r="P657" s="111"/>
      <c r="Q657" s="111"/>
      <c r="R657" s="128"/>
    </row>
    <row r="658" spans="2:19">
      <c r="B658" s="127" t="s">
        <v>3546</v>
      </c>
      <c r="C658" s="111"/>
      <c r="D658" s="111"/>
      <c r="E658" s="111"/>
      <c r="F658" s="111"/>
      <c r="G658" s="111"/>
      <c r="H658" s="111"/>
      <c r="I658" s="111"/>
      <c r="J658" s="111"/>
      <c r="K658" s="111"/>
      <c r="L658" s="110"/>
      <c r="M658" s="111"/>
      <c r="N658" s="110"/>
      <c r="O658" s="111"/>
      <c r="P658" s="111"/>
      <c r="Q658" s="111"/>
      <c r="R658" s="128"/>
    </row>
    <row r="659" spans="2:19">
      <c r="B659" s="149" t="s">
        <v>3547</v>
      </c>
      <c r="C659" s="146"/>
      <c r="D659" s="146"/>
      <c r="E659" s="146"/>
      <c r="F659" s="146"/>
      <c r="G659" s="146"/>
      <c r="H659" s="146"/>
      <c r="I659" s="146"/>
      <c r="J659" s="164" t="s">
        <v>834</v>
      </c>
      <c r="K659" s="151" t="s">
        <v>991</v>
      </c>
      <c r="L659" s="151" t="s">
        <v>3542</v>
      </c>
      <c r="M659" s="151" t="s">
        <v>3543</v>
      </c>
      <c r="N659" s="151" t="s">
        <v>3538</v>
      </c>
      <c r="O659" s="151" t="s">
        <v>3544</v>
      </c>
      <c r="P659" s="164"/>
      <c r="Q659" s="164"/>
      <c r="R659" s="166"/>
    </row>
    <row r="660" spans="2:19">
      <c r="B660" s="147" t="s">
        <v>3549</v>
      </c>
      <c r="C660" s="179"/>
      <c r="D660" s="148"/>
      <c r="E660" s="148"/>
      <c r="F660" s="148"/>
      <c r="G660" s="148"/>
      <c r="H660" s="148">
        <v>56777</v>
      </c>
      <c r="I660" s="148">
        <v>78888</v>
      </c>
      <c r="J660" s="148">
        <v>44677</v>
      </c>
      <c r="K660" s="148" t="s">
        <v>2951</v>
      </c>
      <c r="L660" s="148">
        <v>77778</v>
      </c>
      <c r="M660" s="148" t="s">
        <v>2951</v>
      </c>
      <c r="N660" s="148" t="s">
        <v>2951</v>
      </c>
      <c r="O660" s="148"/>
      <c r="P660" s="168">
        <v>4458810</v>
      </c>
      <c r="Q660" s="168" t="s">
        <v>2981</v>
      </c>
      <c r="R660" s="168">
        <v>22445577910</v>
      </c>
    </row>
    <row r="661" spans="2:19">
      <c r="B661" s="143" t="s">
        <v>3560</v>
      </c>
      <c r="C661" s="144"/>
      <c r="D661" s="144"/>
      <c r="E661" s="144"/>
      <c r="F661" s="144"/>
      <c r="G661" s="144"/>
      <c r="H661" s="144"/>
      <c r="I661" s="144"/>
      <c r="J661" s="144"/>
      <c r="K661" s="144"/>
      <c r="L661" s="153" t="s">
        <v>3559</v>
      </c>
      <c r="M661" s="144"/>
      <c r="N661" s="144"/>
      <c r="O661" s="144"/>
      <c r="P661" s="144"/>
      <c r="Q661" s="144"/>
      <c r="R661" s="145"/>
    </row>
    <row r="662" spans="2:19">
      <c r="B662" s="127" t="s">
        <v>3561</v>
      </c>
      <c r="C662" s="111"/>
      <c r="D662" s="111"/>
      <c r="E662" s="111"/>
      <c r="F662" s="111"/>
      <c r="G662" s="111"/>
      <c r="H662" s="111"/>
      <c r="I662" s="111"/>
      <c r="J662" s="111"/>
      <c r="K662" s="111"/>
      <c r="L662" s="110" t="s">
        <v>3239</v>
      </c>
      <c r="M662" s="111"/>
      <c r="N662" s="110" t="s">
        <v>3240</v>
      </c>
      <c r="O662" s="111"/>
      <c r="P662" s="111"/>
      <c r="Q662" s="111"/>
      <c r="R662" s="128"/>
    </row>
    <row r="663" spans="2:19">
      <c r="B663" s="127" t="s">
        <v>3562</v>
      </c>
      <c r="C663" s="111"/>
      <c r="D663" s="111"/>
      <c r="E663" s="111"/>
      <c r="F663" s="111"/>
      <c r="G663" s="111"/>
      <c r="H663" s="111"/>
      <c r="I663" s="111"/>
      <c r="J663" s="111"/>
      <c r="K663" s="111"/>
      <c r="L663" s="110"/>
      <c r="M663" s="111"/>
      <c r="N663" s="110"/>
      <c r="O663" s="111"/>
      <c r="P663" s="111"/>
      <c r="Q663" s="111"/>
      <c r="R663" s="128"/>
    </row>
    <row r="664" spans="2:19">
      <c r="B664" s="149" t="s">
        <v>3563</v>
      </c>
      <c r="C664" s="146"/>
      <c r="D664" s="146"/>
      <c r="E664" s="146"/>
      <c r="F664" s="146"/>
      <c r="G664" s="146"/>
      <c r="H664" s="146"/>
      <c r="I664" s="146"/>
      <c r="J664" s="164" t="s">
        <v>1028</v>
      </c>
      <c r="K664" s="151" t="s">
        <v>1046</v>
      </c>
      <c r="L664" s="151" t="s">
        <v>3564</v>
      </c>
      <c r="M664" s="151" t="s">
        <v>3565</v>
      </c>
      <c r="N664" s="151" t="s">
        <v>919</v>
      </c>
      <c r="O664" s="151" t="s">
        <v>3566</v>
      </c>
      <c r="P664" s="164"/>
      <c r="Q664" s="164"/>
      <c r="R664" s="166"/>
    </row>
    <row r="665" spans="2:19">
      <c r="B665" s="147" t="s">
        <v>3558</v>
      </c>
      <c r="C665" s="183"/>
      <c r="D665" s="148"/>
      <c r="E665" s="148"/>
      <c r="F665" s="148"/>
      <c r="G665" s="148"/>
      <c r="H665" s="148">
        <v>56777</v>
      </c>
      <c r="I665" s="148">
        <v>78888</v>
      </c>
      <c r="J665" s="148">
        <v>44677</v>
      </c>
      <c r="K665" s="148" t="s">
        <v>2951</v>
      </c>
      <c r="L665" s="148">
        <v>77778</v>
      </c>
      <c r="M665" s="148" t="s">
        <v>2951</v>
      </c>
      <c r="N665" s="148" t="s">
        <v>2951</v>
      </c>
      <c r="O665" s="148"/>
      <c r="P665" s="168">
        <v>4458810</v>
      </c>
      <c r="Q665" s="168" t="s">
        <v>2981</v>
      </c>
      <c r="R665" s="168">
        <v>22445577910</v>
      </c>
      <c r="S665" s="96"/>
    </row>
    <row r="666" spans="2:19">
      <c r="B666" s="143" t="s">
        <v>3551</v>
      </c>
      <c r="C666" s="144"/>
      <c r="D666" s="144"/>
      <c r="E666" s="144"/>
      <c r="F666" s="144"/>
      <c r="G666" s="144"/>
      <c r="H666" s="144"/>
      <c r="I666" s="144"/>
      <c r="J666" s="144"/>
      <c r="K666" s="144"/>
      <c r="L666" s="153" t="s">
        <v>3550</v>
      </c>
      <c r="M666" s="144"/>
      <c r="N666" s="144"/>
      <c r="O666" s="144"/>
      <c r="P666" s="144"/>
      <c r="Q666" s="144"/>
      <c r="R666" s="145"/>
    </row>
    <row r="667" spans="2:19">
      <c r="B667" s="127" t="s">
        <v>3552</v>
      </c>
      <c r="C667" s="111"/>
      <c r="D667" s="111"/>
      <c r="E667" s="111"/>
      <c r="F667" s="111"/>
      <c r="G667" s="111"/>
      <c r="H667" s="111"/>
      <c r="I667" s="111"/>
      <c r="J667" s="111"/>
      <c r="K667" s="111"/>
      <c r="L667" s="110" t="s">
        <v>3239</v>
      </c>
      <c r="M667" s="111"/>
      <c r="N667" s="110" t="s">
        <v>3240</v>
      </c>
      <c r="O667" s="111"/>
      <c r="P667" s="111"/>
      <c r="Q667" s="111"/>
      <c r="R667" s="128"/>
    </row>
    <row r="668" spans="2:19">
      <c r="B668" s="127" t="s">
        <v>3553</v>
      </c>
      <c r="C668" s="111"/>
      <c r="D668" s="111"/>
      <c r="E668" s="111"/>
      <c r="F668" s="111"/>
      <c r="G668" s="111"/>
      <c r="H668" s="111"/>
      <c r="I668" s="111"/>
      <c r="J668" s="111"/>
      <c r="K668" s="111"/>
      <c r="L668" s="110"/>
      <c r="M668" s="111"/>
      <c r="N668" s="110"/>
      <c r="O668" s="111"/>
      <c r="P668" s="111"/>
      <c r="Q668" s="111"/>
      <c r="R668" s="128"/>
    </row>
    <row r="669" spans="2:19">
      <c r="B669" s="149" t="s">
        <v>3554</v>
      </c>
      <c r="C669" s="146"/>
      <c r="D669" s="146"/>
      <c r="E669" s="146"/>
      <c r="F669" s="146"/>
      <c r="G669" s="146"/>
      <c r="H669" s="146"/>
      <c r="I669" s="146"/>
      <c r="J669" s="164" t="s">
        <v>2479</v>
      </c>
      <c r="K669" s="151" t="s">
        <v>3555</v>
      </c>
      <c r="L669" s="151" t="s">
        <v>3556</v>
      </c>
      <c r="M669" s="151" t="s">
        <v>3557</v>
      </c>
      <c r="N669" s="151" t="s">
        <v>1528</v>
      </c>
      <c r="O669" s="151" t="s">
        <v>3530</v>
      </c>
      <c r="P669" s="164"/>
      <c r="Q669" s="164"/>
      <c r="R669" s="166"/>
    </row>
    <row r="670" spans="2:19">
      <c r="B670" s="147" t="s">
        <v>3567</v>
      </c>
      <c r="C670" s="148"/>
      <c r="D670" s="148"/>
      <c r="E670" s="148"/>
      <c r="F670" s="148"/>
      <c r="G670" s="148"/>
      <c r="H670" s="148">
        <v>56777</v>
      </c>
      <c r="I670" s="148">
        <v>78888</v>
      </c>
      <c r="J670" s="148">
        <v>44677</v>
      </c>
      <c r="K670" s="148" t="s">
        <v>2951</v>
      </c>
      <c r="L670" s="148">
        <v>77778</v>
      </c>
      <c r="M670" s="148" t="s">
        <v>2951</v>
      </c>
      <c r="N670" s="148" t="s">
        <v>2951</v>
      </c>
      <c r="O670" s="148"/>
      <c r="P670" s="168">
        <v>4458810</v>
      </c>
      <c r="Q670" s="168" t="s">
        <v>2981</v>
      </c>
      <c r="R670" s="168">
        <v>22445577910</v>
      </c>
    </row>
    <row r="671" spans="2:19">
      <c r="B671" s="143" t="s">
        <v>3569</v>
      </c>
      <c r="C671" s="144"/>
      <c r="D671" s="144"/>
      <c r="E671" s="144"/>
      <c r="F671" s="144"/>
      <c r="G671" s="144"/>
      <c r="H671" s="144"/>
      <c r="I671" s="144"/>
      <c r="J671" s="144"/>
      <c r="K671" s="144"/>
      <c r="L671" s="153" t="s">
        <v>3568</v>
      </c>
      <c r="M671" s="144"/>
      <c r="N671" s="144"/>
      <c r="O671" s="144"/>
      <c r="P671" s="144"/>
      <c r="Q671" s="144"/>
      <c r="R671" s="145"/>
    </row>
    <row r="672" spans="2:19">
      <c r="B672" s="127" t="s">
        <v>3570</v>
      </c>
      <c r="C672" s="111"/>
      <c r="D672" s="111"/>
      <c r="E672" s="111"/>
      <c r="F672" s="111"/>
      <c r="G672" s="111"/>
      <c r="H672" s="111"/>
      <c r="I672" s="111"/>
      <c r="J672" s="111"/>
      <c r="K672" s="111"/>
      <c r="L672" s="110" t="s">
        <v>3239</v>
      </c>
      <c r="M672" s="111"/>
      <c r="N672" s="110" t="s">
        <v>3240</v>
      </c>
      <c r="O672" s="111"/>
      <c r="P672" s="111"/>
      <c r="Q672" s="111"/>
      <c r="R672" s="128"/>
    </row>
    <row r="673" spans="2:19">
      <c r="B673" s="127" t="s">
        <v>3571</v>
      </c>
      <c r="C673" s="111"/>
      <c r="D673" s="111"/>
      <c r="E673" s="111"/>
      <c r="F673" s="111"/>
      <c r="G673" s="111"/>
      <c r="H673" s="111"/>
      <c r="I673" s="111"/>
      <c r="J673" s="111"/>
      <c r="K673" s="111"/>
      <c r="L673" s="110"/>
      <c r="M673" s="111"/>
      <c r="N673" s="110"/>
      <c r="O673" s="111"/>
      <c r="P673" s="111"/>
      <c r="Q673" s="111"/>
      <c r="R673" s="128"/>
    </row>
    <row r="674" spans="2:19">
      <c r="B674" s="149" t="s">
        <v>3572</v>
      </c>
      <c r="C674" s="146"/>
      <c r="D674" s="146"/>
      <c r="E674" s="146"/>
      <c r="F674" s="146"/>
      <c r="G674" s="146"/>
      <c r="H674" s="146"/>
      <c r="I674" s="146"/>
      <c r="J674" s="164" t="s">
        <v>834</v>
      </c>
      <c r="K674" s="151" t="s">
        <v>1089</v>
      </c>
      <c r="L674" s="151" t="s">
        <v>3573</v>
      </c>
      <c r="M674" s="151" t="s">
        <v>3146</v>
      </c>
      <c r="N674" s="151" t="s">
        <v>3259</v>
      </c>
      <c r="O674" s="151" t="s">
        <v>3574</v>
      </c>
      <c r="P674" s="164"/>
      <c r="Q674" s="164"/>
      <c r="R674" s="166"/>
    </row>
    <row r="675" spans="2:19">
      <c r="B675" s="147" t="s">
        <v>3581</v>
      </c>
      <c r="C675" s="148"/>
      <c r="D675" s="148"/>
      <c r="E675" s="148"/>
      <c r="F675" s="148"/>
      <c r="G675" s="148"/>
      <c r="H675" s="148">
        <v>56777</v>
      </c>
      <c r="I675" s="148">
        <v>78888</v>
      </c>
      <c r="J675" s="148">
        <v>44677</v>
      </c>
      <c r="K675" s="148" t="s">
        <v>2951</v>
      </c>
      <c r="L675" s="148">
        <v>77778</v>
      </c>
      <c r="M675" s="148" t="s">
        <v>2951</v>
      </c>
      <c r="N675" s="148" t="s">
        <v>2951</v>
      </c>
      <c r="O675" s="148"/>
      <c r="P675" s="168">
        <v>4458810</v>
      </c>
      <c r="Q675" s="168" t="s">
        <v>2981</v>
      </c>
      <c r="R675" s="168">
        <v>22445577910</v>
      </c>
      <c r="S675" s="96"/>
    </row>
    <row r="676" spans="2:19">
      <c r="B676" s="143" t="s">
        <v>3582</v>
      </c>
      <c r="C676" s="144"/>
      <c r="D676" s="144"/>
      <c r="E676" s="144"/>
      <c r="F676" s="144"/>
      <c r="G676" s="144"/>
      <c r="H676" s="144"/>
      <c r="I676" s="144"/>
      <c r="J676" s="144"/>
      <c r="K676" s="144"/>
      <c r="L676" s="153" t="s">
        <v>3576</v>
      </c>
      <c r="M676" s="144"/>
      <c r="N676" s="144"/>
      <c r="O676" s="144"/>
      <c r="P676" s="144"/>
      <c r="Q676" s="144"/>
      <c r="R676" s="145"/>
    </row>
    <row r="677" spans="2:19">
      <c r="B677" s="127" t="s">
        <v>3577</v>
      </c>
      <c r="C677" s="111"/>
      <c r="D677" s="111"/>
      <c r="E677" s="111"/>
      <c r="F677" s="111"/>
      <c r="G677" s="111"/>
      <c r="H677" s="111"/>
      <c r="I677" s="111"/>
      <c r="J677" s="111"/>
      <c r="K677" s="111"/>
      <c r="L677" s="110" t="s">
        <v>3239</v>
      </c>
      <c r="M677" s="111"/>
      <c r="N677" s="110" t="s">
        <v>3240</v>
      </c>
      <c r="O677" s="111"/>
      <c r="P677" s="111"/>
      <c r="Q677" s="111"/>
      <c r="R677" s="128"/>
    </row>
    <row r="678" spans="2:19">
      <c r="B678" s="127" t="s">
        <v>3578</v>
      </c>
      <c r="C678" s="111"/>
      <c r="D678" s="111"/>
      <c r="E678" s="111"/>
      <c r="F678" s="111"/>
      <c r="G678" s="111"/>
      <c r="H678" s="111"/>
      <c r="I678" s="111"/>
      <c r="J678" s="111"/>
      <c r="K678" s="111"/>
      <c r="L678" s="110"/>
      <c r="M678" s="111"/>
      <c r="N678" s="110"/>
      <c r="O678" s="111"/>
      <c r="P678" s="111"/>
      <c r="Q678" s="111"/>
      <c r="R678" s="128"/>
    </row>
    <row r="679" spans="2:19">
      <c r="B679" s="149" t="s">
        <v>3030</v>
      </c>
      <c r="C679" s="146"/>
      <c r="D679" s="146"/>
      <c r="E679" s="146"/>
      <c r="F679" s="146"/>
      <c r="G679" s="146"/>
      <c r="H679" s="146"/>
      <c r="I679" s="146"/>
      <c r="J679" s="164" t="s">
        <v>806</v>
      </c>
      <c r="K679" s="151" t="s">
        <v>991</v>
      </c>
      <c r="L679" s="151" t="s">
        <v>1469</v>
      </c>
      <c r="M679" s="151" t="s">
        <v>3579</v>
      </c>
      <c r="N679" s="151" t="s">
        <v>3580</v>
      </c>
      <c r="O679" s="151" t="s">
        <v>962</v>
      </c>
      <c r="P679" s="164"/>
      <c r="Q679" s="164"/>
      <c r="R679" s="166"/>
    </row>
    <row r="680" spans="2:19">
      <c r="B680" s="147" t="s">
        <v>3583</v>
      </c>
      <c r="C680" s="183"/>
      <c r="D680" s="148"/>
      <c r="E680" s="148"/>
      <c r="F680" s="148"/>
      <c r="G680" s="148"/>
      <c r="H680" s="148">
        <v>56777</v>
      </c>
      <c r="I680" s="148">
        <v>78888</v>
      </c>
      <c r="J680" s="148">
        <v>44677</v>
      </c>
      <c r="K680" s="148" t="s">
        <v>2951</v>
      </c>
      <c r="L680" s="148">
        <v>77778</v>
      </c>
      <c r="M680" s="148" t="s">
        <v>2951</v>
      </c>
      <c r="N680" s="148" t="s">
        <v>2951</v>
      </c>
      <c r="O680" s="148"/>
      <c r="P680" s="168">
        <v>4458810</v>
      </c>
      <c r="Q680" s="168" t="s">
        <v>2981</v>
      </c>
      <c r="R680" s="168">
        <v>22445577910</v>
      </c>
      <c r="S680" s="92"/>
    </row>
    <row r="681" spans="2:19">
      <c r="B681" s="143" t="s">
        <v>3704</v>
      </c>
      <c r="C681" s="144"/>
      <c r="D681" s="144"/>
      <c r="E681" s="144"/>
      <c r="F681" s="144"/>
      <c r="G681" s="144"/>
      <c r="H681" s="144"/>
      <c r="I681" s="144"/>
      <c r="J681" s="144"/>
      <c r="K681" s="144"/>
      <c r="L681" s="153" t="s">
        <v>3576</v>
      </c>
      <c r="M681" s="144"/>
      <c r="N681" s="144"/>
      <c r="O681" s="144"/>
      <c r="P681" s="144"/>
      <c r="Q681" s="144"/>
      <c r="R681" s="145"/>
    </row>
    <row r="682" spans="2:19">
      <c r="B682" s="127" t="s">
        <v>3577</v>
      </c>
      <c r="C682" s="111"/>
      <c r="D682" s="111"/>
      <c r="E682" s="111"/>
      <c r="F682" s="111"/>
      <c r="G682" s="111"/>
      <c r="H682" s="111"/>
      <c r="I682" s="111"/>
      <c r="J682" s="111"/>
      <c r="K682" s="111"/>
      <c r="L682" s="110" t="s">
        <v>3239</v>
      </c>
      <c r="M682" s="111"/>
      <c r="N682" s="110" t="s">
        <v>3240</v>
      </c>
      <c r="O682" s="111"/>
      <c r="P682" s="111"/>
      <c r="Q682" s="111"/>
      <c r="R682" s="128"/>
    </row>
    <row r="683" spans="2:19">
      <c r="B683" s="127" t="s">
        <v>3578</v>
      </c>
      <c r="C683" s="111"/>
      <c r="D683" s="111"/>
      <c r="E683" s="111"/>
      <c r="F683" s="111"/>
      <c r="G683" s="111"/>
      <c r="H683" s="111"/>
      <c r="I683" s="111"/>
      <c r="J683" s="111"/>
      <c r="K683" s="111"/>
      <c r="L683" s="110"/>
      <c r="M683" s="111"/>
      <c r="N683" s="110"/>
      <c r="O683" s="111"/>
      <c r="P683" s="111"/>
      <c r="Q683" s="111"/>
      <c r="R683" s="128"/>
    </row>
    <row r="684" spans="2:19">
      <c r="B684" s="149" t="s">
        <v>3030</v>
      </c>
      <c r="C684" s="146"/>
      <c r="D684" s="146"/>
      <c r="E684" s="146"/>
      <c r="F684" s="146"/>
      <c r="G684" s="146"/>
      <c r="H684" s="146"/>
      <c r="I684" s="146"/>
      <c r="J684" s="164" t="s">
        <v>950</v>
      </c>
      <c r="K684" s="151" t="s">
        <v>1456</v>
      </c>
      <c r="L684" s="151" t="s">
        <v>3608</v>
      </c>
      <c r="M684" s="151" t="s">
        <v>1471</v>
      </c>
      <c r="N684" s="151" t="s">
        <v>3609</v>
      </c>
      <c r="O684" s="151" t="s">
        <v>1247</v>
      </c>
      <c r="P684" s="164"/>
      <c r="Q684" s="164"/>
      <c r="R684" s="166"/>
    </row>
    <row r="685" spans="2:19">
      <c r="B685" s="147" t="s">
        <v>3591</v>
      </c>
      <c r="C685" s="148"/>
      <c r="D685" s="148"/>
      <c r="E685" s="148"/>
      <c r="F685" s="148"/>
      <c r="G685" s="148"/>
      <c r="H685" s="148">
        <v>56777</v>
      </c>
      <c r="I685" s="148">
        <v>78888</v>
      </c>
      <c r="J685" s="148">
        <v>44677</v>
      </c>
      <c r="K685" s="148" t="s">
        <v>2951</v>
      </c>
      <c r="L685" s="148">
        <v>77778</v>
      </c>
      <c r="M685" s="148" t="s">
        <v>2951</v>
      </c>
      <c r="N685" s="148" t="s">
        <v>2951</v>
      </c>
      <c r="O685" s="148"/>
      <c r="P685" s="168">
        <v>4458810</v>
      </c>
      <c r="Q685" s="168" t="s">
        <v>2981</v>
      </c>
      <c r="R685" s="168">
        <v>22445577910</v>
      </c>
    </row>
    <row r="686" spans="2:19">
      <c r="B686" s="143" t="s">
        <v>3585</v>
      </c>
      <c r="C686" s="144"/>
      <c r="D686" s="144"/>
      <c r="E686" s="144"/>
      <c r="F686" s="144"/>
      <c r="G686" s="144"/>
      <c r="H686" s="144"/>
      <c r="I686" s="144"/>
      <c r="J686" s="144"/>
      <c r="K686" s="144"/>
      <c r="L686" s="153" t="s">
        <v>3584</v>
      </c>
      <c r="M686" s="144"/>
      <c r="N686" s="144"/>
      <c r="O686" s="144"/>
      <c r="P686" s="144"/>
      <c r="Q686" s="144"/>
      <c r="R686" s="145"/>
    </row>
    <row r="687" spans="2:19">
      <c r="B687" s="127" t="s">
        <v>3586</v>
      </c>
      <c r="C687" s="111"/>
      <c r="D687" s="111"/>
      <c r="E687" s="111"/>
      <c r="F687" s="111"/>
      <c r="G687" s="111"/>
      <c r="H687" s="111"/>
      <c r="I687" s="111"/>
      <c r="J687" s="111"/>
      <c r="K687" s="111"/>
      <c r="L687" s="110" t="s">
        <v>3239</v>
      </c>
      <c r="M687" s="111"/>
      <c r="N687" s="110" t="s">
        <v>3240</v>
      </c>
      <c r="O687" s="111"/>
      <c r="P687" s="111"/>
      <c r="Q687" s="111"/>
      <c r="R687" s="128"/>
    </row>
    <row r="688" spans="2:19">
      <c r="B688" s="127" t="s">
        <v>3587</v>
      </c>
      <c r="C688" s="111"/>
      <c r="D688" s="111"/>
      <c r="E688" s="111"/>
      <c r="F688" s="111"/>
      <c r="G688" s="111"/>
      <c r="H688" s="111"/>
      <c r="I688" s="111"/>
      <c r="J688" s="111"/>
      <c r="K688" s="111"/>
      <c r="L688" s="110"/>
      <c r="M688" s="111"/>
      <c r="N688" s="110"/>
      <c r="O688" s="111"/>
      <c r="P688" s="111"/>
      <c r="Q688" s="111"/>
      <c r="R688" s="128"/>
    </row>
    <row r="689" spans="2:19">
      <c r="B689" s="149" t="s">
        <v>3499</v>
      </c>
      <c r="C689" s="146"/>
      <c r="D689" s="146"/>
      <c r="E689" s="146"/>
      <c r="F689" s="146"/>
      <c r="G689" s="146"/>
      <c r="H689" s="146"/>
      <c r="I689" s="146"/>
      <c r="J689" s="164" t="s">
        <v>821</v>
      </c>
      <c r="K689" s="151" t="s">
        <v>828</v>
      </c>
      <c r="L689" s="151" t="s">
        <v>1389</v>
      </c>
      <c r="M689" s="151" t="s">
        <v>3588</v>
      </c>
      <c r="N689" s="151" t="s">
        <v>3589</v>
      </c>
      <c r="O689" s="151" t="s">
        <v>3590</v>
      </c>
      <c r="P689" s="164"/>
      <c r="Q689" s="164"/>
      <c r="R689" s="166"/>
    </row>
    <row r="690" spans="2:19">
      <c r="B690" s="147" t="s">
        <v>3592</v>
      </c>
      <c r="C690" s="148"/>
      <c r="D690" s="148"/>
      <c r="E690" s="148"/>
      <c r="F690" s="148"/>
      <c r="G690" s="148"/>
      <c r="H690" s="148">
        <v>56777</v>
      </c>
      <c r="I690" s="148">
        <v>78888</v>
      </c>
      <c r="J690" s="148">
        <v>44677</v>
      </c>
      <c r="K690" s="148" t="s">
        <v>2951</v>
      </c>
      <c r="L690" s="148">
        <v>77778</v>
      </c>
      <c r="M690" s="148" t="s">
        <v>2951</v>
      </c>
      <c r="N690" s="148" t="s">
        <v>2951</v>
      </c>
      <c r="O690" s="148"/>
      <c r="P690" s="168">
        <v>4458810</v>
      </c>
      <c r="Q690" s="168" t="s">
        <v>2981</v>
      </c>
      <c r="R690" s="168">
        <v>22445577910</v>
      </c>
    </row>
    <row r="691" spans="2:19">
      <c r="B691" s="143" t="s">
        <v>3594</v>
      </c>
      <c r="C691" s="144"/>
      <c r="D691" s="144"/>
      <c r="E691" s="144"/>
      <c r="F691" s="144"/>
      <c r="G691" s="144"/>
      <c r="H691" s="144"/>
      <c r="I691" s="144"/>
      <c r="J691" s="144"/>
      <c r="K691" s="144"/>
      <c r="L691" s="153" t="s">
        <v>3593</v>
      </c>
      <c r="M691" s="144"/>
      <c r="N691" s="144"/>
      <c r="O691" s="144"/>
      <c r="P691" s="144"/>
      <c r="Q691" s="144"/>
      <c r="R691" s="145"/>
    </row>
    <row r="692" spans="2:19">
      <c r="B692" s="127" t="s">
        <v>3595</v>
      </c>
      <c r="C692" s="111"/>
      <c r="D692" s="111"/>
      <c r="E692" s="111"/>
      <c r="F692" s="111"/>
      <c r="G692" s="111"/>
      <c r="H692" s="111"/>
      <c r="I692" s="111"/>
      <c r="J692" s="111"/>
      <c r="K692" s="111"/>
      <c r="L692" s="110" t="s">
        <v>3239</v>
      </c>
      <c r="M692" s="111"/>
      <c r="N692" s="110" t="s">
        <v>3240</v>
      </c>
      <c r="O692" s="111"/>
      <c r="P692" s="111"/>
      <c r="Q692" s="111"/>
      <c r="R692" s="128"/>
    </row>
    <row r="693" spans="2:19">
      <c r="B693" s="127" t="s">
        <v>3596</v>
      </c>
      <c r="C693" s="111"/>
      <c r="D693" s="111"/>
      <c r="E693" s="111"/>
      <c r="F693" s="111"/>
      <c r="G693" s="111"/>
      <c r="H693" s="111"/>
      <c r="I693" s="111"/>
      <c r="J693" s="111"/>
      <c r="K693" s="111"/>
      <c r="L693" s="110"/>
      <c r="M693" s="111"/>
      <c r="N693" s="110"/>
      <c r="O693" s="111"/>
      <c r="P693" s="111"/>
      <c r="Q693" s="111"/>
      <c r="R693" s="128"/>
    </row>
    <row r="694" spans="2:19">
      <c r="B694" s="149" t="s">
        <v>3597</v>
      </c>
      <c r="C694" s="146"/>
      <c r="D694" s="146"/>
      <c r="E694" s="146"/>
      <c r="F694" s="146"/>
      <c r="G694" s="146"/>
      <c r="H694" s="146"/>
      <c r="I694" s="146"/>
      <c r="J694" s="164" t="s">
        <v>780</v>
      </c>
      <c r="K694" s="151" t="s">
        <v>1046</v>
      </c>
      <c r="L694" s="151" t="s">
        <v>3243</v>
      </c>
      <c r="M694" s="151" t="s">
        <v>3598</v>
      </c>
      <c r="N694" s="151" t="s">
        <v>3599</v>
      </c>
      <c r="O694" s="151" t="s">
        <v>3600</v>
      </c>
      <c r="P694" s="164"/>
      <c r="Q694" s="164"/>
      <c r="R694" s="166"/>
    </row>
    <row r="695" spans="2:19">
      <c r="B695" s="147" t="s">
        <v>3601</v>
      </c>
      <c r="C695" s="148"/>
      <c r="D695" s="148"/>
      <c r="E695" s="148"/>
      <c r="F695" s="148"/>
      <c r="G695" s="148"/>
      <c r="H695" s="148">
        <v>56777</v>
      </c>
      <c r="I695" s="148">
        <v>78888</v>
      </c>
      <c r="J695" s="148">
        <v>44677</v>
      </c>
      <c r="K695" s="148" t="s">
        <v>2951</v>
      </c>
      <c r="L695" s="148">
        <v>77778</v>
      </c>
      <c r="M695" s="148" t="s">
        <v>2951</v>
      </c>
      <c r="N695" s="148" t="s">
        <v>2951</v>
      </c>
      <c r="O695" s="148"/>
      <c r="P695" s="168">
        <v>4458810</v>
      </c>
      <c r="Q695" s="168" t="s">
        <v>2981</v>
      </c>
      <c r="R695" s="168">
        <v>22445577910</v>
      </c>
      <c r="S695" s="92"/>
    </row>
    <row r="696" spans="2:19">
      <c r="B696" s="143" t="s">
        <v>3603</v>
      </c>
      <c r="C696" s="144"/>
      <c r="D696" s="144"/>
      <c r="E696" s="144"/>
      <c r="F696" s="144"/>
      <c r="G696" s="144"/>
      <c r="H696" s="144"/>
      <c r="I696" s="144"/>
      <c r="J696" s="144"/>
      <c r="K696" s="144"/>
      <c r="L696" s="153" t="s">
        <v>3602</v>
      </c>
      <c r="M696" s="144"/>
      <c r="N696" s="144"/>
      <c r="O696" s="144"/>
      <c r="P696" s="144"/>
      <c r="Q696" s="144"/>
      <c r="R696" s="145"/>
    </row>
    <row r="697" spans="2:19">
      <c r="B697" s="127" t="s">
        <v>3604</v>
      </c>
      <c r="C697" s="111"/>
      <c r="D697" s="111"/>
      <c r="E697" s="111"/>
      <c r="F697" s="111"/>
      <c r="G697" s="111"/>
      <c r="H697" s="111"/>
      <c r="I697" s="111"/>
      <c r="J697" s="111"/>
      <c r="K697" s="111"/>
      <c r="L697" s="110" t="s">
        <v>3239</v>
      </c>
      <c r="M697" s="111"/>
      <c r="N697" s="110" t="s">
        <v>3240</v>
      </c>
      <c r="O697" s="111"/>
      <c r="P697" s="111"/>
      <c r="Q697" s="111"/>
      <c r="R697" s="128"/>
    </row>
    <row r="698" spans="2:19">
      <c r="B698" s="127" t="s">
        <v>3605</v>
      </c>
      <c r="C698" s="111"/>
      <c r="D698" s="111"/>
      <c r="E698" s="111"/>
      <c r="F698" s="111"/>
      <c r="G698" s="111"/>
      <c r="H698" s="111"/>
      <c r="I698" s="111"/>
      <c r="J698" s="111"/>
      <c r="K698" s="111"/>
      <c r="L698" s="110"/>
      <c r="M698" s="111"/>
      <c r="N698" s="110"/>
      <c r="O698" s="111"/>
      <c r="P698" s="111"/>
      <c r="Q698" s="111"/>
      <c r="R698" s="128"/>
    </row>
    <row r="699" spans="2:19">
      <c r="B699" s="149" t="s">
        <v>3606</v>
      </c>
      <c r="C699" s="146"/>
      <c r="D699" s="146"/>
      <c r="E699" s="146"/>
      <c r="F699" s="146"/>
      <c r="G699" s="146"/>
      <c r="H699" s="146"/>
      <c r="I699" s="146"/>
      <c r="J699" s="164" t="s">
        <v>950</v>
      </c>
      <c r="K699" s="151" t="s">
        <v>991</v>
      </c>
      <c r="L699" s="151" t="s">
        <v>1469</v>
      </c>
      <c r="M699" s="151" t="s">
        <v>1331</v>
      </c>
      <c r="N699" s="151" t="s">
        <v>3607</v>
      </c>
      <c r="O699" s="151" t="s">
        <v>3278</v>
      </c>
      <c r="P699" s="164"/>
      <c r="Q699" s="164"/>
      <c r="R699" s="166"/>
    </row>
    <row r="700" spans="2:19">
      <c r="B700" s="147" t="s">
        <v>3610</v>
      </c>
      <c r="C700" s="148"/>
      <c r="D700" s="148"/>
      <c r="E700" s="148"/>
      <c r="F700" s="148"/>
      <c r="G700" s="148"/>
      <c r="H700" s="148">
        <v>56777</v>
      </c>
      <c r="I700" s="148">
        <v>78888</v>
      </c>
      <c r="J700" s="148">
        <v>44677</v>
      </c>
      <c r="K700" s="148" t="s">
        <v>2951</v>
      </c>
      <c r="L700" s="148">
        <v>77778</v>
      </c>
      <c r="M700" s="148" t="s">
        <v>2951</v>
      </c>
      <c r="N700" s="148" t="s">
        <v>2951</v>
      </c>
      <c r="O700" s="148"/>
      <c r="P700" s="168">
        <v>4458810</v>
      </c>
      <c r="Q700" s="168" t="s">
        <v>2981</v>
      </c>
      <c r="R700" s="168">
        <v>22445577910</v>
      </c>
    </row>
    <row r="701" spans="2:19">
      <c r="B701" s="143" t="s">
        <v>3612</v>
      </c>
      <c r="C701" s="144"/>
      <c r="D701" s="144"/>
      <c r="E701" s="144"/>
      <c r="F701" s="144"/>
      <c r="G701" s="144"/>
      <c r="H701" s="144"/>
      <c r="I701" s="144"/>
      <c r="J701" s="144"/>
      <c r="K701" s="144"/>
      <c r="L701" s="153" t="s">
        <v>3611</v>
      </c>
      <c r="M701" s="144"/>
      <c r="N701" s="144"/>
      <c r="O701" s="144"/>
      <c r="P701" s="144"/>
      <c r="Q701" s="144"/>
      <c r="R701" s="145"/>
    </row>
    <row r="702" spans="2:19">
      <c r="B702" s="127" t="s">
        <v>3613</v>
      </c>
      <c r="C702" s="111"/>
      <c r="D702" s="111"/>
      <c r="E702" s="111"/>
      <c r="F702" s="111"/>
      <c r="G702" s="111"/>
      <c r="H702" s="111"/>
      <c r="I702" s="111"/>
      <c r="J702" s="111"/>
      <c r="K702" s="111"/>
      <c r="L702" s="110" t="s">
        <v>3239</v>
      </c>
      <c r="M702" s="111"/>
      <c r="N702" s="110" t="s">
        <v>3240</v>
      </c>
      <c r="O702" s="111"/>
      <c r="P702" s="111"/>
      <c r="Q702" s="111"/>
      <c r="R702" s="128"/>
    </row>
    <row r="703" spans="2:19">
      <c r="B703" s="127" t="s">
        <v>3614</v>
      </c>
      <c r="C703" s="111"/>
      <c r="D703" s="111"/>
      <c r="E703" s="111"/>
      <c r="F703" s="111"/>
      <c r="G703" s="111"/>
      <c r="H703" s="111"/>
      <c r="I703" s="111"/>
      <c r="J703" s="111"/>
      <c r="K703" s="111"/>
      <c r="L703" s="110"/>
      <c r="M703" s="111"/>
      <c r="N703" s="110"/>
      <c r="O703" s="111"/>
      <c r="P703" s="111"/>
      <c r="Q703" s="111"/>
      <c r="R703" s="128"/>
    </row>
    <row r="704" spans="2:19">
      <c r="B704" s="149" t="s">
        <v>3615</v>
      </c>
      <c r="C704" s="146"/>
      <c r="D704" s="146"/>
      <c r="E704" s="146"/>
      <c r="F704" s="146"/>
      <c r="G704" s="146"/>
      <c r="H704" s="146"/>
      <c r="I704" s="146"/>
      <c r="J704" s="164" t="s">
        <v>821</v>
      </c>
      <c r="K704" s="151" t="s">
        <v>908</v>
      </c>
      <c r="L704" s="151" t="s">
        <v>3542</v>
      </c>
      <c r="M704" s="151" t="s">
        <v>3394</v>
      </c>
      <c r="N704" s="151" t="s">
        <v>3616</v>
      </c>
      <c r="O704" s="151" t="s">
        <v>1580</v>
      </c>
      <c r="P704" s="164"/>
      <c r="Q704" s="164"/>
      <c r="R704" s="166"/>
    </row>
    <row r="705" spans="2:18">
      <c r="B705" s="147" t="s">
        <v>3617</v>
      </c>
      <c r="C705" s="148"/>
      <c r="D705" s="148"/>
      <c r="E705" s="148"/>
      <c r="F705" s="148"/>
      <c r="G705" s="148"/>
      <c r="H705" s="148">
        <v>56777</v>
      </c>
      <c r="I705" s="148">
        <v>78888</v>
      </c>
      <c r="J705" s="148">
        <v>44677</v>
      </c>
      <c r="K705" s="148" t="s">
        <v>2951</v>
      </c>
      <c r="L705" s="148">
        <v>77778</v>
      </c>
      <c r="M705" s="148" t="s">
        <v>2951</v>
      </c>
      <c r="N705" s="148" t="s">
        <v>2951</v>
      </c>
      <c r="O705" s="148"/>
      <c r="P705" s="168">
        <v>4458810</v>
      </c>
      <c r="Q705" s="168" t="s">
        <v>2981</v>
      </c>
      <c r="R705" s="168">
        <v>22445577910</v>
      </c>
    </row>
    <row r="706" spans="2:18">
      <c r="B706" s="143" t="s">
        <v>3619</v>
      </c>
      <c r="C706" s="144"/>
      <c r="D706" s="144"/>
      <c r="E706" s="144"/>
      <c r="F706" s="144"/>
      <c r="G706" s="144"/>
      <c r="H706" s="144"/>
      <c r="I706" s="144"/>
      <c r="J706" s="144"/>
      <c r="K706" s="144"/>
      <c r="L706" s="153" t="s">
        <v>3618</v>
      </c>
      <c r="M706" s="144"/>
      <c r="N706" s="144"/>
      <c r="O706" s="144"/>
      <c r="P706" s="144"/>
      <c r="Q706" s="144"/>
      <c r="R706" s="145"/>
    </row>
    <row r="707" spans="2:18">
      <c r="B707" s="127" t="s">
        <v>3620</v>
      </c>
      <c r="C707" s="111"/>
      <c r="D707" s="111"/>
      <c r="E707" s="111"/>
      <c r="F707" s="111"/>
      <c r="G707" s="111"/>
      <c r="H707" s="111"/>
      <c r="I707" s="111"/>
      <c r="J707" s="111"/>
      <c r="K707" s="111"/>
      <c r="L707" s="110" t="s">
        <v>3239</v>
      </c>
      <c r="M707" s="111"/>
      <c r="N707" s="110" t="s">
        <v>3240</v>
      </c>
      <c r="O707" s="111"/>
      <c r="P707" s="111"/>
      <c r="Q707" s="111"/>
      <c r="R707" s="128"/>
    </row>
    <row r="708" spans="2:18">
      <c r="B708" s="127" t="s">
        <v>3621</v>
      </c>
      <c r="C708" s="111"/>
      <c r="D708" s="111"/>
      <c r="E708" s="111"/>
      <c r="F708" s="111"/>
      <c r="G708" s="111"/>
      <c r="H708" s="111"/>
      <c r="I708" s="111"/>
      <c r="J708" s="111"/>
      <c r="K708" s="111"/>
      <c r="L708" s="110"/>
      <c r="M708" s="111"/>
      <c r="N708" s="110"/>
      <c r="O708" s="111"/>
      <c r="P708" s="111"/>
      <c r="Q708" s="111"/>
      <c r="R708" s="128"/>
    </row>
    <row r="709" spans="2:18">
      <c r="B709" s="149" t="s">
        <v>3414</v>
      </c>
      <c r="C709" s="146"/>
      <c r="D709" s="146"/>
      <c r="E709" s="146"/>
      <c r="F709" s="146"/>
      <c r="G709" s="146"/>
      <c r="H709" s="146"/>
      <c r="I709" s="146"/>
      <c r="J709" s="164" t="s">
        <v>813</v>
      </c>
      <c r="K709" s="151" t="s">
        <v>1664</v>
      </c>
      <c r="L709" s="151" t="s">
        <v>1359</v>
      </c>
      <c r="M709" s="151" t="s">
        <v>3588</v>
      </c>
      <c r="N709" s="151" t="s">
        <v>3622</v>
      </c>
      <c r="O709" s="151" t="s">
        <v>3623</v>
      </c>
      <c r="P709" s="164"/>
      <c r="Q709" s="164"/>
      <c r="R709" s="166"/>
    </row>
    <row r="710" spans="2:18">
      <c r="B710" s="147" t="s">
        <v>3624</v>
      </c>
      <c r="C710" s="148"/>
      <c r="D710" s="148"/>
      <c r="E710" s="148"/>
      <c r="F710" s="148"/>
      <c r="G710" s="148"/>
      <c r="H710" s="148">
        <v>56777</v>
      </c>
      <c r="I710" s="148">
        <v>78888</v>
      </c>
      <c r="J710" s="148">
        <v>44677</v>
      </c>
      <c r="K710" s="148" t="s">
        <v>2951</v>
      </c>
      <c r="L710" s="148">
        <v>77778</v>
      </c>
      <c r="M710" s="148" t="s">
        <v>2951</v>
      </c>
      <c r="N710" s="148" t="s">
        <v>2951</v>
      </c>
      <c r="O710" s="148"/>
      <c r="P710" s="168">
        <v>4458810</v>
      </c>
      <c r="Q710" s="168" t="s">
        <v>2981</v>
      </c>
      <c r="R710" s="168">
        <v>22445577910</v>
      </c>
    </row>
    <row r="711" spans="2:18">
      <c r="B711" s="143" t="s">
        <v>3626</v>
      </c>
      <c r="C711" s="144"/>
      <c r="D711" s="144"/>
      <c r="E711" s="144"/>
      <c r="F711" s="144"/>
      <c r="G711" s="144"/>
      <c r="H711" s="144"/>
      <c r="I711" s="144"/>
      <c r="J711" s="144"/>
      <c r="K711" s="144"/>
      <c r="L711" s="153" t="s">
        <v>3625</v>
      </c>
      <c r="M711" s="144"/>
      <c r="N711" s="144"/>
      <c r="O711" s="144"/>
      <c r="P711" s="144"/>
      <c r="Q711" s="144"/>
      <c r="R711" s="145"/>
    </row>
    <row r="712" spans="2:18">
      <c r="B712" s="127" t="s">
        <v>3627</v>
      </c>
      <c r="C712" s="111"/>
      <c r="D712" s="111"/>
      <c r="E712" s="111"/>
      <c r="F712" s="111"/>
      <c r="G712" s="111"/>
      <c r="H712" s="111"/>
      <c r="I712" s="111"/>
      <c r="J712" s="111"/>
      <c r="K712" s="111"/>
      <c r="L712" s="110" t="s">
        <v>3239</v>
      </c>
      <c r="M712" s="111"/>
      <c r="N712" s="110" t="s">
        <v>3240</v>
      </c>
      <c r="O712" s="111"/>
      <c r="P712" s="111"/>
      <c r="Q712" s="111"/>
      <c r="R712" s="128"/>
    </row>
    <row r="713" spans="2:18">
      <c r="B713" s="127" t="s">
        <v>3628</v>
      </c>
      <c r="C713" s="111"/>
      <c r="D713" s="111"/>
      <c r="E713" s="111"/>
      <c r="F713" s="111"/>
      <c r="G713" s="111"/>
      <c r="H713" s="111"/>
      <c r="I713" s="111"/>
      <c r="J713" s="111"/>
      <c r="K713" s="111"/>
      <c r="L713" s="110"/>
      <c r="M713" s="111"/>
      <c r="N713" s="110"/>
      <c r="O713" s="111"/>
      <c r="P713" s="111"/>
      <c r="Q713" s="111"/>
      <c r="R713" s="128"/>
    </row>
    <row r="714" spans="2:18">
      <c r="B714" s="149" t="s">
        <v>3629</v>
      </c>
      <c r="C714" s="146"/>
      <c r="D714" s="146"/>
      <c r="E714" s="146"/>
      <c r="F714" s="146"/>
      <c r="G714" s="146"/>
      <c r="H714" s="146"/>
      <c r="I714" s="146"/>
      <c r="J714" s="164" t="s">
        <v>821</v>
      </c>
      <c r="K714" s="151" t="s">
        <v>908</v>
      </c>
      <c r="L714" s="151" t="s">
        <v>3504</v>
      </c>
      <c r="M714" s="151" t="s">
        <v>3630</v>
      </c>
      <c r="N714" s="151" t="s">
        <v>3631</v>
      </c>
      <c r="O714" s="151" t="s">
        <v>845</v>
      </c>
      <c r="P714" s="164"/>
      <c r="Q714" s="164"/>
      <c r="R714" s="166"/>
    </row>
    <row r="715" spans="2:18">
      <c r="B715" s="147" t="s">
        <v>3636</v>
      </c>
      <c r="C715" s="179"/>
      <c r="D715" s="148"/>
      <c r="E715" s="148"/>
      <c r="F715" s="148"/>
      <c r="G715" s="148"/>
      <c r="H715" s="148">
        <v>56777</v>
      </c>
      <c r="I715" s="148">
        <v>78888</v>
      </c>
      <c r="J715" s="148">
        <v>44677</v>
      </c>
      <c r="K715" s="148" t="s">
        <v>2951</v>
      </c>
      <c r="L715" s="148">
        <v>77778</v>
      </c>
      <c r="M715" s="148" t="s">
        <v>2951</v>
      </c>
      <c r="N715" s="148" t="s">
        <v>2951</v>
      </c>
      <c r="O715" s="148"/>
      <c r="P715" s="168">
        <v>4458810</v>
      </c>
      <c r="Q715" s="168" t="s">
        <v>2981</v>
      </c>
      <c r="R715" s="168">
        <v>22445577910</v>
      </c>
    </row>
    <row r="716" spans="2:18">
      <c r="B716" s="143" t="s">
        <v>3639</v>
      </c>
      <c r="C716" s="144"/>
      <c r="D716" s="144"/>
      <c r="E716" s="144"/>
      <c r="F716" s="144"/>
      <c r="G716" s="144"/>
      <c r="H716" s="144"/>
      <c r="I716" s="144"/>
      <c r="J716" s="144"/>
      <c r="K716" s="144"/>
      <c r="L716" s="153" t="s">
        <v>3638</v>
      </c>
      <c r="M716" s="144"/>
      <c r="N716" s="144"/>
      <c r="O716" s="144"/>
      <c r="P716" s="144"/>
      <c r="Q716" s="144"/>
      <c r="R716" s="145"/>
    </row>
    <row r="717" spans="2:18">
      <c r="B717" s="127" t="s">
        <v>3640</v>
      </c>
      <c r="C717" s="111"/>
      <c r="D717" s="111"/>
      <c r="E717" s="111"/>
      <c r="F717" s="111"/>
      <c r="G717" s="111"/>
      <c r="H717" s="111"/>
      <c r="I717" s="111"/>
      <c r="J717" s="111"/>
      <c r="K717" s="111"/>
      <c r="L717" s="110" t="s">
        <v>3239</v>
      </c>
      <c r="M717" s="111"/>
      <c r="N717" s="110" t="s">
        <v>3240</v>
      </c>
      <c r="O717" s="111"/>
      <c r="P717" s="111"/>
      <c r="Q717" s="111"/>
      <c r="R717" s="128"/>
    </row>
    <row r="718" spans="2:18">
      <c r="B718" s="127" t="s">
        <v>3641</v>
      </c>
      <c r="C718" s="111"/>
      <c r="D718" s="111"/>
      <c r="E718" s="111"/>
      <c r="F718" s="111"/>
      <c r="G718" s="111"/>
      <c r="H718" s="111"/>
      <c r="I718" s="111"/>
      <c r="J718" s="111"/>
      <c r="K718" s="111"/>
      <c r="L718" s="110"/>
      <c r="M718" s="111"/>
      <c r="N718" s="110"/>
      <c r="O718" s="111"/>
      <c r="P718" s="111"/>
      <c r="Q718" s="111"/>
      <c r="R718" s="128"/>
    </row>
    <row r="719" spans="2:18">
      <c r="B719" s="149" t="s">
        <v>3642</v>
      </c>
      <c r="C719" s="146"/>
      <c r="D719" s="146"/>
      <c r="E719" s="146"/>
      <c r="F719" s="146"/>
      <c r="G719" s="146"/>
      <c r="H719" s="146"/>
      <c r="I719" s="146"/>
      <c r="J719" s="164" t="s">
        <v>907</v>
      </c>
      <c r="K719" s="151" t="s">
        <v>1218</v>
      </c>
      <c r="L719" s="151" t="s">
        <v>3475</v>
      </c>
      <c r="M719" s="151" t="s">
        <v>1291</v>
      </c>
      <c r="N719" s="151" t="s">
        <v>3637</v>
      </c>
      <c r="O719" s="151" t="s">
        <v>3566</v>
      </c>
      <c r="P719" s="164"/>
      <c r="Q719" s="164"/>
      <c r="R719" s="16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6A33-8CD3-B149-B4A0-5603B4ABB32E}">
  <dimension ref="A2:Y348"/>
  <sheetViews>
    <sheetView topLeftCell="A114" zoomScale="90" zoomScaleNormal="90" workbookViewId="0">
      <selection activeCell="C135" sqref="C135:M135"/>
    </sheetView>
  </sheetViews>
  <sheetFormatPr baseColWidth="10" defaultRowHeight="15"/>
  <cols>
    <col min="1" max="1" width="3.5" customWidth="1"/>
    <col min="2" max="2" width="26.83203125" customWidth="1"/>
    <col min="3" max="3" width="12" customWidth="1"/>
    <col min="4" max="4" width="12.1640625" customWidth="1"/>
    <col min="5" max="5" width="12.6640625" customWidth="1"/>
    <col min="6" max="6" width="12.5" customWidth="1"/>
    <col min="7" max="7" width="15.33203125" customWidth="1"/>
    <col min="11" max="11" width="13.83203125" customWidth="1"/>
    <col min="12" max="12" width="11.5" customWidth="1"/>
    <col min="13" max="13" width="12.5" customWidth="1"/>
    <col min="14" max="14" width="14" customWidth="1"/>
    <col min="15" max="15" width="12.6640625" customWidth="1"/>
    <col min="16" max="16" width="13.6640625" customWidth="1"/>
  </cols>
  <sheetData>
    <row r="2" spans="2:25">
      <c r="E2" s="71" t="s">
        <v>1188</v>
      </c>
      <c r="F2" s="71"/>
      <c r="G2" s="71"/>
      <c r="H2" s="72"/>
      <c r="I2" s="72"/>
    </row>
    <row r="3" spans="2:25">
      <c r="E3" s="71" t="s">
        <v>1189</v>
      </c>
      <c r="F3" s="72"/>
      <c r="G3" s="72"/>
      <c r="H3" s="72"/>
      <c r="I3" s="72"/>
    </row>
    <row r="6" spans="2:25" ht="70" customHeight="1">
      <c r="B6" s="60"/>
      <c r="C6" s="60"/>
      <c r="D6" s="60"/>
      <c r="E6" s="62"/>
      <c r="F6" s="62"/>
      <c r="G6" s="125"/>
      <c r="H6" s="62"/>
      <c r="I6" s="62"/>
      <c r="J6" s="62"/>
      <c r="K6" s="62"/>
      <c r="L6" s="62"/>
      <c r="M6" s="126"/>
      <c r="N6" s="126"/>
      <c r="O6" s="126"/>
    </row>
    <row r="7" spans="2:25">
      <c r="B7" s="123" t="s">
        <v>2337</v>
      </c>
      <c r="C7" s="62"/>
      <c r="D7" s="103"/>
      <c r="E7" s="129" t="s">
        <v>2277</v>
      </c>
      <c r="F7" s="130" t="s">
        <v>2278</v>
      </c>
      <c r="G7" s="131" t="s">
        <v>2279</v>
      </c>
      <c r="H7" s="132" t="s">
        <v>2280</v>
      </c>
      <c r="I7" s="131" t="s">
        <v>2281</v>
      </c>
      <c r="J7" s="132" t="s">
        <v>2282</v>
      </c>
      <c r="K7" s="130"/>
      <c r="L7" s="132"/>
      <c r="M7" s="130"/>
      <c r="N7" s="132"/>
      <c r="O7" s="138"/>
      <c r="Q7" s="23"/>
      <c r="Y7" s="23"/>
    </row>
    <row r="8" spans="2:25">
      <c r="B8" s="124"/>
      <c r="C8" s="77"/>
      <c r="D8" s="77"/>
      <c r="E8" s="127" t="s">
        <v>2284</v>
      </c>
      <c r="F8" s="110"/>
      <c r="G8" s="112"/>
      <c r="H8" s="111"/>
      <c r="I8" s="112"/>
      <c r="J8" s="111"/>
      <c r="K8" s="110"/>
      <c r="L8" s="111"/>
      <c r="M8" s="110"/>
      <c r="N8" s="111"/>
      <c r="O8" s="128"/>
      <c r="P8" s="23"/>
      <c r="Q8" s="23"/>
      <c r="Y8" s="23"/>
    </row>
    <row r="9" spans="2:25">
      <c r="B9" s="124"/>
      <c r="C9" s="77"/>
      <c r="D9" s="77"/>
      <c r="E9" s="127" t="s">
        <v>2285</v>
      </c>
      <c r="F9" s="110"/>
      <c r="G9" s="112"/>
      <c r="H9" s="111"/>
      <c r="I9" s="112"/>
      <c r="J9" s="111"/>
      <c r="K9" s="110"/>
      <c r="L9" s="111"/>
      <c r="M9" s="110"/>
      <c r="N9" s="111"/>
      <c r="O9" s="128"/>
      <c r="Q9" s="23"/>
      <c r="Y9" s="23"/>
    </row>
    <row r="10" spans="2:25">
      <c r="B10" s="124"/>
      <c r="C10" s="77"/>
      <c r="D10" s="77"/>
      <c r="E10" s="127" t="s">
        <v>2286</v>
      </c>
      <c r="F10" s="110"/>
      <c r="G10" s="112"/>
      <c r="H10" s="111"/>
      <c r="I10" s="112"/>
      <c r="J10" s="111"/>
      <c r="K10" s="110"/>
      <c r="L10" s="111"/>
      <c r="M10" s="110"/>
      <c r="N10" s="111"/>
      <c r="O10" s="128"/>
      <c r="Q10" s="23"/>
      <c r="Y10" s="23"/>
    </row>
    <row r="11" spans="2:25">
      <c r="B11" s="124"/>
      <c r="C11" s="77"/>
      <c r="D11" s="77"/>
      <c r="E11" s="133" t="s">
        <v>2283</v>
      </c>
      <c r="F11" s="134"/>
      <c r="G11" s="135"/>
      <c r="H11" s="136"/>
      <c r="I11" s="135"/>
      <c r="J11" s="136"/>
      <c r="K11" s="134"/>
      <c r="L11" s="136"/>
      <c r="M11" s="134"/>
      <c r="N11" s="136"/>
      <c r="O11" s="137"/>
      <c r="Q11" s="23"/>
      <c r="Y11" s="23"/>
    </row>
    <row r="12" spans="2:25">
      <c r="B12" s="123" t="s">
        <v>2309</v>
      </c>
      <c r="C12" s="62"/>
      <c r="D12" s="103"/>
      <c r="E12" s="129" t="s">
        <v>2291</v>
      </c>
      <c r="F12" s="130" t="s">
        <v>2292</v>
      </c>
      <c r="G12" s="131" t="s">
        <v>2293</v>
      </c>
      <c r="H12" s="132" t="s">
        <v>2294</v>
      </c>
      <c r="I12" s="131" t="s">
        <v>2295</v>
      </c>
      <c r="J12" s="132" t="s">
        <v>2296</v>
      </c>
      <c r="K12" s="130"/>
      <c r="L12" s="132"/>
      <c r="M12" s="130"/>
      <c r="N12" s="132"/>
      <c r="O12" s="138"/>
      <c r="Q12" s="23"/>
      <c r="Y12" s="23"/>
    </row>
    <row r="13" spans="2:25">
      <c r="B13" s="124"/>
      <c r="C13" s="77"/>
      <c r="D13" s="77"/>
      <c r="E13" s="127" t="s">
        <v>2288</v>
      </c>
      <c r="F13" s="110"/>
      <c r="G13" s="112"/>
      <c r="H13" s="111"/>
      <c r="I13" s="112"/>
      <c r="J13" s="111"/>
      <c r="K13" s="110"/>
      <c r="L13" s="111"/>
      <c r="M13" s="110"/>
      <c r="N13" s="111"/>
      <c r="O13" s="128"/>
      <c r="P13" s="23"/>
      <c r="Q13" s="23"/>
      <c r="Y13" s="23"/>
    </row>
    <row r="14" spans="2:25">
      <c r="B14" s="124"/>
      <c r="C14" s="77"/>
      <c r="D14" s="77"/>
      <c r="E14" s="127" t="s">
        <v>2289</v>
      </c>
      <c r="F14" s="110"/>
      <c r="G14" s="112"/>
      <c r="H14" s="111"/>
      <c r="I14" s="112"/>
      <c r="J14" s="111"/>
      <c r="K14" s="110"/>
      <c r="L14" s="111"/>
      <c r="M14" s="110"/>
      <c r="N14" s="111"/>
      <c r="O14" s="128"/>
      <c r="Q14" s="23"/>
      <c r="Y14" s="23"/>
    </row>
    <row r="15" spans="2:25">
      <c r="B15" s="124"/>
      <c r="C15" s="77"/>
      <c r="D15" s="77"/>
      <c r="E15" s="127" t="s">
        <v>2290</v>
      </c>
      <c r="F15" s="110"/>
      <c r="G15" s="112"/>
      <c r="H15" s="111"/>
      <c r="I15" s="112"/>
      <c r="J15" s="111"/>
      <c r="K15" s="110"/>
      <c r="L15" s="111"/>
      <c r="M15" s="110"/>
      <c r="N15" s="111"/>
      <c r="O15" s="128"/>
      <c r="Q15" s="23"/>
      <c r="Y15" s="23"/>
    </row>
    <row r="16" spans="2:25">
      <c r="B16" s="124"/>
      <c r="C16" s="77"/>
      <c r="D16" s="77"/>
      <c r="E16" s="133" t="s">
        <v>2297</v>
      </c>
      <c r="F16" s="134"/>
      <c r="G16" s="135"/>
      <c r="H16" s="136"/>
      <c r="I16" s="135"/>
      <c r="J16" s="136"/>
      <c r="K16" s="134"/>
      <c r="L16" s="136"/>
      <c r="M16" s="134"/>
      <c r="N16" s="136"/>
      <c r="O16" s="137"/>
      <c r="Q16" s="23"/>
      <c r="Y16" s="23"/>
    </row>
    <row r="17" spans="2:25">
      <c r="B17" s="123" t="s">
        <v>2308</v>
      </c>
      <c r="C17" s="62"/>
      <c r="D17" s="103"/>
      <c r="E17" s="129" t="s">
        <v>2298</v>
      </c>
      <c r="F17" s="130" t="s">
        <v>2299</v>
      </c>
      <c r="G17" s="131" t="s">
        <v>2300</v>
      </c>
      <c r="H17" s="132" t="s">
        <v>2301</v>
      </c>
      <c r="I17" s="131" t="s">
        <v>2302</v>
      </c>
      <c r="J17" s="132" t="s">
        <v>2303</v>
      </c>
      <c r="K17" s="130"/>
      <c r="L17" s="132"/>
      <c r="M17" s="130"/>
      <c r="N17" s="132"/>
      <c r="O17" s="138"/>
      <c r="Q17" s="23"/>
      <c r="Y17" s="23"/>
    </row>
    <row r="18" spans="2:25">
      <c r="B18" s="124"/>
      <c r="C18" s="77"/>
      <c r="D18" s="77"/>
      <c r="E18" s="127" t="s">
        <v>2304</v>
      </c>
      <c r="F18" s="110"/>
      <c r="G18" s="112"/>
      <c r="H18" s="111"/>
      <c r="I18" s="112"/>
      <c r="J18" s="111"/>
      <c r="K18" s="110"/>
      <c r="L18" s="111"/>
      <c r="M18" s="110"/>
      <c r="N18" s="111"/>
      <c r="O18" s="128"/>
      <c r="P18" s="23"/>
      <c r="Q18" s="23"/>
      <c r="Y18" s="23"/>
    </row>
    <row r="19" spans="2:25">
      <c r="B19" s="124"/>
      <c r="C19" s="77"/>
      <c r="D19" s="77"/>
      <c r="E19" s="127" t="s">
        <v>2305</v>
      </c>
      <c r="F19" s="110"/>
      <c r="G19" s="112"/>
      <c r="H19" s="111"/>
      <c r="I19" s="112"/>
      <c r="J19" s="111"/>
      <c r="K19" s="110"/>
      <c r="L19" s="111"/>
      <c r="M19" s="110"/>
      <c r="N19" s="111"/>
      <c r="O19" s="128"/>
      <c r="Q19" s="23"/>
      <c r="Y19" s="23"/>
    </row>
    <row r="20" spans="2:25">
      <c r="B20" s="124"/>
      <c r="C20" s="77"/>
      <c r="D20" s="77"/>
      <c r="E20" s="127" t="s">
        <v>2306</v>
      </c>
      <c r="F20" s="110"/>
      <c r="G20" s="112"/>
      <c r="H20" s="111"/>
      <c r="I20" s="112"/>
      <c r="J20" s="111"/>
      <c r="K20" s="110"/>
      <c r="L20" s="111"/>
      <c r="M20" s="110"/>
      <c r="N20" s="111"/>
      <c r="O20" s="128"/>
      <c r="Q20" s="23"/>
      <c r="Y20" s="23"/>
    </row>
    <row r="21" spans="2:25">
      <c r="B21" s="124"/>
      <c r="C21" s="77"/>
      <c r="D21" s="77"/>
      <c r="E21" s="133" t="s">
        <v>2307</v>
      </c>
      <c r="F21" s="134"/>
      <c r="G21" s="135"/>
      <c r="H21" s="136"/>
      <c r="I21" s="135"/>
      <c r="J21" s="136"/>
      <c r="K21" s="134"/>
      <c r="L21" s="136"/>
      <c r="M21" s="134"/>
      <c r="N21" s="136"/>
      <c r="O21" s="137"/>
      <c r="Q21" s="23"/>
      <c r="Y21" s="23"/>
    </row>
    <row r="22" spans="2:25">
      <c r="B22" s="123" t="s">
        <v>2061</v>
      </c>
      <c r="C22" s="62"/>
      <c r="D22" s="103"/>
      <c r="E22" s="129" t="s">
        <v>2053</v>
      </c>
      <c r="F22" s="130" t="s">
        <v>2224</v>
      </c>
      <c r="G22" s="131" t="s">
        <v>2225</v>
      </c>
      <c r="H22" s="132" t="s">
        <v>2226</v>
      </c>
      <c r="I22" s="131" t="s">
        <v>2227</v>
      </c>
      <c r="J22" s="132" t="s">
        <v>2228</v>
      </c>
      <c r="K22" s="130"/>
      <c r="L22" s="132"/>
      <c r="M22" s="130"/>
      <c r="N22" s="132"/>
      <c r="O22" s="138"/>
      <c r="Q22" s="23"/>
      <c r="Y22" s="23"/>
    </row>
    <row r="23" spans="2:25">
      <c r="B23" s="124"/>
      <c r="C23" s="77"/>
      <c r="D23" s="77"/>
      <c r="E23" s="127" t="s">
        <v>2271</v>
      </c>
      <c r="F23" s="110"/>
      <c r="G23" s="112"/>
      <c r="H23" s="111"/>
      <c r="I23" s="112"/>
      <c r="J23" s="111"/>
      <c r="K23" s="110"/>
      <c r="L23" s="111"/>
      <c r="M23" s="110"/>
      <c r="N23" s="111"/>
      <c r="O23" s="128"/>
      <c r="P23" s="23"/>
      <c r="Q23" s="23"/>
      <c r="Y23" s="23"/>
    </row>
    <row r="24" spans="2:25">
      <c r="B24" s="124"/>
      <c r="C24" s="77"/>
      <c r="D24" s="77"/>
      <c r="E24" s="127" t="s">
        <v>2272</v>
      </c>
      <c r="F24" s="110"/>
      <c r="G24" s="112"/>
      <c r="H24" s="111"/>
      <c r="I24" s="112"/>
      <c r="J24" s="111"/>
      <c r="K24" s="110"/>
      <c r="L24" s="111"/>
      <c r="M24" s="110"/>
      <c r="N24" s="111"/>
      <c r="O24" s="128"/>
      <c r="Q24" s="23"/>
      <c r="Y24" s="23"/>
    </row>
    <row r="25" spans="2:25">
      <c r="B25" s="124"/>
      <c r="C25" s="77"/>
      <c r="D25" s="77"/>
      <c r="E25" s="127" t="s">
        <v>2273</v>
      </c>
      <c r="F25" s="110"/>
      <c r="G25" s="112"/>
      <c r="H25" s="111"/>
      <c r="I25" s="112"/>
      <c r="J25" s="111"/>
      <c r="K25" s="110"/>
      <c r="L25" s="111"/>
      <c r="M25" s="110"/>
      <c r="N25" s="111"/>
      <c r="O25" s="128"/>
      <c r="Q25" s="23"/>
      <c r="Y25" s="23"/>
    </row>
    <row r="26" spans="2:25">
      <c r="B26" s="124"/>
      <c r="C26" s="77"/>
      <c r="D26" s="77"/>
      <c r="E26" s="133" t="s">
        <v>2229</v>
      </c>
      <c r="F26" s="134"/>
      <c r="G26" s="135"/>
      <c r="H26" s="136"/>
      <c r="I26" s="135"/>
      <c r="J26" s="136"/>
      <c r="K26" s="134"/>
      <c r="L26" s="136"/>
      <c r="M26" s="134"/>
      <c r="N26" s="136"/>
      <c r="O26" s="137"/>
      <c r="Q26" s="23"/>
      <c r="Y26" s="23"/>
    </row>
    <row r="27" spans="2:25">
      <c r="B27" s="123" t="s">
        <v>2331</v>
      </c>
      <c r="C27" s="62"/>
      <c r="D27" s="103"/>
      <c r="E27" s="129" t="s">
        <v>2332</v>
      </c>
      <c r="F27" s="130" t="s">
        <v>2333</v>
      </c>
      <c r="G27" s="131" t="s">
        <v>2334</v>
      </c>
      <c r="H27" s="132" t="s">
        <v>2335</v>
      </c>
      <c r="I27" s="131" t="s">
        <v>2336</v>
      </c>
      <c r="J27" s="132" t="s">
        <v>982</v>
      </c>
      <c r="K27" s="130"/>
      <c r="L27" s="132"/>
      <c r="M27" s="130"/>
      <c r="N27" s="132"/>
      <c r="O27" s="138"/>
      <c r="Q27" s="23"/>
      <c r="Y27" s="23"/>
    </row>
    <row r="28" spans="2:25">
      <c r="B28" s="123" t="s">
        <v>2060</v>
      </c>
      <c r="C28" s="62"/>
      <c r="D28" s="103"/>
      <c r="E28" s="129" t="s">
        <v>2156</v>
      </c>
      <c r="F28" s="130" t="s">
        <v>2157</v>
      </c>
      <c r="G28" s="131" t="s">
        <v>2158</v>
      </c>
      <c r="H28" s="132" t="s">
        <v>2159</v>
      </c>
      <c r="I28" s="131" t="s">
        <v>2160</v>
      </c>
      <c r="J28" s="132" t="s">
        <v>2161</v>
      </c>
      <c r="K28" s="130"/>
      <c r="L28" s="132"/>
      <c r="M28" s="130"/>
      <c r="N28" s="132"/>
      <c r="O28" s="138"/>
      <c r="Q28" s="23"/>
      <c r="Y28" s="23"/>
    </row>
    <row r="29" spans="2:25">
      <c r="B29" s="124"/>
      <c r="C29" s="77"/>
      <c r="D29" s="77"/>
      <c r="E29" s="127" t="s">
        <v>2268</v>
      </c>
      <c r="F29" s="110"/>
      <c r="G29" s="112"/>
      <c r="H29" s="111"/>
      <c r="I29" s="112"/>
      <c r="J29" s="111"/>
      <c r="K29" s="110"/>
      <c r="L29" s="111"/>
      <c r="M29" s="110"/>
      <c r="N29" s="111"/>
      <c r="O29" s="128"/>
      <c r="P29" s="23"/>
      <c r="Q29" s="23"/>
      <c r="Y29" s="23"/>
    </row>
    <row r="30" spans="2:25">
      <c r="B30" s="124"/>
      <c r="C30" s="77"/>
      <c r="D30" s="77"/>
      <c r="E30" s="127" t="s">
        <v>2269</v>
      </c>
      <c r="F30" s="110"/>
      <c r="G30" s="112"/>
      <c r="H30" s="111"/>
      <c r="I30" s="112"/>
      <c r="J30" s="111"/>
      <c r="K30" s="110"/>
      <c r="L30" s="111"/>
      <c r="M30" s="110"/>
      <c r="N30" s="111"/>
      <c r="O30" s="128"/>
      <c r="Q30" s="23"/>
      <c r="Y30" s="23"/>
    </row>
    <row r="31" spans="2:25">
      <c r="B31" s="124"/>
      <c r="C31" s="77"/>
      <c r="D31" s="77"/>
      <c r="E31" s="127" t="s">
        <v>2270</v>
      </c>
      <c r="F31" s="110"/>
      <c r="G31" s="112"/>
      <c r="H31" s="111"/>
      <c r="I31" s="112"/>
      <c r="J31" s="111"/>
      <c r="K31" s="110"/>
      <c r="L31" s="111"/>
      <c r="M31" s="110"/>
      <c r="N31" s="111"/>
      <c r="O31" s="128"/>
      <c r="Q31" s="23"/>
      <c r="Y31" s="23"/>
    </row>
    <row r="32" spans="2:25">
      <c r="B32" s="124"/>
      <c r="C32" s="77"/>
      <c r="D32" s="77"/>
      <c r="E32" s="133" t="s">
        <v>2162</v>
      </c>
      <c r="F32" s="134"/>
      <c r="G32" s="135"/>
      <c r="H32" s="136"/>
      <c r="I32" s="135"/>
      <c r="J32" s="136"/>
      <c r="K32" s="134"/>
      <c r="L32" s="136"/>
      <c r="M32" s="134"/>
      <c r="N32" s="136"/>
      <c r="O32" s="137"/>
      <c r="Q32" s="23"/>
      <c r="Y32" s="23"/>
    </row>
    <row r="33" spans="2:25">
      <c r="B33" s="123" t="s">
        <v>2320</v>
      </c>
      <c r="C33" s="62"/>
      <c r="D33" s="103"/>
      <c r="E33" s="129" t="s">
        <v>2321</v>
      </c>
      <c r="F33" s="130" t="s">
        <v>2322</v>
      </c>
      <c r="G33" s="131" t="s">
        <v>2323</v>
      </c>
      <c r="H33" s="132" t="s">
        <v>2324</v>
      </c>
      <c r="I33" s="131" t="s">
        <v>2325</v>
      </c>
      <c r="J33" s="132" t="s">
        <v>2326</v>
      </c>
      <c r="K33" s="130"/>
      <c r="L33" s="132"/>
      <c r="M33" s="130"/>
      <c r="N33" s="132"/>
      <c r="O33" s="138"/>
      <c r="Q33" s="23"/>
      <c r="Y33" s="23"/>
    </row>
    <row r="34" spans="2:25">
      <c r="B34" s="123" t="s">
        <v>2059</v>
      </c>
      <c r="C34" s="62"/>
      <c r="D34" s="103"/>
      <c r="E34" s="129" t="s">
        <v>2121</v>
      </c>
      <c r="F34" s="130" t="s">
        <v>2122</v>
      </c>
      <c r="G34" s="131" t="s">
        <v>2123</v>
      </c>
      <c r="H34" s="132" t="s">
        <v>2124</v>
      </c>
      <c r="I34" s="131" t="s">
        <v>2125</v>
      </c>
      <c r="J34" s="132" t="s">
        <v>821</v>
      </c>
      <c r="K34" s="130"/>
      <c r="L34" s="132"/>
      <c r="M34" s="130"/>
      <c r="N34" s="132"/>
      <c r="O34" s="138"/>
      <c r="Q34" s="23"/>
      <c r="Y34" s="23"/>
    </row>
    <row r="35" spans="2:25">
      <c r="B35" s="124"/>
      <c r="C35" s="77"/>
      <c r="D35" s="77"/>
      <c r="E35" s="127" t="s">
        <v>2265</v>
      </c>
      <c r="F35" s="110"/>
      <c r="G35" s="112"/>
      <c r="H35" s="111"/>
      <c r="I35" s="112"/>
      <c r="J35" s="111"/>
      <c r="K35" s="110"/>
      <c r="L35" s="111"/>
      <c r="M35" s="110"/>
      <c r="N35" s="111"/>
      <c r="O35" s="128"/>
      <c r="P35" s="23"/>
      <c r="Q35" s="23"/>
      <c r="Y35" s="23"/>
    </row>
    <row r="36" spans="2:25">
      <c r="B36" s="124"/>
      <c r="C36" s="77"/>
      <c r="D36" s="77"/>
      <c r="E36" s="127" t="s">
        <v>2266</v>
      </c>
      <c r="F36" s="110"/>
      <c r="G36" s="112"/>
      <c r="H36" s="111"/>
      <c r="I36" s="112"/>
      <c r="J36" s="111"/>
      <c r="K36" s="110"/>
      <c r="L36" s="111"/>
      <c r="M36" s="110"/>
      <c r="N36" s="111"/>
      <c r="O36" s="128"/>
      <c r="Q36" s="23"/>
      <c r="Y36" s="23"/>
    </row>
    <row r="37" spans="2:25">
      <c r="B37" s="124"/>
      <c r="C37" s="77"/>
      <c r="D37" s="77"/>
      <c r="E37" s="127" t="s">
        <v>2267</v>
      </c>
      <c r="F37" s="110"/>
      <c r="G37" s="112"/>
      <c r="H37" s="111"/>
      <c r="I37" s="112"/>
      <c r="J37" s="111"/>
      <c r="K37" s="110"/>
      <c r="L37" s="111"/>
      <c r="M37" s="110"/>
      <c r="N37" s="111"/>
      <c r="O37" s="128"/>
      <c r="Q37" s="23"/>
      <c r="Y37" s="23"/>
    </row>
    <row r="38" spans="2:25">
      <c r="B38" s="124"/>
      <c r="C38" s="77"/>
      <c r="D38" s="77"/>
      <c r="E38" s="133" t="s">
        <v>2183</v>
      </c>
      <c r="F38" s="134"/>
      <c r="G38" s="135"/>
      <c r="H38" s="136"/>
      <c r="I38" s="135"/>
      <c r="J38" s="136"/>
      <c r="K38" s="134"/>
      <c r="L38" s="136"/>
      <c r="M38" s="134"/>
      <c r="N38" s="136"/>
      <c r="O38" s="137"/>
      <c r="Q38" s="23"/>
      <c r="Y38" s="23"/>
    </row>
    <row r="39" spans="2:25">
      <c r="B39" s="123" t="s">
        <v>2319</v>
      </c>
      <c r="C39" s="62"/>
      <c r="D39" s="103"/>
      <c r="E39" s="129" t="s">
        <v>2327</v>
      </c>
      <c r="F39" s="130" t="s">
        <v>2328</v>
      </c>
      <c r="G39" s="131" t="s">
        <v>2329</v>
      </c>
      <c r="H39" s="132" t="s">
        <v>2330</v>
      </c>
      <c r="I39" s="131" t="s">
        <v>1185</v>
      </c>
      <c r="J39" s="132" t="s">
        <v>821</v>
      </c>
      <c r="K39" s="130"/>
      <c r="L39" s="132"/>
      <c r="M39" s="130"/>
      <c r="N39" s="132"/>
      <c r="O39" s="138"/>
      <c r="Q39" s="23"/>
      <c r="Y39" s="23"/>
    </row>
    <row r="40" spans="2:25">
      <c r="B40" s="123" t="s">
        <v>2052</v>
      </c>
      <c r="C40" s="62"/>
      <c r="D40" s="103"/>
      <c r="E40" s="129" t="s">
        <v>2053</v>
      </c>
      <c r="F40" s="130" t="s">
        <v>2054</v>
      </c>
      <c r="G40" s="131" t="s">
        <v>2055</v>
      </c>
      <c r="H40" s="132" t="s">
        <v>2056</v>
      </c>
      <c r="I40" s="131" t="s">
        <v>2057</v>
      </c>
      <c r="J40" s="132" t="s">
        <v>945</v>
      </c>
      <c r="K40" s="130"/>
      <c r="L40" s="132"/>
      <c r="M40" s="130"/>
      <c r="N40" s="132"/>
      <c r="O40" s="138"/>
      <c r="Q40" s="23"/>
      <c r="Y40" s="23"/>
    </row>
    <row r="41" spans="2:25">
      <c r="B41" s="124"/>
      <c r="C41" s="77"/>
      <c r="D41" s="77"/>
      <c r="E41" s="127" t="s">
        <v>2263</v>
      </c>
      <c r="F41" s="110"/>
      <c r="G41" s="112"/>
      <c r="H41" s="111"/>
      <c r="I41" s="112"/>
      <c r="J41" s="111"/>
      <c r="K41" s="110"/>
      <c r="L41" s="111"/>
      <c r="M41" s="110"/>
      <c r="N41" s="111"/>
      <c r="O41" s="128"/>
      <c r="P41" s="23"/>
      <c r="Q41" s="23"/>
      <c r="Y41" s="23"/>
    </row>
    <row r="42" spans="2:25">
      <c r="B42" s="124"/>
      <c r="C42" s="77"/>
      <c r="D42" s="77"/>
      <c r="E42" s="127" t="s">
        <v>2264</v>
      </c>
      <c r="F42" s="110"/>
      <c r="G42" s="112"/>
      <c r="H42" s="111"/>
      <c r="I42" s="112"/>
      <c r="J42" s="111"/>
      <c r="K42" s="110"/>
      <c r="L42" s="111"/>
      <c r="M42" s="110"/>
      <c r="N42" s="111"/>
      <c r="O42" s="128"/>
      <c r="Q42" s="23"/>
      <c r="Y42" s="23"/>
    </row>
    <row r="43" spans="2:25">
      <c r="B43" s="124"/>
      <c r="C43" s="77"/>
      <c r="D43" s="77"/>
      <c r="E43" s="127" t="s">
        <v>2245</v>
      </c>
      <c r="F43" s="110"/>
      <c r="G43" s="112"/>
      <c r="H43" s="111"/>
      <c r="I43" s="112"/>
      <c r="J43" s="111"/>
      <c r="K43" s="110"/>
      <c r="L43" s="111"/>
      <c r="M43" s="110"/>
      <c r="N43" s="111"/>
      <c r="O43" s="128"/>
      <c r="Q43" s="23"/>
      <c r="Y43" s="23"/>
    </row>
    <row r="44" spans="2:25">
      <c r="B44" s="124"/>
      <c r="C44" s="77"/>
      <c r="D44" s="77"/>
      <c r="E44" s="133" t="s">
        <v>2166</v>
      </c>
      <c r="F44" s="134"/>
      <c r="G44" s="135"/>
      <c r="H44" s="136"/>
      <c r="I44" s="135"/>
      <c r="J44" s="136"/>
      <c r="K44" s="134"/>
      <c r="L44" s="136"/>
      <c r="M44" s="134"/>
      <c r="N44" s="136"/>
      <c r="O44" s="137"/>
      <c r="Q44" s="23"/>
      <c r="Y44" s="23"/>
    </row>
    <row r="45" spans="2:25">
      <c r="B45" s="123" t="s">
        <v>2315</v>
      </c>
      <c r="C45" s="62"/>
      <c r="D45" s="103"/>
      <c r="E45" s="129" t="s">
        <v>2316</v>
      </c>
      <c r="F45" s="130" t="s">
        <v>2299</v>
      </c>
      <c r="G45" s="131" t="s">
        <v>2317</v>
      </c>
      <c r="H45" s="132" t="s">
        <v>2318</v>
      </c>
      <c r="I45" s="131" t="s">
        <v>2057</v>
      </c>
      <c r="J45" s="132" t="s">
        <v>945</v>
      </c>
      <c r="K45" s="130"/>
      <c r="L45" s="132"/>
      <c r="M45" s="130"/>
      <c r="N45" s="132"/>
      <c r="O45" s="138"/>
      <c r="Q45" s="23"/>
      <c r="Y45" s="23"/>
    </row>
    <row r="46" spans="2:25">
      <c r="B46" s="123" t="s">
        <v>2058</v>
      </c>
      <c r="C46" s="62"/>
      <c r="D46" s="103"/>
      <c r="E46" s="129" t="s">
        <v>2072</v>
      </c>
      <c r="F46" s="130" t="s">
        <v>2073</v>
      </c>
      <c r="G46" s="131" t="s">
        <v>2074</v>
      </c>
      <c r="H46" s="132" t="s">
        <v>2075</v>
      </c>
      <c r="I46" s="131" t="s">
        <v>2076</v>
      </c>
      <c r="J46" s="132" t="s">
        <v>2077</v>
      </c>
      <c r="K46" s="130"/>
      <c r="L46" s="132"/>
      <c r="M46" s="130"/>
      <c r="N46" s="132"/>
      <c r="O46" s="138"/>
      <c r="Q46" s="23"/>
      <c r="Y46" s="23"/>
    </row>
    <row r="47" spans="2:25">
      <c r="B47" s="124"/>
      <c r="C47" s="77"/>
      <c r="D47" s="77"/>
      <c r="E47" s="127" t="s">
        <v>2255</v>
      </c>
      <c r="F47" s="110"/>
      <c r="G47" s="112"/>
      <c r="H47" s="111"/>
      <c r="I47" s="112"/>
      <c r="J47" s="111"/>
      <c r="K47" s="110"/>
      <c r="L47" s="111"/>
      <c r="M47" s="110"/>
      <c r="N47" s="111"/>
      <c r="O47" s="128"/>
      <c r="Q47" s="23"/>
      <c r="Y47" s="23"/>
    </row>
    <row r="48" spans="2:25">
      <c r="B48" s="124"/>
      <c r="C48" s="77"/>
      <c r="D48" s="77"/>
      <c r="E48" s="127" t="s">
        <v>2256</v>
      </c>
      <c r="F48" s="110"/>
      <c r="G48" s="112"/>
      <c r="H48" s="111"/>
      <c r="I48" s="112"/>
      <c r="J48" s="111"/>
      <c r="K48" s="110"/>
      <c r="L48" s="111"/>
      <c r="M48" s="110"/>
      <c r="N48" s="111"/>
      <c r="O48" s="128"/>
      <c r="Q48" s="23"/>
      <c r="Y48" s="23"/>
    </row>
    <row r="49" spans="2:25">
      <c r="B49" s="124"/>
      <c r="C49" s="77"/>
      <c r="D49" s="77"/>
      <c r="E49" s="127" t="s">
        <v>2257</v>
      </c>
      <c r="F49" s="110"/>
      <c r="G49" s="112"/>
      <c r="H49" s="111"/>
      <c r="I49" s="112"/>
      <c r="J49" s="111"/>
      <c r="K49" s="110"/>
      <c r="L49" s="111"/>
      <c r="M49" s="110"/>
      <c r="N49" s="111"/>
      <c r="O49" s="128"/>
      <c r="Q49" s="23"/>
      <c r="Y49" s="23"/>
    </row>
    <row r="50" spans="2:25">
      <c r="B50" s="124"/>
      <c r="C50" s="77"/>
      <c r="D50" s="77"/>
      <c r="E50" s="133" t="s">
        <v>2213</v>
      </c>
      <c r="F50" s="134"/>
      <c r="G50" s="135"/>
      <c r="H50" s="136"/>
      <c r="I50" s="135"/>
      <c r="J50" s="136"/>
      <c r="K50" s="134"/>
      <c r="L50" s="136"/>
      <c r="M50" s="134"/>
      <c r="N50" s="136"/>
      <c r="O50" s="137"/>
      <c r="Q50" s="23"/>
      <c r="Y50" s="23"/>
    </row>
    <row r="51" spans="2:25">
      <c r="B51" s="123" t="s">
        <v>2315</v>
      </c>
      <c r="C51" s="62"/>
      <c r="D51" s="103"/>
      <c r="E51" s="129" t="s">
        <v>2316</v>
      </c>
      <c r="F51" s="130" t="s">
        <v>2299</v>
      </c>
      <c r="G51" s="131" t="s">
        <v>2317</v>
      </c>
      <c r="H51" s="132" t="s">
        <v>2318</v>
      </c>
      <c r="I51" s="131" t="s">
        <v>2057</v>
      </c>
      <c r="J51" s="132" t="s">
        <v>945</v>
      </c>
      <c r="K51" s="130"/>
      <c r="L51" s="132"/>
      <c r="M51" s="130"/>
      <c r="N51" s="132"/>
      <c r="O51" s="138"/>
      <c r="Q51" s="23"/>
      <c r="Y51" s="23"/>
    </row>
    <row r="52" spans="2:25">
      <c r="B52" s="123" t="s">
        <v>2062</v>
      </c>
      <c r="C52" s="62"/>
      <c r="D52" s="103"/>
      <c r="E52" s="129" t="s">
        <v>2078</v>
      </c>
      <c r="F52" s="130" t="s">
        <v>2079</v>
      </c>
      <c r="G52" s="131" t="s">
        <v>2080</v>
      </c>
      <c r="H52" s="132" t="s">
        <v>2081</v>
      </c>
      <c r="I52" s="131" t="s">
        <v>2082</v>
      </c>
      <c r="J52" s="132" t="s">
        <v>792</v>
      </c>
      <c r="K52" s="130"/>
      <c r="L52" s="132"/>
      <c r="M52" s="130"/>
      <c r="N52" s="132"/>
      <c r="O52" s="138"/>
      <c r="Q52" s="23"/>
      <c r="Y52" s="23"/>
    </row>
    <row r="53" spans="2:25">
      <c r="B53" s="124"/>
      <c r="C53" s="77"/>
      <c r="D53" s="77"/>
      <c r="E53" s="127" t="s">
        <v>2252</v>
      </c>
      <c r="F53" s="110"/>
      <c r="G53" s="112"/>
      <c r="H53" s="111"/>
      <c r="I53" s="112"/>
      <c r="J53" s="111"/>
      <c r="K53" s="110"/>
      <c r="L53" s="111"/>
      <c r="M53" s="110"/>
      <c r="N53" s="111"/>
      <c r="O53" s="128"/>
      <c r="Q53" s="23"/>
      <c r="Y53" s="23"/>
    </row>
    <row r="54" spans="2:25">
      <c r="B54" s="124"/>
      <c r="C54" s="77"/>
      <c r="D54" s="77"/>
      <c r="E54" s="127" t="s">
        <v>2253</v>
      </c>
      <c r="F54" s="110"/>
      <c r="G54" s="112"/>
      <c r="H54" s="111"/>
      <c r="I54" s="112"/>
      <c r="J54" s="111"/>
      <c r="K54" s="110"/>
      <c r="L54" s="111"/>
      <c r="M54" s="110"/>
      <c r="N54" s="111"/>
      <c r="O54" s="128"/>
      <c r="Q54" s="23" t="s">
        <v>2312</v>
      </c>
      <c r="Y54" s="23"/>
    </row>
    <row r="55" spans="2:25">
      <c r="B55" s="124"/>
      <c r="C55" s="77"/>
      <c r="D55" s="77"/>
      <c r="E55" s="127" t="s">
        <v>2254</v>
      </c>
      <c r="F55" s="110"/>
      <c r="G55" s="112"/>
      <c r="H55" s="111"/>
      <c r="I55" s="112"/>
      <c r="J55" s="111"/>
      <c r="K55" s="110"/>
      <c r="L55" s="111"/>
      <c r="M55" s="110"/>
      <c r="N55" s="111"/>
      <c r="O55" s="128"/>
      <c r="Q55" s="24" t="s">
        <v>2258</v>
      </c>
      <c r="R55" s="13"/>
      <c r="Y55" s="23"/>
    </row>
    <row r="56" spans="2:25">
      <c r="B56" s="124"/>
      <c r="C56" s="77"/>
      <c r="D56" s="77"/>
      <c r="E56" s="133" t="s">
        <v>2187</v>
      </c>
      <c r="F56" s="134"/>
      <c r="G56" s="135"/>
      <c r="H56" s="136"/>
      <c r="I56" s="135"/>
      <c r="J56" s="136"/>
      <c r="K56" s="134"/>
      <c r="L56" s="136"/>
      <c r="M56" s="134"/>
      <c r="N56" s="136"/>
      <c r="O56" s="137"/>
      <c r="Q56" s="24" t="s">
        <v>2262</v>
      </c>
      <c r="R56" s="13"/>
      <c r="Y56" s="23"/>
    </row>
    <row r="57" spans="2:25">
      <c r="B57" s="123" t="s">
        <v>2063</v>
      </c>
      <c r="C57" s="62"/>
      <c r="D57" s="103"/>
      <c r="E57" s="129" t="s">
        <v>2083</v>
      </c>
      <c r="F57" s="130" t="s">
        <v>2084</v>
      </c>
      <c r="G57" s="131" t="s">
        <v>2085</v>
      </c>
      <c r="H57" s="132" t="s">
        <v>2086</v>
      </c>
      <c r="I57" s="131" t="s">
        <v>2087</v>
      </c>
      <c r="J57" s="132" t="s">
        <v>2088</v>
      </c>
      <c r="K57" s="130"/>
      <c r="L57" s="132"/>
      <c r="M57" s="130"/>
      <c r="N57" s="132"/>
      <c r="O57" s="138"/>
      <c r="Q57" s="24" t="s">
        <v>2311</v>
      </c>
      <c r="R57" s="13"/>
      <c r="Y57" s="23"/>
    </row>
    <row r="58" spans="2:25">
      <c r="B58" s="124"/>
      <c r="C58" s="77"/>
      <c r="D58" s="77"/>
      <c r="E58" s="127" t="s">
        <v>2259</v>
      </c>
      <c r="F58" s="110"/>
      <c r="G58" s="112"/>
      <c r="H58" s="111"/>
      <c r="I58" s="112"/>
      <c r="J58" s="111"/>
      <c r="K58" s="110"/>
      <c r="L58" s="111"/>
      <c r="M58" s="110"/>
      <c r="N58" s="111"/>
      <c r="O58" s="128"/>
      <c r="Q58" s="23"/>
      <c r="Y58" s="23"/>
    </row>
    <row r="59" spans="2:25">
      <c r="B59" s="124"/>
      <c r="C59" s="77"/>
      <c r="D59" s="77"/>
      <c r="E59" s="127" t="s">
        <v>2260</v>
      </c>
      <c r="F59" s="110"/>
      <c r="G59" s="112"/>
      <c r="H59" s="111"/>
      <c r="I59" s="112"/>
      <c r="J59" s="111"/>
      <c r="K59" s="110"/>
      <c r="L59" s="111"/>
      <c r="M59" s="110"/>
      <c r="N59" s="111"/>
      <c r="O59" s="128"/>
      <c r="Q59" s="23"/>
      <c r="Y59" s="23"/>
    </row>
    <row r="60" spans="2:25">
      <c r="B60" s="124"/>
      <c r="C60" s="77"/>
      <c r="D60" s="77"/>
      <c r="E60" s="127" t="s">
        <v>2261</v>
      </c>
      <c r="F60" s="110"/>
      <c r="G60" s="112"/>
      <c r="H60" s="111"/>
      <c r="I60" s="112"/>
      <c r="J60" s="111"/>
      <c r="K60" s="110"/>
      <c r="L60" s="111"/>
      <c r="M60" s="110"/>
      <c r="N60" s="111"/>
      <c r="O60" s="128"/>
      <c r="Q60" s="23"/>
      <c r="Y60" s="23"/>
    </row>
    <row r="61" spans="2:25">
      <c r="B61" s="124"/>
      <c r="C61" s="77"/>
      <c r="D61" s="77"/>
      <c r="E61" s="133" t="s">
        <v>2089</v>
      </c>
      <c r="F61" s="134"/>
      <c r="G61" s="135"/>
      <c r="H61" s="136"/>
      <c r="I61" s="135"/>
      <c r="J61" s="136"/>
      <c r="K61" s="134"/>
      <c r="L61" s="136"/>
      <c r="M61" s="134"/>
      <c r="N61" s="136"/>
      <c r="O61" s="137"/>
      <c r="Q61" s="23"/>
      <c r="Y61" s="23"/>
    </row>
    <row r="62" spans="2:25">
      <c r="B62" s="123" t="s">
        <v>2064</v>
      </c>
      <c r="C62" s="62"/>
      <c r="D62" s="103"/>
      <c r="E62" s="129" t="s">
        <v>2090</v>
      </c>
      <c r="F62" s="130" t="s">
        <v>2091</v>
      </c>
      <c r="G62" s="131" t="s">
        <v>2092</v>
      </c>
      <c r="H62" s="132" t="s">
        <v>2093</v>
      </c>
      <c r="I62" s="131" t="s">
        <v>2094</v>
      </c>
      <c r="J62" s="132" t="s">
        <v>1028</v>
      </c>
      <c r="K62" s="130"/>
      <c r="L62" s="132"/>
      <c r="M62" s="130"/>
      <c r="N62" s="132"/>
      <c r="O62" s="138"/>
      <c r="Q62" s="23"/>
      <c r="Y62" s="23"/>
    </row>
    <row r="63" spans="2:25">
      <c r="B63" s="124"/>
      <c r="C63" s="77"/>
      <c r="D63" s="77"/>
      <c r="E63" s="127" t="s">
        <v>2237</v>
      </c>
      <c r="F63" s="110"/>
      <c r="G63" s="112"/>
      <c r="H63" s="111"/>
      <c r="I63" s="112"/>
      <c r="J63" s="111"/>
      <c r="K63" s="110"/>
      <c r="L63" s="111"/>
      <c r="M63" s="110"/>
      <c r="N63" s="111"/>
      <c r="O63" s="128"/>
      <c r="Q63" s="23"/>
      <c r="Y63" s="23"/>
    </row>
    <row r="64" spans="2:25">
      <c r="B64" s="124"/>
      <c r="C64" s="77"/>
      <c r="D64" s="77"/>
      <c r="E64" s="127" t="s">
        <v>2238</v>
      </c>
      <c r="F64" s="110"/>
      <c r="G64" s="112"/>
      <c r="H64" s="111"/>
      <c r="I64" s="112"/>
      <c r="J64" s="111"/>
      <c r="K64" s="110"/>
      <c r="L64" s="111"/>
      <c r="M64" s="110"/>
      <c r="N64" s="111"/>
      <c r="O64" s="128"/>
      <c r="Q64" s="23"/>
      <c r="Y64" s="23"/>
    </row>
    <row r="65" spans="2:25">
      <c r="B65" s="124"/>
      <c r="C65" s="77"/>
      <c r="D65" s="77"/>
      <c r="E65" s="127" t="s">
        <v>2239</v>
      </c>
      <c r="F65" s="110"/>
      <c r="G65" s="112"/>
      <c r="H65" s="111"/>
      <c r="I65" s="112"/>
      <c r="J65" s="111"/>
      <c r="K65" s="110"/>
      <c r="L65" s="111"/>
      <c r="M65" s="110"/>
      <c r="N65" s="111"/>
      <c r="O65" s="128"/>
      <c r="Q65" s="23"/>
      <c r="Y65" s="23"/>
    </row>
    <row r="66" spans="2:25">
      <c r="B66" s="124"/>
      <c r="C66" s="77"/>
      <c r="D66" s="77"/>
      <c r="E66" s="133" t="s">
        <v>2165</v>
      </c>
      <c r="F66" s="134"/>
      <c r="G66" s="135"/>
      <c r="H66" s="136"/>
      <c r="I66" s="135"/>
      <c r="J66" s="136"/>
      <c r="K66" s="134"/>
      <c r="L66" s="136"/>
      <c r="M66" s="134"/>
      <c r="N66" s="136"/>
      <c r="O66" s="137"/>
      <c r="Q66" s="23"/>
      <c r="Y66" s="23"/>
    </row>
    <row r="67" spans="2:25">
      <c r="B67" s="123" t="s">
        <v>2065</v>
      </c>
      <c r="C67" s="62"/>
      <c r="D67" s="103"/>
      <c r="E67" s="129" t="s">
        <v>2083</v>
      </c>
      <c r="F67" s="130" t="s">
        <v>2095</v>
      </c>
      <c r="G67" s="131" t="s">
        <v>2096</v>
      </c>
      <c r="H67" s="132" t="s">
        <v>2097</v>
      </c>
      <c r="I67" s="131" t="s">
        <v>2098</v>
      </c>
      <c r="J67" s="132" t="s">
        <v>2099</v>
      </c>
      <c r="K67" s="130"/>
      <c r="L67" s="132"/>
      <c r="M67" s="130"/>
      <c r="N67" s="132"/>
      <c r="O67" s="138"/>
      <c r="P67" s="23" t="s">
        <v>2100</v>
      </c>
      <c r="Q67" s="23"/>
      <c r="Y67" s="23"/>
    </row>
    <row r="68" spans="2:25">
      <c r="B68" s="124"/>
      <c r="C68" s="77"/>
      <c r="D68" s="77"/>
      <c r="E68" s="127" t="s">
        <v>2240</v>
      </c>
      <c r="F68" s="110"/>
      <c r="G68" s="112"/>
      <c r="H68" s="111"/>
      <c r="I68" s="112"/>
      <c r="J68" s="111"/>
      <c r="K68" s="110"/>
      <c r="L68" s="111"/>
      <c r="M68" s="110"/>
      <c r="N68" s="111"/>
      <c r="O68" s="128"/>
      <c r="Q68" s="23"/>
      <c r="Y68" s="23"/>
    </row>
    <row r="69" spans="2:25">
      <c r="B69" s="124"/>
      <c r="C69" s="77"/>
      <c r="D69" s="77"/>
      <c r="E69" s="127" t="s">
        <v>2241</v>
      </c>
      <c r="F69" s="110"/>
      <c r="G69" s="112"/>
      <c r="H69" s="111"/>
      <c r="I69" s="112"/>
      <c r="J69" s="111"/>
      <c r="K69" s="110"/>
      <c r="L69" s="111"/>
      <c r="M69" s="110"/>
      <c r="N69" s="111"/>
      <c r="O69" s="128"/>
      <c r="Q69" s="23"/>
      <c r="Y69" s="23"/>
    </row>
    <row r="70" spans="2:25">
      <c r="B70" s="124"/>
      <c r="C70" s="77"/>
      <c r="D70" s="77"/>
      <c r="E70" s="127" t="s">
        <v>2242</v>
      </c>
      <c r="F70" s="110"/>
      <c r="G70" s="112"/>
      <c r="H70" s="111"/>
      <c r="I70" s="112"/>
      <c r="J70" s="111"/>
      <c r="K70" s="110"/>
      <c r="L70" s="111"/>
      <c r="M70" s="110"/>
      <c r="N70" s="111"/>
      <c r="O70" s="128"/>
      <c r="Q70" s="23"/>
      <c r="Y70" s="23"/>
    </row>
    <row r="71" spans="2:25">
      <c r="B71" s="124"/>
      <c r="C71" s="77"/>
      <c r="D71" s="77"/>
      <c r="E71" s="133" t="s">
        <v>2212</v>
      </c>
      <c r="F71" s="134"/>
      <c r="G71" s="135"/>
      <c r="H71" s="136"/>
      <c r="I71" s="135"/>
      <c r="J71" s="136"/>
      <c r="K71" s="134"/>
      <c r="L71" s="136"/>
      <c r="M71" s="134"/>
      <c r="N71" s="136"/>
      <c r="O71" s="137"/>
      <c r="Q71" s="23"/>
      <c r="Y71" s="23"/>
    </row>
    <row r="72" spans="2:25">
      <c r="B72" s="123" t="s">
        <v>2066</v>
      </c>
      <c r="C72" s="62"/>
      <c r="D72" s="103"/>
      <c r="E72" s="129" t="s">
        <v>2101</v>
      </c>
      <c r="F72" s="130" t="s">
        <v>2102</v>
      </c>
      <c r="G72" s="131" t="s">
        <v>2103</v>
      </c>
      <c r="H72" s="132" t="s">
        <v>2104</v>
      </c>
      <c r="I72" s="131" t="s">
        <v>2105</v>
      </c>
      <c r="J72" s="132" t="s">
        <v>2106</v>
      </c>
      <c r="K72" s="130"/>
      <c r="L72" s="132"/>
      <c r="M72" s="130"/>
      <c r="N72" s="132"/>
      <c r="O72" s="138"/>
      <c r="Q72" s="23"/>
      <c r="Y72" s="23"/>
    </row>
    <row r="73" spans="2:25">
      <c r="B73" s="124"/>
      <c r="C73" s="77"/>
      <c r="D73" s="77"/>
      <c r="E73" s="127" t="s">
        <v>2243</v>
      </c>
      <c r="F73" s="110"/>
      <c r="G73" s="112"/>
      <c r="H73" s="111"/>
      <c r="I73" s="112"/>
      <c r="J73" s="111"/>
      <c r="K73" s="110"/>
      <c r="L73" s="111"/>
      <c r="M73" s="110"/>
      <c r="N73" s="111"/>
      <c r="O73" s="128"/>
      <c r="Q73" s="23"/>
      <c r="Y73" s="23"/>
    </row>
    <row r="74" spans="2:25">
      <c r="B74" s="124"/>
      <c r="C74" s="77"/>
      <c r="D74" s="77"/>
      <c r="E74" s="127" t="s">
        <v>2244</v>
      </c>
      <c r="F74" s="110"/>
      <c r="G74" s="112"/>
      <c r="H74" s="111"/>
      <c r="I74" s="112"/>
      <c r="J74" s="111"/>
      <c r="K74" s="110"/>
      <c r="L74" s="111"/>
      <c r="M74" s="110"/>
      <c r="N74" s="111"/>
      <c r="O74" s="128"/>
      <c r="Q74" s="23"/>
      <c r="Y74" s="23"/>
    </row>
    <row r="75" spans="2:25">
      <c r="B75" s="124"/>
      <c r="C75" s="77"/>
      <c r="D75" s="77"/>
      <c r="E75" s="127" t="s">
        <v>2245</v>
      </c>
      <c r="F75" s="110"/>
      <c r="G75" s="112"/>
      <c r="H75" s="111"/>
      <c r="I75" s="112"/>
      <c r="J75" s="111"/>
      <c r="K75" s="110"/>
      <c r="L75" s="111"/>
      <c r="M75" s="110"/>
      <c r="N75" s="111"/>
      <c r="O75" s="128"/>
      <c r="Q75" s="23"/>
      <c r="Y75" s="23"/>
    </row>
    <row r="76" spans="2:25">
      <c r="B76" s="124"/>
      <c r="C76" s="77"/>
      <c r="D76" s="77"/>
      <c r="E76" s="133" t="s">
        <v>2107</v>
      </c>
      <c r="F76" s="134"/>
      <c r="G76" s="135"/>
      <c r="H76" s="136"/>
      <c r="I76" s="135"/>
      <c r="J76" s="136"/>
      <c r="K76" s="134"/>
      <c r="L76" s="136"/>
      <c r="M76" s="134"/>
      <c r="N76" s="136"/>
      <c r="O76" s="137"/>
      <c r="Q76" s="23"/>
      <c r="Y76" s="23"/>
    </row>
    <row r="77" spans="2:25">
      <c r="B77" s="123" t="s">
        <v>2067</v>
      </c>
      <c r="C77" s="62"/>
      <c r="D77" s="103"/>
      <c r="E77" s="129" t="s">
        <v>2108</v>
      </c>
      <c r="F77" s="130" t="s">
        <v>2109</v>
      </c>
      <c r="G77" s="131" t="s">
        <v>2110</v>
      </c>
      <c r="H77" s="132" t="s">
        <v>2111</v>
      </c>
      <c r="I77" s="131" t="s">
        <v>2112</v>
      </c>
      <c r="J77" s="132" t="s">
        <v>1687</v>
      </c>
      <c r="K77" s="130"/>
      <c r="L77" s="132"/>
      <c r="M77" s="130"/>
      <c r="N77" s="132"/>
      <c r="O77" s="138"/>
      <c r="Q77" s="23"/>
      <c r="Y77" s="23"/>
    </row>
    <row r="78" spans="2:25">
      <c r="B78" s="124"/>
      <c r="C78" s="77"/>
      <c r="D78" s="77"/>
      <c r="E78" s="127" t="s">
        <v>2246</v>
      </c>
      <c r="F78" s="110"/>
      <c r="G78" s="112"/>
      <c r="H78" s="111"/>
      <c r="I78" s="112"/>
      <c r="J78" s="111"/>
      <c r="K78" s="110"/>
      <c r="L78" s="111"/>
      <c r="M78" s="110"/>
      <c r="N78" s="111"/>
      <c r="O78" s="128"/>
      <c r="Q78" s="23"/>
      <c r="Y78" s="23"/>
    </row>
    <row r="79" spans="2:25">
      <c r="B79" s="124"/>
      <c r="C79" s="77"/>
      <c r="D79" s="77"/>
      <c r="E79" s="127" t="s">
        <v>2247</v>
      </c>
      <c r="F79" s="110"/>
      <c r="G79" s="112"/>
      <c r="H79" s="111"/>
      <c r="I79" s="112"/>
      <c r="J79" s="111"/>
      <c r="K79" s="110"/>
      <c r="L79" s="111"/>
      <c r="M79" s="110"/>
      <c r="N79" s="111"/>
      <c r="O79" s="128"/>
      <c r="Q79" s="23"/>
      <c r="Y79" s="23"/>
    </row>
    <row r="80" spans="2:25">
      <c r="B80" s="124"/>
      <c r="C80" s="77"/>
      <c r="D80" s="77"/>
      <c r="E80" s="127" t="s">
        <v>2248</v>
      </c>
      <c r="F80" s="110"/>
      <c r="G80" s="112"/>
      <c r="H80" s="111"/>
      <c r="I80" s="112"/>
      <c r="J80" s="111"/>
      <c r="K80" s="110"/>
      <c r="L80" s="111"/>
      <c r="M80" s="110"/>
      <c r="N80" s="111"/>
      <c r="O80" s="128"/>
      <c r="Q80" s="23"/>
      <c r="Y80" s="23"/>
    </row>
    <row r="81" spans="2:25">
      <c r="B81" s="124"/>
      <c r="C81" s="77"/>
      <c r="D81" s="77"/>
      <c r="E81" s="133" t="s">
        <v>2113</v>
      </c>
      <c r="F81" s="134"/>
      <c r="G81" s="135"/>
      <c r="H81" s="136"/>
      <c r="I81" s="135"/>
      <c r="J81" s="136"/>
      <c r="K81" s="134"/>
      <c r="L81" s="136"/>
      <c r="M81" s="134"/>
      <c r="N81" s="136"/>
      <c r="O81" s="137"/>
      <c r="Q81" s="23"/>
      <c r="Y81" s="23"/>
    </row>
    <row r="82" spans="2:25">
      <c r="B82" s="123" t="s">
        <v>2068</v>
      </c>
      <c r="C82" s="62"/>
      <c r="D82" s="103"/>
      <c r="E82" s="129" t="s">
        <v>2114</v>
      </c>
      <c r="F82" s="130" t="s">
        <v>2115</v>
      </c>
      <c r="G82" s="131" t="s">
        <v>2116</v>
      </c>
      <c r="H82" s="132" t="s">
        <v>2117</v>
      </c>
      <c r="I82" s="131" t="s">
        <v>2118</v>
      </c>
      <c r="J82" s="132" t="s">
        <v>2119</v>
      </c>
      <c r="K82" s="130"/>
      <c r="L82" s="132"/>
      <c r="M82" s="130"/>
      <c r="N82" s="132"/>
      <c r="O82" s="138"/>
      <c r="Q82" s="23"/>
      <c r="Y82" s="23"/>
    </row>
    <row r="83" spans="2:25">
      <c r="B83" s="124"/>
      <c r="C83" s="77"/>
      <c r="D83" s="77"/>
      <c r="E83" s="127" t="s">
        <v>2249</v>
      </c>
      <c r="F83" s="110"/>
      <c r="G83" s="112"/>
      <c r="H83" s="111"/>
      <c r="I83" s="112"/>
      <c r="J83" s="111"/>
      <c r="K83" s="110"/>
      <c r="L83" s="111"/>
      <c r="M83" s="110"/>
      <c r="N83" s="111"/>
      <c r="O83" s="128"/>
      <c r="Q83" s="23"/>
      <c r="Y83" s="23"/>
    </row>
    <row r="84" spans="2:25">
      <c r="B84" s="124"/>
      <c r="C84" s="77"/>
      <c r="D84" s="77"/>
      <c r="E84" s="127" t="s">
        <v>2250</v>
      </c>
      <c r="F84" s="110"/>
      <c r="G84" s="112"/>
      <c r="H84" s="111"/>
      <c r="I84" s="112"/>
      <c r="J84" s="111"/>
      <c r="K84" s="110"/>
      <c r="L84" s="111"/>
      <c r="M84" s="110"/>
      <c r="N84" s="111"/>
      <c r="O84" s="128"/>
      <c r="Q84" s="23"/>
      <c r="Y84" s="23"/>
    </row>
    <row r="85" spans="2:25">
      <c r="B85" s="124"/>
      <c r="C85" s="77"/>
      <c r="D85" s="77"/>
      <c r="E85" s="127" t="s">
        <v>2251</v>
      </c>
      <c r="F85" s="110"/>
      <c r="G85" s="112"/>
      <c r="H85" s="111"/>
      <c r="I85" s="112"/>
      <c r="J85" s="111"/>
      <c r="K85" s="110"/>
      <c r="L85" s="111"/>
      <c r="M85" s="110"/>
      <c r="N85" s="111"/>
      <c r="O85" s="128"/>
      <c r="Q85" s="23"/>
      <c r="Y85" s="23"/>
    </row>
    <row r="86" spans="2:25">
      <c r="B86" s="124"/>
      <c r="C86" s="77"/>
      <c r="D86" s="77"/>
      <c r="E86" s="133" t="s">
        <v>2120</v>
      </c>
      <c r="F86" s="134"/>
      <c r="G86" s="135"/>
      <c r="H86" s="136"/>
      <c r="I86" s="135"/>
      <c r="J86" s="136"/>
      <c r="K86" s="134"/>
      <c r="L86" s="136"/>
      <c r="M86" s="134"/>
      <c r="N86" s="136"/>
      <c r="O86" s="137"/>
      <c r="Q86" s="23"/>
      <c r="Y86" s="23"/>
    </row>
    <row r="87" spans="2:25">
      <c r="B87" s="123" t="s">
        <v>2069</v>
      </c>
      <c r="C87" s="62"/>
      <c r="D87" s="103"/>
      <c r="E87" s="129"/>
      <c r="F87" s="130"/>
      <c r="G87" s="131"/>
      <c r="H87" s="132"/>
      <c r="I87" s="131"/>
      <c r="J87" s="132"/>
      <c r="K87" s="130"/>
      <c r="L87" s="132"/>
      <c r="M87" s="130"/>
      <c r="N87" s="132"/>
      <c r="O87" s="138"/>
      <c r="Q87" s="23"/>
      <c r="Y87" s="23"/>
    </row>
    <row r="88" spans="2:25">
      <c r="B88" s="124"/>
      <c r="C88" s="77"/>
      <c r="D88" s="77"/>
      <c r="E88" s="127"/>
      <c r="F88" s="110"/>
      <c r="G88" s="112"/>
      <c r="H88" s="111"/>
      <c r="I88" s="112"/>
      <c r="J88" s="111"/>
      <c r="K88" s="110"/>
      <c r="L88" s="111"/>
      <c r="M88" s="110"/>
      <c r="N88" s="111"/>
      <c r="O88" s="128"/>
      <c r="Q88" s="23"/>
      <c r="Y88" s="23"/>
    </row>
    <row r="89" spans="2:25">
      <c r="B89" s="124"/>
      <c r="C89" s="77"/>
      <c r="D89" s="77"/>
      <c r="E89" s="127"/>
      <c r="F89" s="110"/>
      <c r="G89" s="112"/>
      <c r="H89" s="111"/>
      <c r="I89" s="112"/>
      <c r="J89" s="111"/>
      <c r="K89" s="110"/>
      <c r="L89" s="111"/>
      <c r="M89" s="110"/>
      <c r="N89" s="111"/>
      <c r="O89" s="128"/>
      <c r="Q89" s="23"/>
      <c r="Y89" s="23"/>
    </row>
    <row r="90" spans="2:25">
      <c r="B90" s="124"/>
      <c r="C90" s="77"/>
      <c r="D90" s="77"/>
      <c r="E90" s="127"/>
      <c r="F90" s="110"/>
      <c r="G90" s="112"/>
      <c r="H90" s="111"/>
      <c r="I90" s="112"/>
      <c r="J90" s="111"/>
      <c r="K90" s="110"/>
      <c r="L90" s="111"/>
      <c r="M90" s="110"/>
      <c r="N90" s="111"/>
      <c r="O90" s="128"/>
      <c r="Q90" s="23"/>
      <c r="Y90" s="23"/>
    </row>
    <row r="91" spans="2:25">
      <c r="B91" s="124"/>
      <c r="C91" s="77"/>
      <c r="D91" s="77"/>
      <c r="E91" s="133"/>
      <c r="F91" s="134"/>
      <c r="G91" s="135"/>
      <c r="H91" s="136"/>
      <c r="I91" s="135"/>
      <c r="J91" s="136"/>
      <c r="K91" s="134"/>
      <c r="L91" s="136"/>
      <c r="M91" s="134"/>
      <c r="N91" s="136"/>
      <c r="O91" s="137"/>
      <c r="Q91" s="23"/>
      <c r="Y91" s="23"/>
    </row>
    <row r="94" spans="2:25">
      <c r="B94" s="23" t="s">
        <v>1993</v>
      </c>
      <c r="G94" s="23" t="s">
        <v>1995</v>
      </c>
      <c r="K94" s="23" t="s">
        <v>1994</v>
      </c>
      <c r="P94" s="92" t="s">
        <v>2338</v>
      </c>
      <c r="Q94" s="91"/>
      <c r="R94" s="91"/>
    </row>
    <row r="95" spans="2:25">
      <c r="B95" s="23" t="s">
        <v>1996</v>
      </c>
      <c r="K95" s="23" t="s">
        <v>2184</v>
      </c>
      <c r="P95" s="91"/>
      <c r="Q95" s="91"/>
      <c r="R95" s="91"/>
    </row>
    <row r="96" spans="2:25">
      <c r="B96" s="23"/>
    </row>
    <row r="97" spans="2:17">
      <c r="B97" s="23" t="s">
        <v>2016</v>
      </c>
    </row>
    <row r="99" spans="2:17">
      <c r="C99">
        <v>2</v>
      </c>
      <c r="D99" s="122">
        <v>11</v>
      </c>
      <c r="G99" s="23" t="s">
        <v>1711</v>
      </c>
      <c r="H99" s="23" t="s">
        <v>2025</v>
      </c>
      <c r="L99" s="141" t="s">
        <v>2276</v>
      </c>
      <c r="M99" s="142"/>
      <c r="N99" s="142"/>
      <c r="P99" s="23" t="s">
        <v>2287</v>
      </c>
    </row>
    <row r="100" spans="2:17">
      <c r="C100">
        <v>3</v>
      </c>
      <c r="D100" s="122">
        <v>10</v>
      </c>
      <c r="E100">
        <v>21</v>
      </c>
      <c r="G100" s="23" t="s">
        <v>1749</v>
      </c>
      <c r="H100" s="23" t="s">
        <v>2019</v>
      </c>
      <c r="L100" s="142"/>
      <c r="M100" s="142"/>
      <c r="N100" s="142"/>
      <c r="P100" s="23" t="s">
        <v>2310</v>
      </c>
    </row>
    <row r="101" spans="2:17">
      <c r="C101">
        <v>4</v>
      </c>
      <c r="D101" s="56">
        <v>9</v>
      </c>
      <c r="G101" s="23" t="s">
        <v>1752</v>
      </c>
      <c r="H101" s="23" t="s">
        <v>2017</v>
      </c>
    </row>
    <row r="102" spans="2:17">
      <c r="C102">
        <v>5</v>
      </c>
      <c r="D102" s="56">
        <v>8</v>
      </c>
      <c r="E102">
        <v>24</v>
      </c>
      <c r="G102" s="23" t="s">
        <v>1753</v>
      </c>
      <c r="H102" s="23" t="s">
        <v>2020</v>
      </c>
      <c r="L102" s="23" t="s">
        <v>2313</v>
      </c>
    </row>
    <row r="103" spans="2:17">
      <c r="C103">
        <v>6</v>
      </c>
      <c r="D103" s="56">
        <v>7</v>
      </c>
      <c r="G103" s="23" t="s">
        <v>1756</v>
      </c>
      <c r="H103" s="23" t="s">
        <v>2029</v>
      </c>
      <c r="L103" s="23" t="s">
        <v>2314</v>
      </c>
    </row>
    <row r="104" spans="2:17">
      <c r="C104">
        <v>7</v>
      </c>
      <c r="D104" s="122">
        <v>6</v>
      </c>
      <c r="E104">
        <v>21</v>
      </c>
      <c r="G104" s="23" t="s">
        <v>1761</v>
      </c>
      <c r="H104" s="23" t="s">
        <v>2021</v>
      </c>
    </row>
    <row r="105" spans="2:17">
      <c r="C105">
        <v>8</v>
      </c>
      <c r="D105" s="122">
        <v>5</v>
      </c>
      <c r="G105" s="23" t="s">
        <v>2018</v>
      </c>
      <c r="H105" s="23" t="s">
        <v>2033</v>
      </c>
    </row>
    <row r="106" spans="2:17">
      <c r="C106">
        <v>9</v>
      </c>
      <c r="D106" s="122">
        <v>4</v>
      </c>
      <c r="G106" s="23" t="s">
        <v>1807</v>
      </c>
      <c r="H106" s="23" t="s">
        <v>2189</v>
      </c>
    </row>
    <row r="107" spans="2:17">
      <c r="C107">
        <v>10</v>
      </c>
      <c r="D107" s="122">
        <v>3</v>
      </c>
    </row>
    <row r="108" spans="2:17">
      <c r="C108">
        <v>11</v>
      </c>
      <c r="D108" s="122">
        <v>2</v>
      </c>
    </row>
    <row r="109" spans="2:17">
      <c r="C109">
        <v>12</v>
      </c>
      <c r="D109" s="122">
        <v>1</v>
      </c>
    </row>
    <row r="110" spans="2:17" ht="45" customHeight="1">
      <c r="L110" s="140" t="s">
        <v>2197</v>
      </c>
      <c r="M110" s="93" t="s">
        <v>2217</v>
      </c>
      <c r="P110" s="93" t="s">
        <v>2274</v>
      </c>
      <c r="Q110" s="93" t="s">
        <v>2275</v>
      </c>
    </row>
    <row r="111" spans="2:17">
      <c r="B111" s="23" t="s">
        <v>2047</v>
      </c>
      <c r="D111" s="23" t="s">
        <v>1711</v>
      </c>
      <c r="E111" s="23" t="s">
        <v>1749</v>
      </c>
      <c r="F111" s="23" t="s">
        <v>1752</v>
      </c>
      <c r="G111" s="23" t="s">
        <v>1753</v>
      </c>
      <c r="H111" s="23" t="s">
        <v>1756</v>
      </c>
      <c r="I111" s="23" t="s">
        <v>1761</v>
      </c>
      <c r="J111" s="23" t="s">
        <v>2018</v>
      </c>
      <c r="K111" s="23" t="s">
        <v>1807</v>
      </c>
      <c r="L111" s="23" t="s">
        <v>2190</v>
      </c>
      <c r="M111" s="24" t="s">
        <v>2191</v>
      </c>
      <c r="N111" s="23" t="s">
        <v>2192</v>
      </c>
      <c r="O111" s="23" t="s">
        <v>2230</v>
      </c>
    </row>
    <row r="112" spans="2:17">
      <c r="B112" s="23"/>
      <c r="C112">
        <v>15</v>
      </c>
      <c r="D112" s="23" t="s">
        <v>2233</v>
      </c>
      <c r="E112" s="23" t="s">
        <v>2234</v>
      </c>
      <c r="F112" s="23" t="s">
        <v>316</v>
      </c>
      <c r="G112" s="23">
        <v>223</v>
      </c>
      <c r="H112" s="23">
        <v>10</v>
      </c>
      <c r="I112" s="23" t="s">
        <v>2235</v>
      </c>
      <c r="J112" s="23" t="s">
        <v>2236</v>
      </c>
      <c r="K112" s="23"/>
      <c r="L112" s="23"/>
      <c r="M112" s="24"/>
      <c r="N112" s="23"/>
      <c r="O112" s="23"/>
    </row>
    <row r="113" spans="2:16">
      <c r="B113" s="23"/>
      <c r="C113">
        <v>16</v>
      </c>
      <c r="D113" s="23" t="s">
        <v>2218</v>
      </c>
      <c r="E113" s="23" t="s">
        <v>2219</v>
      </c>
      <c r="F113" s="23" t="s">
        <v>2038</v>
      </c>
      <c r="G113" s="23" t="s">
        <v>2220</v>
      </c>
      <c r="H113" s="23" t="s">
        <v>2221</v>
      </c>
      <c r="I113" s="23" t="s">
        <v>2222</v>
      </c>
      <c r="J113" s="23" t="s">
        <v>2223</v>
      </c>
      <c r="K113" s="23" t="s">
        <v>1630</v>
      </c>
      <c r="L113" s="23" t="s">
        <v>1630</v>
      </c>
      <c r="M113" s="24" t="s">
        <v>1630</v>
      </c>
      <c r="N113" s="23" t="s">
        <v>1630</v>
      </c>
      <c r="P113">
        <v>22344</v>
      </c>
    </row>
    <row r="114" spans="2:16">
      <c r="B114" s="23"/>
      <c r="C114">
        <v>17</v>
      </c>
      <c r="D114" s="23" t="s">
        <v>2163</v>
      </c>
      <c r="E114" s="23" t="s">
        <v>2173</v>
      </c>
      <c r="F114" s="23" t="s">
        <v>2178</v>
      </c>
      <c r="G114" s="23" t="s">
        <v>2179</v>
      </c>
      <c r="H114" s="23" t="s">
        <v>2180</v>
      </c>
      <c r="I114" s="23" t="s">
        <v>2181</v>
      </c>
      <c r="J114" s="23" t="s">
        <v>2182</v>
      </c>
      <c r="K114" s="23" t="s">
        <v>1630</v>
      </c>
      <c r="L114" s="23" t="s">
        <v>2214</v>
      </c>
      <c r="M114" s="24" t="s">
        <v>2215</v>
      </c>
      <c r="N114" s="23" t="s">
        <v>2216</v>
      </c>
    </row>
    <row r="115" spans="2:16">
      <c r="B115" s="23"/>
      <c r="C115">
        <v>18</v>
      </c>
      <c r="D115" s="23" t="s">
        <v>1630</v>
      </c>
      <c r="E115" s="23" t="s">
        <v>2172</v>
      </c>
      <c r="F115" s="23" t="s">
        <v>2041</v>
      </c>
      <c r="G115" s="23" t="s">
        <v>2137</v>
      </c>
      <c r="H115" s="23" t="s">
        <v>1630</v>
      </c>
      <c r="I115" s="23" t="s">
        <v>1630</v>
      </c>
      <c r="J115" s="23" t="s">
        <v>2144</v>
      </c>
      <c r="K115" s="23" t="s">
        <v>2185</v>
      </c>
      <c r="L115" s="23" t="s">
        <v>2193</v>
      </c>
      <c r="M115" s="24" t="s">
        <v>2194</v>
      </c>
      <c r="N115" s="23" t="s">
        <v>2195</v>
      </c>
      <c r="O115" s="23" t="s">
        <v>1630</v>
      </c>
      <c r="P115">
        <v>23334</v>
      </c>
    </row>
    <row r="116" spans="2:16">
      <c r="B116" s="23"/>
      <c r="C116">
        <v>19</v>
      </c>
      <c r="D116" s="23" t="s">
        <v>2048</v>
      </c>
      <c r="E116" s="23" t="s">
        <v>2174</v>
      </c>
      <c r="F116" s="23" t="s">
        <v>2049</v>
      </c>
      <c r="G116" s="23" t="s">
        <v>2050</v>
      </c>
      <c r="H116" s="23" t="s">
        <v>2031</v>
      </c>
      <c r="I116" s="23">
        <v>12</v>
      </c>
      <c r="J116" s="23" t="s">
        <v>2051</v>
      </c>
      <c r="K116" s="139" t="s">
        <v>2186</v>
      </c>
      <c r="L116" s="23" t="s">
        <v>2196</v>
      </c>
      <c r="M116" s="24" t="s">
        <v>2198</v>
      </c>
      <c r="N116" s="23" t="s">
        <v>2199</v>
      </c>
      <c r="O116" s="23" t="s">
        <v>1630</v>
      </c>
    </row>
    <row r="117" spans="2:16">
      <c r="C117">
        <v>20</v>
      </c>
      <c r="D117" s="23" t="s">
        <v>2034</v>
      </c>
      <c r="E117" s="139" t="s">
        <v>2175</v>
      </c>
      <c r="F117" s="23" t="s">
        <v>2041</v>
      </c>
      <c r="G117" s="23" t="s">
        <v>2042</v>
      </c>
      <c r="H117" s="23" t="s">
        <v>2043</v>
      </c>
      <c r="I117" s="23" t="s">
        <v>2044</v>
      </c>
      <c r="J117" s="23" t="s">
        <v>2045</v>
      </c>
      <c r="K117" s="23" t="s">
        <v>1630</v>
      </c>
      <c r="L117" s="23" t="s">
        <v>1630</v>
      </c>
      <c r="M117" s="24" t="s">
        <v>1630</v>
      </c>
      <c r="N117" s="23" t="s">
        <v>1630</v>
      </c>
      <c r="O117" s="23" t="s">
        <v>2232</v>
      </c>
    </row>
    <row r="118" spans="2:16">
      <c r="C118">
        <v>21</v>
      </c>
      <c r="D118" s="23" t="s">
        <v>2034</v>
      </c>
      <c r="E118" s="23" t="s">
        <v>2176</v>
      </c>
      <c r="F118" s="23" t="s">
        <v>2038</v>
      </c>
      <c r="G118" s="23" t="s">
        <v>2039</v>
      </c>
      <c r="H118" s="23" t="s">
        <v>2031</v>
      </c>
      <c r="I118" s="23" t="s">
        <v>2040</v>
      </c>
      <c r="J118" s="23" t="s">
        <v>2046</v>
      </c>
      <c r="K118" s="23" t="s">
        <v>2188</v>
      </c>
      <c r="L118" s="23" t="s">
        <v>2200</v>
      </c>
      <c r="M118" s="24" t="s">
        <v>2201</v>
      </c>
      <c r="N118" s="23" t="s">
        <v>2202</v>
      </c>
      <c r="O118" s="23" t="s">
        <v>1630</v>
      </c>
    </row>
    <row r="119" spans="2:16">
      <c r="C119">
        <v>22</v>
      </c>
      <c r="D119" s="23" t="s">
        <v>2034</v>
      </c>
      <c r="E119" s="23" t="s">
        <v>2177</v>
      </c>
      <c r="F119" s="23" t="s">
        <v>2035</v>
      </c>
      <c r="G119" s="23" t="s">
        <v>2031</v>
      </c>
      <c r="H119" s="23" t="s">
        <v>2031</v>
      </c>
      <c r="I119" s="23" t="s">
        <v>2036</v>
      </c>
      <c r="J119" s="23" t="s">
        <v>2037</v>
      </c>
      <c r="K119" s="23" t="s">
        <v>1630</v>
      </c>
      <c r="L119" s="23" t="s">
        <v>1630</v>
      </c>
      <c r="M119" s="24" t="s">
        <v>1630</v>
      </c>
      <c r="N119" s="23" t="s">
        <v>1630</v>
      </c>
      <c r="O119" s="23" t="s">
        <v>2231</v>
      </c>
    </row>
    <row r="120" spans="2:16">
      <c r="C120">
        <v>23</v>
      </c>
      <c r="D120" s="23" t="s">
        <v>1630</v>
      </c>
      <c r="E120" s="23" t="s">
        <v>2171</v>
      </c>
      <c r="F120" s="23" t="s">
        <v>1630</v>
      </c>
      <c r="G120" s="23" t="s">
        <v>2031</v>
      </c>
      <c r="H120" s="23" t="s">
        <v>2031</v>
      </c>
      <c r="I120" s="23" t="s">
        <v>2031</v>
      </c>
      <c r="J120" s="23" t="s">
        <v>2032</v>
      </c>
      <c r="K120" s="23" t="s">
        <v>2203</v>
      </c>
      <c r="L120" s="23" t="s">
        <v>2204</v>
      </c>
      <c r="M120" s="24" t="s">
        <v>2205</v>
      </c>
      <c r="N120" s="23" t="s">
        <v>2206</v>
      </c>
      <c r="O120" s="23" t="s">
        <v>1630</v>
      </c>
    </row>
    <row r="121" spans="2:16">
      <c r="C121">
        <v>24</v>
      </c>
      <c r="D121" s="23" t="s">
        <v>872</v>
      </c>
      <c r="E121" s="23" t="s">
        <v>2170</v>
      </c>
      <c r="F121" s="23" t="s">
        <v>2027</v>
      </c>
      <c r="G121">
        <v>3</v>
      </c>
      <c r="H121">
        <v>3</v>
      </c>
      <c r="I121" s="23" t="s">
        <v>2028</v>
      </c>
      <c r="J121" s="23" t="s">
        <v>2030</v>
      </c>
      <c r="K121" s="23" t="s">
        <v>2211</v>
      </c>
      <c r="M121" s="13"/>
    </row>
    <row r="122" spans="2:16">
      <c r="C122">
        <v>25</v>
      </c>
      <c r="D122" s="23" t="s">
        <v>872</v>
      </c>
      <c r="E122" s="23" t="s">
        <v>2169</v>
      </c>
      <c r="F122" s="23" t="s">
        <v>2026</v>
      </c>
      <c r="G122">
        <v>3</v>
      </c>
      <c r="H122" s="23" t="s">
        <v>1630</v>
      </c>
      <c r="I122" s="23" t="s">
        <v>2022</v>
      </c>
      <c r="J122" s="23" t="s">
        <v>2024</v>
      </c>
      <c r="K122" s="23" t="s">
        <v>2207</v>
      </c>
      <c r="L122" s="23" t="s">
        <v>2208</v>
      </c>
      <c r="M122" s="24" t="s">
        <v>2209</v>
      </c>
      <c r="N122" s="23" t="s">
        <v>2210</v>
      </c>
    </row>
    <row r="123" spans="2:16">
      <c r="C123">
        <v>26</v>
      </c>
      <c r="D123" s="23" t="s">
        <v>1743</v>
      </c>
      <c r="E123" s="23" t="s">
        <v>2167</v>
      </c>
      <c r="F123" s="23" t="s">
        <v>1743</v>
      </c>
      <c r="G123">
        <v>5</v>
      </c>
      <c r="H123" s="23">
        <v>3</v>
      </c>
      <c r="I123" s="23" t="s">
        <v>2023</v>
      </c>
      <c r="J123" s="23" t="s">
        <v>1743</v>
      </c>
      <c r="K123" s="23" t="s">
        <v>1630</v>
      </c>
      <c r="L123" s="23" t="s">
        <v>1630</v>
      </c>
      <c r="M123" s="23" t="s">
        <v>1630</v>
      </c>
      <c r="N123" s="23" t="s">
        <v>1630</v>
      </c>
    </row>
    <row r="124" spans="2:16">
      <c r="C124">
        <v>27</v>
      </c>
      <c r="D124" s="23" t="s">
        <v>1743</v>
      </c>
      <c r="E124" s="23" t="s">
        <v>2168</v>
      </c>
      <c r="G124">
        <v>4</v>
      </c>
      <c r="H124" s="23">
        <v>2</v>
      </c>
      <c r="I124" s="23" t="s">
        <v>1743</v>
      </c>
      <c r="J124" s="23" t="s">
        <v>1743</v>
      </c>
      <c r="K124" s="23" t="s">
        <v>1630</v>
      </c>
      <c r="L124">
        <v>23577</v>
      </c>
      <c r="M124">
        <v>25678</v>
      </c>
      <c r="N124">
        <v>22356</v>
      </c>
    </row>
    <row r="126" spans="2:16">
      <c r="B126" s="24" t="s">
        <v>2944</v>
      </c>
      <c r="C126" s="13"/>
      <c r="E126" s="24" t="s">
        <v>2767</v>
      </c>
      <c r="F126" s="85"/>
      <c r="G126" s="13"/>
      <c r="H126" s="23" t="s">
        <v>3018</v>
      </c>
      <c r="L126" s="23" t="s">
        <v>2649</v>
      </c>
    </row>
    <row r="127" spans="2:16">
      <c r="D127" s="159"/>
      <c r="E127" s="24" t="s">
        <v>2970</v>
      </c>
      <c r="F127" s="13"/>
      <c r="G127" s="13"/>
      <c r="K127" s="163"/>
      <c r="L127" s="23" t="s">
        <v>2613</v>
      </c>
    </row>
    <row r="128" spans="2:16">
      <c r="B128" s="23" t="s">
        <v>2881</v>
      </c>
      <c r="E128" s="84" t="s">
        <v>2713</v>
      </c>
      <c r="F128" s="13"/>
      <c r="G128" s="13"/>
      <c r="K128" s="163"/>
      <c r="L128" s="23" t="s">
        <v>2602</v>
      </c>
      <c r="M128" s="23" t="s">
        <v>2663</v>
      </c>
    </row>
    <row r="129" spans="2:18">
      <c r="E129" s="24" t="s">
        <v>2971</v>
      </c>
      <c r="F129" s="13"/>
      <c r="G129" s="13"/>
      <c r="K129" s="23" t="s">
        <v>2571</v>
      </c>
    </row>
    <row r="130" spans="2:18">
      <c r="E130" s="24" t="s">
        <v>2850</v>
      </c>
      <c r="F130" s="13"/>
      <c r="G130" s="13"/>
      <c r="H130" s="13"/>
      <c r="I130" s="23"/>
    </row>
    <row r="131" spans="2:18">
      <c r="E131" s="24" t="s">
        <v>2802</v>
      </c>
      <c r="F131" s="13">
        <v>5666</v>
      </c>
      <c r="G131" s="24" t="s">
        <v>2999</v>
      </c>
      <c r="H131" s="24"/>
      <c r="I131" s="24"/>
      <c r="J131" s="13"/>
      <c r="K131" s="24" t="s">
        <v>2998</v>
      </c>
      <c r="L131" s="13"/>
      <c r="M131" s="13"/>
    </row>
    <row r="132" spans="2:18">
      <c r="E132" s="24" t="s">
        <v>2803</v>
      </c>
      <c r="F132" s="13">
        <v>45555</v>
      </c>
      <c r="G132" s="24" t="s">
        <v>2893</v>
      </c>
      <c r="H132" s="13"/>
      <c r="I132" s="24"/>
      <c r="J132" s="13"/>
    </row>
    <row r="133" spans="2:18">
      <c r="E133" s="24" t="s">
        <v>2882</v>
      </c>
      <c r="F133" s="13"/>
      <c r="G133" s="24"/>
      <c r="H133" s="13"/>
      <c r="I133" s="24"/>
      <c r="J133" s="13"/>
    </row>
    <row r="135" spans="2:18">
      <c r="B135" s="155"/>
      <c r="C135" s="116" t="s">
        <v>2434</v>
      </c>
      <c r="D135" s="156" t="s">
        <v>2414</v>
      </c>
      <c r="E135" s="116" t="s">
        <v>2413</v>
      </c>
      <c r="F135" s="156" t="s">
        <v>2415</v>
      </c>
      <c r="G135" s="156" t="s">
        <v>2416</v>
      </c>
      <c r="H135" s="156" t="s">
        <v>2417</v>
      </c>
      <c r="I135" s="116" t="s">
        <v>2418</v>
      </c>
      <c r="J135" s="156"/>
      <c r="K135" s="156" t="s">
        <v>2743</v>
      </c>
      <c r="L135" s="156" t="s">
        <v>2744</v>
      </c>
      <c r="M135" s="157" t="s">
        <v>2745</v>
      </c>
      <c r="N135" s="23" t="s">
        <v>2729</v>
      </c>
      <c r="P135" s="23" t="s">
        <v>2570</v>
      </c>
      <c r="R135" s="68" t="s">
        <v>2510</v>
      </c>
    </row>
    <row r="136" spans="2:18">
      <c r="B136" s="147" t="s">
        <v>2973</v>
      </c>
      <c r="C136" s="148">
        <v>56777</v>
      </c>
      <c r="D136" s="148">
        <v>78888</v>
      </c>
      <c r="E136" s="148">
        <v>44677</v>
      </c>
      <c r="F136" s="148" t="s">
        <v>2951</v>
      </c>
      <c r="G136" s="148">
        <v>77778</v>
      </c>
      <c r="H136" s="148" t="s">
        <v>2951</v>
      </c>
      <c r="I136" s="148" t="s">
        <v>2951</v>
      </c>
      <c r="J136" s="148"/>
      <c r="K136" s="168">
        <v>4458810</v>
      </c>
      <c r="L136" s="168" t="s">
        <v>2981</v>
      </c>
      <c r="M136" s="168">
        <v>22445577910</v>
      </c>
      <c r="N136" s="23"/>
    </row>
    <row r="137" spans="2:18">
      <c r="B137" s="143" t="s">
        <v>2976</v>
      </c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5"/>
      <c r="N137" s="158" t="s">
        <v>2912</v>
      </c>
      <c r="O137" s="170" t="s">
        <v>2911</v>
      </c>
      <c r="P137" s="158" t="s">
        <v>2913</v>
      </c>
      <c r="Q137" s="158" t="s">
        <v>2914</v>
      </c>
      <c r="R137" s="23" t="s">
        <v>1630</v>
      </c>
    </row>
    <row r="138" spans="2:18">
      <c r="B138" s="127" t="s">
        <v>2974</v>
      </c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28"/>
    </row>
    <row r="139" spans="2:18">
      <c r="B139" s="127" t="s">
        <v>2975</v>
      </c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28"/>
    </row>
    <row r="140" spans="2:18">
      <c r="B140" s="149" t="s">
        <v>2409</v>
      </c>
      <c r="C140" s="146"/>
      <c r="D140" s="146"/>
      <c r="E140" s="164" t="s">
        <v>2584</v>
      </c>
      <c r="F140" s="151" t="s">
        <v>2977</v>
      </c>
      <c r="G140" s="151" t="s">
        <v>2978</v>
      </c>
      <c r="H140" s="151" t="s">
        <v>2979</v>
      </c>
      <c r="I140" s="151" t="s">
        <v>2980</v>
      </c>
      <c r="J140" s="151" t="s">
        <v>1383</v>
      </c>
      <c r="K140" s="171"/>
      <c r="L140" s="164"/>
      <c r="M140" s="166"/>
    </row>
    <row r="141" spans="2:18">
      <c r="B141" s="147" t="s">
        <v>2945</v>
      </c>
      <c r="C141" s="148">
        <v>55678</v>
      </c>
      <c r="D141" s="148">
        <v>68888</v>
      </c>
      <c r="E141" s="148">
        <v>46778</v>
      </c>
      <c r="F141" s="148">
        <v>78888</v>
      </c>
      <c r="G141" s="148">
        <v>78888</v>
      </c>
      <c r="H141" s="148">
        <v>55666</v>
      </c>
      <c r="I141" s="148" t="s">
        <v>2966</v>
      </c>
      <c r="J141" s="148"/>
      <c r="K141" s="148" t="s">
        <v>2967</v>
      </c>
      <c r="L141" s="168" t="s">
        <v>2968</v>
      </c>
      <c r="M141" s="168">
        <v>234889</v>
      </c>
      <c r="N141" s="23"/>
    </row>
    <row r="142" spans="2:18">
      <c r="B142" s="143" t="s">
        <v>2947</v>
      </c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5"/>
      <c r="N142" s="158" t="s">
        <v>2912</v>
      </c>
      <c r="O142" s="170" t="s">
        <v>2911</v>
      </c>
      <c r="P142" s="158" t="s">
        <v>2913</v>
      </c>
      <c r="Q142" s="158" t="s">
        <v>2914</v>
      </c>
      <c r="R142" s="23" t="s">
        <v>1630</v>
      </c>
    </row>
    <row r="143" spans="2:18">
      <c r="B143" s="127" t="s">
        <v>2965</v>
      </c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28"/>
    </row>
    <row r="144" spans="2:18">
      <c r="B144" s="127" t="s">
        <v>2946</v>
      </c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28"/>
    </row>
    <row r="145" spans="1:18">
      <c r="B145" s="149" t="s">
        <v>2732</v>
      </c>
      <c r="C145" s="146"/>
      <c r="D145" s="146"/>
      <c r="E145" s="164" t="s">
        <v>2454</v>
      </c>
      <c r="F145" s="151" t="s">
        <v>2948</v>
      </c>
      <c r="G145" s="151" t="s">
        <v>2949</v>
      </c>
      <c r="H145" s="151" t="s">
        <v>2226</v>
      </c>
      <c r="I145" s="151" t="s">
        <v>2950</v>
      </c>
      <c r="J145" s="151" t="s">
        <v>1070</v>
      </c>
      <c r="K145" s="171"/>
      <c r="L145" s="164"/>
      <c r="M145" s="166"/>
    </row>
    <row r="146" spans="1:18">
      <c r="A146" s="173"/>
      <c r="B146" s="147" t="s">
        <v>2934</v>
      </c>
      <c r="C146" s="148">
        <v>22344</v>
      </c>
      <c r="D146" s="148">
        <v>24444</v>
      </c>
      <c r="E146" s="148" t="s">
        <v>2689</v>
      </c>
      <c r="F146" s="148">
        <v>24444</v>
      </c>
      <c r="G146" s="148" t="s">
        <v>2689</v>
      </c>
      <c r="H146" s="116" t="s">
        <v>2959</v>
      </c>
      <c r="I146" s="148" t="s">
        <v>2960</v>
      </c>
      <c r="J146" s="148"/>
      <c r="K146" s="148" t="s">
        <v>2961</v>
      </c>
      <c r="L146" s="148" t="s">
        <v>2891</v>
      </c>
      <c r="M146" s="150" t="s">
        <v>3016</v>
      </c>
      <c r="N146" s="23"/>
    </row>
    <row r="147" spans="1:18">
      <c r="B147" s="143" t="s">
        <v>2936</v>
      </c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5"/>
      <c r="N147" s="158" t="s">
        <v>2962</v>
      </c>
      <c r="O147" s="158" t="s">
        <v>2963</v>
      </c>
      <c r="P147" s="158" t="s">
        <v>2964</v>
      </c>
      <c r="Q147" s="158" t="s">
        <v>2962</v>
      </c>
      <c r="R147" s="23" t="s">
        <v>1630</v>
      </c>
    </row>
    <row r="148" spans="1:18">
      <c r="B148" s="127" t="s">
        <v>2937</v>
      </c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28"/>
    </row>
    <row r="149" spans="1:18">
      <c r="B149" s="127" t="s">
        <v>2935</v>
      </c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28"/>
    </row>
    <row r="150" spans="1:18">
      <c r="B150" s="149" t="s">
        <v>2376</v>
      </c>
      <c r="C150" s="146"/>
      <c r="D150" s="146"/>
      <c r="E150" s="164" t="s">
        <v>2939</v>
      </c>
      <c r="F150" s="151" t="s">
        <v>2940</v>
      </c>
      <c r="G150" s="176" t="s">
        <v>2941</v>
      </c>
      <c r="H150" s="151" t="s">
        <v>2942</v>
      </c>
      <c r="I150" s="151" t="s">
        <v>1186</v>
      </c>
      <c r="J150" s="151" t="s">
        <v>907</v>
      </c>
      <c r="K150" s="171"/>
      <c r="L150" s="164"/>
      <c r="M150" s="166"/>
    </row>
    <row r="151" spans="1:18">
      <c r="B151" s="147" t="s">
        <v>2927</v>
      </c>
      <c r="C151" s="148">
        <v>67788</v>
      </c>
      <c r="D151" s="148">
        <v>66667</v>
      </c>
      <c r="E151" s="148">
        <v>77899</v>
      </c>
      <c r="F151" s="148">
        <v>66677</v>
      </c>
      <c r="G151" s="148" t="s">
        <v>2951</v>
      </c>
      <c r="H151" s="148" t="s">
        <v>2908</v>
      </c>
      <c r="I151" s="148" t="s">
        <v>2909</v>
      </c>
      <c r="J151" s="148"/>
      <c r="K151" s="148" t="s">
        <v>2952</v>
      </c>
      <c r="L151" s="148" t="s">
        <v>2953</v>
      </c>
      <c r="M151" s="148" t="s">
        <v>2954</v>
      </c>
      <c r="N151" s="23"/>
    </row>
    <row r="152" spans="1:18">
      <c r="B152" s="143" t="s">
        <v>2929</v>
      </c>
      <c r="C152" s="144"/>
      <c r="D152" s="144"/>
      <c r="E152" s="144"/>
      <c r="F152" s="144"/>
      <c r="G152" s="144"/>
      <c r="H152" s="144">
        <v>67789</v>
      </c>
      <c r="I152" s="144">
        <v>66778</v>
      </c>
      <c r="J152" s="144"/>
      <c r="K152" s="153"/>
      <c r="L152" s="153"/>
      <c r="M152" s="145"/>
      <c r="N152" s="158" t="s">
        <v>2956</v>
      </c>
      <c r="O152" s="170" t="s">
        <v>2955</v>
      </c>
      <c r="P152" s="158" t="s">
        <v>2958</v>
      </c>
      <c r="Q152" s="158" t="s">
        <v>2957</v>
      </c>
      <c r="R152" s="23" t="s">
        <v>1630</v>
      </c>
    </row>
    <row r="153" spans="1:18">
      <c r="B153" s="127" t="s">
        <v>2938</v>
      </c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28"/>
    </row>
    <row r="154" spans="1:18">
      <c r="B154" s="127" t="s">
        <v>2928</v>
      </c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28"/>
    </row>
    <row r="155" spans="1:18">
      <c r="B155" s="149" t="s">
        <v>2242</v>
      </c>
      <c r="C155" s="146"/>
      <c r="D155" s="146"/>
      <c r="E155" s="164" t="s">
        <v>2930</v>
      </c>
      <c r="F155" s="151" t="s">
        <v>2775</v>
      </c>
      <c r="G155" s="151" t="s">
        <v>2776</v>
      </c>
      <c r="H155" s="176" t="s">
        <v>2931</v>
      </c>
      <c r="I155" s="151" t="s">
        <v>2932</v>
      </c>
      <c r="J155" s="151" t="s">
        <v>2933</v>
      </c>
      <c r="K155" s="171"/>
      <c r="L155" s="164"/>
      <c r="M155" s="166"/>
    </row>
    <row r="156" spans="1:18">
      <c r="A156" s="174"/>
      <c r="B156" s="147" t="s">
        <v>2915</v>
      </c>
      <c r="C156" s="148">
        <v>22555</v>
      </c>
      <c r="D156" s="148">
        <v>33444</v>
      </c>
      <c r="E156" s="148">
        <v>44445</v>
      </c>
      <c r="F156" s="148">
        <v>33344</v>
      </c>
      <c r="G156" s="116">
        <v>44555</v>
      </c>
      <c r="H156" s="148">
        <v>22255</v>
      </c>
      <c r="I156" s="148">
        <v>23344</v>
      </c>
      <c r="J156" s="148"/>
      <c r="K156" s="168">
        <v>3444557777</v>
      </c>
      <c r="L156" s="148" t="s">
        <v>3017</v>
      </c>
      <c r="M156" s="148">
        <v>3455779</v>
      </c>
      <c r="N156" s="23"/>
    </row>
    <row r="157" spans="1:18">
      <c r="B157" s="143" t="s">
        <v>2918</v>
      </c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5"/>
      <c r="N157" s="158" t="s">
        <v>2912</v>
      </c>
      <c r="O157" s="170" t="s">
        <v>2911</v>
      </c>
      <c r="P157" s="158" t="s">
        <v>2913</v>
      </c>
      <c r="Q157" s="158" t="s">
        <v>2914</v>
      </c>
      <c r="R157" s="23" t="s">
        <v>1630</v>
      </c>
    </row>
    <row r="158" spans="1:18">
      <c r="B158" s="127" t="s">
        <v>2925</v>
      </c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28"/>
    </row>
    <row r="159" spans="1:18">
      <c r="B159" s="127" t="s">
        <v>2916</v>
      </c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28"/>
    </row>
    <row r="160" spans="1:18">
      <c r="B160" s="149" t="s">
        <v>2917</v>
      </c>
      <c r="C160" s="146"/>
      <c r="D160" s="146"/>
      <c r="E160" s="164" t="s">
        <v>2919</v>
      </c>
      <c r="F160" s="151" t="s">
        <v>2920</v>
      </c>
      <c r="G160" s="151" t="s">
        <v>2921</v>
      </c>
      <c r="H160" s="151" t="s">
        <v>2922</v>
      </c>
      <c r="I160" s="151" t="s">
        <v>2923</v>
      </c>
      <c r="J160" s="151" t="s">
        <v>2924</v>
      </c>
      <c r="K160" s="164"/>
      <c r="L160" s="164"/>
      <c r="M160" s="166"/>
    </row>
    <row r="161" spans="1:18">
      <c r="B161" s="147" t="s">
        <v>2894</v>
      </c>
      <c r="C161" s="148" t="s">
        <v>2903</v>
      </c>
      <c r="D161" s="148" t="s">
        <v>2904</v>
      </c>
      <c r="E161" s="148" t="s">
        <v>2905</v>
      </c>
      <c r="F161" s="148" t="s">
        <v>2906</v>
      </c>
      <c r="G161" s="148" t="s">
        <v>2907</v>
      </c>
      <c r="H161" s="148" t="s">
        <v>2908</v>
      </c>
      <c r="I161" s="148" t="s">
        <v>2909</v>
      </c>
      <c r="J161" s="148"/>
      <c r="K161" s="148" t="s">
        <v>2910</v>
      </c>
      <c r="L161" s="148" t="s">
        <v>2891</v>
      </c>
      <c r="M161" s="148" t="s">
        <v>2892</v>
      </c>
      <c r="N161" s="23"/>
    </row>
    <row r="162" spans="1:18">
      <c r="B162" s="143" t="s">
        <v>2896</v>
      </c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5"/>
      <c r="N162" s="158" t="s">
        <v>2912</v>
      </c>
      <c r="O162" s="170" t="s">
        <v>2911</v>
      </c>
      <c r="P162" s="158" t="s">
        <v>2913</v>
      </c>
      <c r="Q162" s="158" t="s">
        <v>2914</v>
      </c>
      <c r="R162" s="23" t="s">
        <v>1630</v>
      </c>
    </row>
    <row r="163" spans="1:18">
      <c r="B163" s="127" t="s">
        <v>2926</v>
      </c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28"/>
    </row>
    <row r="164" spans="1:18">
      <c r="B164" s="127" t="s">
        <v>2895</v>
      </c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28"/>
    </row>
    <row r="165" spans="1:18">
      <c r="B165" s="149" t="s">
        <v>2358</v>
      </c>
      <c r="C165" s="146"/>
      <c r="D165" s="146"/>
      <c r="E165" s="164" t="s">
        <v>2897</v>
      </c>
      <c r="F165" s="151" t="s">
        <v>2898</v>
      </c>
      <c r="G165" s="151" t="s">
        <v>2899</v>
      </c>
      <c r="H165" s="176" t="s">
        <v>2900</v>
      </c>
      <c r="I165" s="151" t="s">
        <v>2901</v>
      </c>
      <c r="J165" s="151" t="s">
        <v>2902</v>
      </c>
      <c r="K165" s="171"/>
      <c r="L165" s="164"/>
      <c r="M165" s="166"/>
    </row>
    <row r="166" spans="1:18">
      <c r="A166" s="173"/>
      <c r="B166" s="147" t="s">
        <v>2872</v>
      </c>
      <c r="C166" s="148" t="s">
        <v>2883</v>
      </c>
      <c r="D166" s="148">
        <v>23334</v>
      </c>
      <c r="E166" s="148" t="s">
        <v>2884</v>
      </c>
      <c r="F166" s="148">
        <v>22334</v>
      </c>
      <c r="G166" s="148">
        <v>22334</v>
      </c>
      <c r="H166" s="116" t="s">
        <v>2885</v>
      </c>
      <c r="I166" s="148">
        <v>33344</v>
      </c>
      <c r="J166" s="148"/>
      <c r="K166" s="148" t="s">
        <v>2886</v>
      </c>
      <c r="L166" s="148" t="s">
        <v>2891</v>
      </c>
      <c r="M166" s="148" t="s">
        <v>2892</v>
      </c>
      <c r="N166" s="23"/>
    </row>
    <row r="167" spans="1:18">
      <c r="B167" s="143" t="s">
        <v>2874</v>
      </c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5"/>
      <c r="N167" s="158" t="s">
        <v>2887</v>
      </c>
      <c r="O167" s="158" t="s">
        <v>2888</v>
      </c>
      <c r="P167" s="158" t="s">
        <v>2889</v>
      </c>
      <c r="Q167" s="158" t="s">
        <v>2890</v>
      </c>
      <c r="R167" s="23" t="s">
        <v>1630</v>
      </c>
    </row>
    <row r="168" spans="1:18">
      <c r="B168" s="127" t="s">
        <v>2943</v>
      </c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28"/>
    </row>
    <row r="169" spans="1:18">
      <c r="B169" s="127" t="s">
        <v>2873</v>
      </c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28"/>
    </row>
    <row r="170" spans="1:18">
      <c r="B170" s="149" t="s">
        <v>2392</v>
      </c>
      <c r="C170" s="146"/>
      <c r="D170" s="146"/>
      <c r="E170" s="164" t="s">
        <v>2875</v>
      </c>
      <c r="F170" s="151" t="s">
        <v>2876</v>
      </c>
      <c r="G170" s="176" t="s">
        <v>2877</v>
      </c>
      <c r="H170" s="151" t="s">
        <v>2878</v>
      </c>
      <c r="I170" s="151" t="s">
        <v>2879</v>
      </c>
      <c r="J170" s="151" t="s">
        <v>2880</v>
      </c>
      <c r="K170" s="171"/>
      <c r="L170" s="164"/>
      <c r="M170" s="166"/>
    </row>
    <row r="171" spans="1:18">
      <c r="B171" s="147" t="s">
        <v>2851</v>
      </c>
      <c r="C171" s="148" t="s">
        <v>2861</v>
      </c>
      <c r="D171" s="148" t="s">
        <v>2862</v>
      </c>
      <c r="E171" s="148" t="s">
        <v>2673</v>
      </c>
      <c r="F171" s="148" t="s">
        <v>2863</v>
      </c>
      <c r="G171" s="148" t="s">
        <v>2864</v>
      </c>
      <c r="H171" s="148" t="s">
        <v>2865</v>
      </c>
      <c r="I171" s="148" t="s">
        <v>2866</v>
      </c>
      <c r="J171" s="148"/>
      <c r="K171" s="148" t="s">
        <v>2867</v>
      </c>
      <c r="L171" s="148">
        <v>88899</v>
      </c>
      <c r="M171" s="148" t="s">
        <v>2871</v>
      </c>
      <c r="N171" s="23"/>
    </row>
    <row r="172" spans="1:18">
      <c r="B172" s="143" t="s">
        <v>2854</v>
      </c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5"/>
      <c r="N172" s="158" t="s">
        <v>2868</v>
      </c>
      <c r="O172" s="92" t="s">
        <v>2742</v>
      </c>
      <c r="P172" s="158" t="s">
        <v>2869</v>
      </c>
      <c r="Q172" s="158" t="s">
        <v>2870</v>
      </c>
      <c r="R172" s="23" t="s">
        <v>1630</v>
      </c>
    </row>
    <row r="173" spans="1:18">
      <c r="B173" s="127" t="s">
        <v>2852</v>
      </c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28"/>
    </row>
    <row r="174" spans="1:18">
      <c r="B174" s="127" t="s">
        <v>2853</v>
      </c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28"/>
    </row>
    <row r="175" spans="1:18">
      <c r="B175" s="149" t="s">
        <v>2392</v>
      </c>
      <c r="C175" s="146"/>
      <c r="D175" s="146"/>
      <c r="E175" s="164" t="s">
        <v>2855</v>
      </c>
      <c r="F175" s="151" t="s">
        <v>2856</v>
      </c>
      <c r="G175" s="151" t="s">
        <v>2857</v>
      </c>
      <c r="H175" s="176" t="s">
        <v>2858</v>
      </c>
      <c r="I175" s="151" t="s">
        <v>2859</v>
      </c>
      <c r="J175" s="151" t="s">
        <v>2860</v>
      </c>
      <c r="K175" s="171"/>
      <c r="L175" s="164"/>
      <c r="M175" s="166"/>
    </row>
    <row r="176" spans="1:18">
      <c r="B176" s="147" t="s">
        <v>2828</v>
      </c>
      <c r="C176" s="148" t="s">
        <v>2837</v>
      </c>
      <c r="D176" s="148">
        <v>78888</v>
      </c>
      <c r="E176" s="148" t="s">
        <v>2838</v>
      </c>
      <c r="F176" s="148" t="s">
        <v>2839</v>
      </c>
      <c r="G176" s="148" t="s">
        <v>2840</v>
      </c>
      <c r="H176" s="148" t="s">
        <v>2841</v>
      </c>
      <c r="I176" s="148" t="s">
        <v>2842</v>
      </c>
      <c r="J176" s="148"/>
      <c r="K176" s="148" t="s">
        <v>2843</v>
      </c>
      <c r="L176" s="148" t="s">
        <v>2845</v>
      </c>
      <c r="M176" s="167" t="s">
        <v>2849</v>
      </c>
      <c r="N176" s="23"/>
    </row>
    <row r="177" spans="2:18">
      <c r="B177" s="143" t="s">
        <v>2831</v>
      </c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5"/>
      <c r="N177" s="158" t="s">
        <v>2844</v>
      </c>
      <c r="O177" s="158" t="s">
        <v>2846</v>
      </c>
      <c r="P177" s="158" t="s">
        <v>2847</v>
      </c>
      <c r="Q177" s="158" t="s">
        <v>2848</v>
      </c>
      <c r="R177" s="23" t="s">
        <v>1630</v>
      </c>
    </row>
    <row r="178" spans="2:18">
      <c r="B178" s="127" t="s">
        <v>2830</v>
      </c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28"/>
    </row>
    <row r="179" spans="2:18">
      <c r="B179" s="127" t="s">
        <v>2829</v>
      </c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28"/>
    </row>
    <row r="180" spans="2:18">
      <c r="B180" s="149" t="s">
        <v>2376</v>
      </c>
      <c r="C180" s="146"/>
      <c r="D180" s="146"/>
      <c r="E180" s="164" t="s">
        <v>2350</v>
      </c>
      <c r="F180" s="151" t="s">
        <v>2832</v>
      </c>
      <c r="G180" s="151" t="s">
        <v>2833</v>
      </c>
      <c r="H180" s="176" t="s">
        <v>2834</v>
      </c>
      <c r="I180" s="151" t="s">
        <v>2835</v>
      </c>
      <c r="J180" s="151" t="s">
        <v>2836</v>
      </c>
      <c r="K180" s="171"/>
      <c r="L180" s="164"/>
      <c r="M180" s="166"/>
    </row>
    <row r="181" spans="2:18">
      <c r="B181" s="147" t="s">
        <v>2810</v>
      </c>
      <c r="C181" s="148" t="s">
        <v>2820</v>
      </c>
      <c r="D181" s="148">
        <v>78888</v>
      </c>
      <c r="E181" s="148" t="s">
        <v>2821</v>
      </c>
      <c r="F181" s="148">
        <v>78888</v>
      </c>
      <c r="G181" s="148">
        <v>77889</v>
      </c>
      <c r="H181" s="148">
        <v>77778</v>
      </c>
      <c r="I181" s="148">
        <v>88888</v>
      </c>
      <c r="J181" s="148"/>
      <c r="K181" s="148" t="s">
        <v>2822</v>
      </c>
      <c r="L181" s="148" t="s">
        <v>2823</v>
      </c>
      <c r="M181" s="150" t="s">
        <v>2824</v>
      </c>
      <c r="N181" s="23"/>
    </row>
    <row r="182" spans="2:18">
      <c r="B182" s="143" t="s">
        <v>2814</v>
      </c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5"/>
      <c r="N182" s="158" t="s">
        <v>2725</v>
      </c>
      <c r="O182" s="158" t="s">
        <v>2825</v>
      </c>
      <c r="P182" s="158" t="s">
        <v>2826</v>
      </c>
      <c r="Q182" s="158" t="s">
        <v>2826</v>
      </c>
      <c r="R182" s="23" t="s">
        <v>1630</v>
      </c>
    </row>
    <row r="183" spans="2:18">
      <c r="B183" s="127" t="s">
        <v>2811</v>
      </c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28"/>
    </row>
    <row r="184" spans="2:18">
      <c r="B184" s="127" t="s">
        <v>2812</v>
      </c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28"/>
    </row>
    <row r="185" spans="2:18">
      <c r="B185" s="149" t="s">
        <v>2813</v>
      </c>
      <c r="C185" s="146"/>
      <c r="D185" s="146"/>
      <c r="E185" s="164" t="s">
        <v>2815</v>
      </c>
      <c r="F185" s="151" t="s">
        <v>2816</v>
      </c>
      <c r="G185" s="151" t="s">
        <v>2476</v>
      </c>
      <c r="H185" s="176" t="s">
        <v>2817</v>
      </c>
      <c r="I185" s="151" t="s">
        <v>2818</v>
      </c>
      <c r="J185" s="151" t="s">
        <v>2819</v>
      </c>
      <c r="K185" s="171"/>
      <c r="L185" s="164"/>
      <c r="M185" s="166"/>
    </row>
    <row r="186" spans="2:18">
      <c r="B186" s="147" t="s">
        <v>2794</v>
      </c>
      <c r="C186" s="160">
        <v>44467</v>
      </c>
      <c r="D186" s="148">
        <v>67778</v>
      </c>
      <c r="E186" s="160">
        <v>44568</v>
      </c>
      <c r="F186" s="148">
        <v>67778</v>
      </c>
      <c r="G186" s="116">
        <v>55678</v>
      </c>
      <c r="H186" s="148">
        <v>66678</v>
      </c>
      <c r="I186" s="116">
        <v>56778</v>
      </c>
      <c r="J186" s="148"/>
      <c r="K186" s="148" t="s">
        <v>2801</v>
      </c>
      <c r="L186" s="148" t="s">
        <v>2784</v>
      </c>
      <c r="M186" s="167" t="s">
        <v>2827</v>
      </c>
      <c r="N186" s="23"/>
    </row>
    <row r="187" spans="2:18">
      <c r="B187" s="143" t="s">
        <v>2795</v>
      </c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5"/>
      <c r="N187" s="158" t="s">
        <v>2806</v>
      </c>
      <c r="O187" s="158" t="s">
        <v>2807</v>
      </c>
      <c r="P187" s="92" t="s">
        <v>2808</v>
      </c>
      <c r="Q187" s="92" t="s">
        <v>2809</v>
      </c>
      <c r="R187" s="23" t="s">
        <v>1630</v>
      </c>
    </row>
    <row r="188" spans="2:18">
      <c r="B188" s="127" t="s">
        <v>2791</v>
      </c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28"/>
    </row>
    <row r="189" spans="2:18">
      <c r="B189" s="127" t="s">
        <v>2792</v>
      </c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28"/>
    </row>
    <row r="190" spans="2:18">
      <c r="B190" s="149" t="s">
        <v>2793</v>
      </c>
      <c r="C190" s="146"/>
      <c r="D190" s="146"/>
      <c r="E190" s="164" t="s">
        <v>2796</v>
      </c>
      <c r="F190" s="151" t="s">
        <v>2797</v>
      </c>
      <c r="G190" s="151" t="s">
        <v>2798</v>
      </c>
      <c r="H190" s="151" t="s">
        <v>2799</v>
      </c>
      <c r="I190" s="151" t="s">
        <v>2800</v>
      </c>
      <c r="J190" s="151" t="s">
        <v>2471</v>
      </c>
      <c r="K190" s="164"/>
      <c r="L190" s="164"/>
      <c r="M190" s="166"/>
    </row>
    <row r="191" spans="2:18">
      <c r="B191" s="147" t="s">
        <v>2790</v>
      </c>
      <c r="C191" s="148">
        <v>67888</v>
      </c>
      <c r="D191" s="148">
        <v>67778</v>
      </c>
      <c r="E191" s="148">
        <v>78999</v>
      </c>
      <c r="F191" s="116">
        <v>67779</v>
      </c>
      <c r="G191" s="148" t="s">
        <v>2782</v>
      </c>
      <c r="H191" s="148">
        <v>66779</v>
      </c>
      <c r="I191" s="148">
        <v>66667</v>
      </c>
      <c r="J191" s="148"/>
      <c r="K191" s="148" t="s">
        <v>2783</v>
      </c>
      <c r="L191" s="148" t="s">
        <v>2784</v>
      </c>
      <c r="M191" s="167" t="s">
        <v>2785</v>
      </c>
      <c r="N191" s="23"/>
    </row>
    <row r="192" spans="2:18">
      <c r="B192" s="143" t="s">
        <v>2780</v>
      </c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5"/>
      <c r="N192" s="158" t="s">
        <v>2786</v>
      </c>
      <c r="O192" s="158" t="s">
        <v>2787</v>
      </c>
      <c r="P192" s="92" t="s">
        <v>2789</v>
      </c>
      <c r="Q192" s="92" t="s">
        <v>2788</v>
      </c>
      <c r="R192" s="23" t="s">
        <v>1630</v>
      </c>
    </row>
    <row r="193" spans="1:18">
      <c r="B193" s="127" t="s">
        <v>2969</v>
      </c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28"/>
    </row>
    <row r="194" spans="1:18">
      <c r="B194" s="127" t="s">
        <v>2781</v>
      </c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28"/>
    </row>
    <row r="195" spans="1:18">
      <c r="B195" s="149" t="s">
        <v>2681</v>
      </c>
      <c r="C195" s="146"/>
      <c r="D195" s="146"/>
      <c r="E195" s="164" t="s">
        <v>2393</v>
      </c>
      <c r="F195" s="151" t="s">
        <v>2775</v>
      </c>
      <c r="G195" s="151" t="s">
        <v>2776</v>
      </c>
      <c r="H195" s="176" t="s">
        <v>2777</v>
      </c>
      <c r="I195" s="151" t="s">
        <v>2778</v>
      </c>
      <c r="J195" s="151" t="s">
        <v>2779</v>
      </c>
      <c r="K195" s="171"/>
      <c r="L195" s="164"/>
      <c r="M195" s="166"/>
    </row>
    <row r="196" spans="1:18">
      <c r="B196" s="147" t="s">
        <v>2730</v>
      </c>
      <c r="C196" s="148">
        <v>56888</v>
      </c>
      <c r="D196" s="148">
        <v>78888</v>
      </c>
      <c r="E196" s="148">
        <v>58888</v>
      </c>
      <c r="F196" s="148">
        <v>78888</v>
      </c>
      <c r="G196" s="148">
        <v>78888</v>
      </c>
      <c r="H196" s="148">
        <v>77888</v>
      </c>
      <c r="I196" s="148">
        <v>88888</v>
      </c>
      <c r="J196" s="148"/>
      <c r="K196" s="148" t="s">
        <v>2750</v>
      </c>
      <c r="L196" s="148" t="s">
        <v>2751</v>
      </c>
      <c r="M196" s="167" t="s">
        <v>2754</v>
      </c>
      <c r="N196" s="23"/>
    </row>
    <row r="197" spans="1:18">
      <c r="B197" s="143" t="s">
        <v>2738</v>
      </c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5"/>
      <c r="N197" s="158" t="s">
        <v>2740</v>
      </c>
      <c r="O197" s="158" t="s">
        <v>2741</v>
      </c>
      <c r="P197" s="92" t="s">
        <v>2742</v>
      </c>
      <c r="Q197" s="92" t="s">
        <v>2742</v>
      </c>
      <c r="R197" s="23" t="s">
        <v>1630</v>
      </c>
    </row>
    <row r="198" spans="1:18">
      <c r="B198" s="127" t="s">
        <v>2739</v>
      </c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28"/>
    </row>
    <row r="199" spans="1:18">
      <c r="B199" s="127" t="s">
        <v>2731</v>
      </c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28"/>
    </row>
    <row r="200" spans="1:18">
      <c r="B200" s="149" t="s">
        <v>2732</v>
      </c>
      <c r="C200" s="146"/>
      <c r="D200" s="146"/>
      <c r="E200" s="164" t="s">
        <v>2733</v>
      </c>
      <c r="F200" s="151" t="s">
        <v>2734</v>
      </c>
      <c r="G200" s="151" t="s">
        <v>2735</v>
      </c>
      <c r="H200" s="151" t="s">
        <v>2736</v>
      </c>
      <c r="I200" s="151" t="s">
        <v>2737</v>
      </c>
      <c r="J200" s="151" t="s">
        <v>1383</v>
      </c>
      <c r="K200" s="164"/>
      <c r="L200" s="164"/>
      <c r="M200" s="166"/>
    </row>
    <row r="201" spans="1:18">
      <c r="A201" s="173"/>
      <c r="B201" s="147" t="s">
        <v>2714</v>
      </c>
      <c r="C201" s="116" t="s">
        <v>2723</v>
      </c>
      <c r="D201" s="148">
        <v>44455</v>
      </c>
      <c r="E201" s="116">
        <v>56667</v>
      </c>
      <c r="F201" s="148">
        <v>45555</v>
      </c>
      <c r="G201" s="148">
        <v>44555</v>
      </c>
      <c r="H201" s="148">
        <v>44555</v>
      </c>
      <c r="I201" s="148">
        <v>44578</v>
      </c>
      <c r="J201" s="148"/>
      <c r="K201" s="148" t="s">
        <v>2752</v>
      </c>
      <c r="L201" s="148" t="s">
        <v>2746</v>
      </c>
      <c r="M201" s="150" t="s">
        <v>2753</v>
      </c>
      <c r="N201" s="23"/>
    </row>
    <row r="202" spans="1:18">
      <c r="B202" s="143" t="s">
        <v>2717</v>
      </c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5"/>
      <c r="N202" s="158" t="s">
        <v>2725</v>
      </c>
      <c r="O202" s="158" t="s">
        <v>2726</v>
      </c>
      <c r="P202" s="158" t="s">
        <v>2727</v>
      </c>
      <c r="Q202" s="158" t="s">
        <v>2728</v>
      </c>
      <c r="R202" s="23" t="s">
        <v>1630</v>
      </c>
    </row>
    <row r="203" spans="1:18">
      <c r="B203" s="127" t="s">
        <v>2724</v>
      </c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28"/>
    </row>
    <row r="204" spans="1:18">
      <c r="B204" s="127" t="s">
        <v>2715</v>
      </c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28"/>
    </row>
    <row r="205" spans="1:18">
      <c r="B205" s="149" t="s">
        <v>2716</v>
      </c>
      <c r="C205" s="146"/>
      <c r="D205" s="146"/>
      <c r="E205" s="164" t="s">
        <v>2718</v>
      </c>
      <c r="F205" s="151" t="s">
        <v>2719</v>
      </c>
      <c r="G205" s="151" t="s">
        <v>2720</v>
      </c>
      <c r="H205" s="151" t="s">
        <v>2721</v>
      </c>
      <c r="I205" s="151" t="s">
        <v>2722</v>
      </c>
      <c r="J205" s="151" t="s">
        <v>792</v>
      </c>
      <c r="K205" s="151"/>
      <c r="L205" s="151"/>
      <c r="M205" s="152"/>
    </row>
    <row r="206" spans="1:18">
      <c r="A206" s="173"/>
      <c r="B206" s="147" t="s">
        <v>2693</v>
      </c>
      <c r="C206" s="177">
        <v>45555</v>
      </c>
      <c r="D206" s="148">
        <v>44455</v>
      </c>
      <c r="E206" s="148">
        <v>33444</v>
      </c>
      <c r="F206" s="148">
        <v>44455</v>
      </c>
      <c r="G206" s="148">
        <v>44555</v>
      </c>
      <c r="H206" s="148">
        <v>44555</v>
      </c>
      <c r="I206" s="148">
        <v>444444</v>
      </c>
      <c r="J206" s="148"/>
      <c r="K206" s="148" t="s">
        <v>2747</v>
      </c>
      <c r="L206" s="148" t="s">
        <v>2748</v>
      </c>
      <c r="M206" s="167" t="s">
        <v>2749</v>
      </c>
      <c r="N206" s="23"/>
    </row>
    <row r="207" spans="1:18">
      <c r="B207" s="143" t="s">
        <v>2700</v>
      </c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5"/>
      <c r="N207" s="158" t="s">
        <v>2701</v>
      </c>
      <c r="O207" s="158" t="s">
        <v>2702</v>
      </c>
      <c r="P207" s="92" t="s">
        <v>2703</v>
      </c>
      <c r="Q207" s="92" t="s">
        <v>2704</v>
      </c>
      <c r="R207" s="23" t="s">
        <v>1630</v>
      </c>
    </row>
    <row r="208" spans="1:18">
      <c r="B208" s="127" t="s">
        <v>2706</v>
      </c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28"/>
    </row>
    <row r="209" spans="1:18">
      <c r="B209" s="127" t="s">
        <v>2694</v>
      </c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28"/>
    </row>
    <row r="210" spans="1:18">
      <c r="B210" s="149" t="s">
        <v>2695</v>
      </c>
      <c r="C210" s="146"/>
      <c r="D210" s="146"/>
      <c r="E210" s="164" t="s">
        <v>2696</v>
      </c>
      <c r="F210" s="151" t="s">
        <v>2697</v>
      </c>
      <c r="G210" s="151" t="s">
        <v>2698</v>
      </c>
      <c r="H210" s="151" t="s">
        <v>2699</v>
      </c>
      <c r="I210" s="151" t="s">
        <v>2458</v>
      </c>
      <c r="J210" s="151" t="s">
        <v>792</v>
      </c>
      <c r="K210" s="151"/>
      <c r="L210" s="151"/>
      <c r="M210" s="152"/>
    </row>
    <row r="211" spans="1:18">
      <c r="A211" s="173"/>
      <c r="B211" s="147" t="s">
        <v>2679</v>
      </c>
      <c r="C211" s="148">
        <v>22223</v>
      </c>
      <c r="D211" s="148">
        <v>22223</v>
      </c>
      <c r="E211" s="148">
        <v>22224</v>
      </c>
      <c r="F211" s="148">
        <v>22223</v>
      </c>
      <c r="G211" s="148">
        <v>22233</v>
      </c>
      <c r="H211" s="148" t="s">
        <v>2689</v>
      </c>
      <c r="I211" s="148">
        <v>22233</v>
      </c>
      <c r="J211" s="148"/>
      <c r="K211" s="148" t="s">
        <v>2755</v>
      </c>
      <c r="L211" s="148" t="s">
        <v>2756</v>
      </c>
      <c r="M211" s="150" t="s">
        <v>2757</v>
      </c>
      <c r="N211" s="23"/>
    </row>
    <row r="212" spans="1:18">
      <c r="B212" s="143" t="s">
        <v>2688</v>
      </c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5"/>
      <c r="N212" s="158" t="s">
        <v>2690</v>
      </c>
      <c r="O212" s="158" t="s">
        <v>2691</v>
      </c>
      <c r="P212" s="158" t="s">
        <v>2692</v>
      </c>
      <c r="Q212" s="158" t="s">
        <v>2692</v>
      </c>
      <c r="R212" s="23" t="s">
        <v>1630</v>
      </c>
    </row>
    <row r="213" spans="1:18">
      <c r="B213" s="127" t="s">
        <v>2682</v>
      </c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28"/>
    </row>
    <row r="214" spans="1:18">
      <c r="B214" s="127" t="s">
        <v>2680</v>
      </c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28"/>
    </row>
    <row r="215" spans="1:18">
      <c r="B215" s="149" t="s">
        <v>2681</v>
      </c>
      <c r="C215" s="146"/>
      <c r="D215" s="146"/>
      <c r="E215" s="164" t="s">
        <v>2683</v>
      </c>
      <c r="F215" s="151" t="s">
        <v>2684</v>
      </c>
      <c r="G215" s="176" t="s">
        <v>2685</v>
      </c>
      <c r="H215" s="151" t="s">
        <v>2686</v>
      </c>
      <c r="I215" s="151" t="s">
        <v>2422</v>
      </c>
      <c r="J215" s="151" t="s">
        <v>2687</v>
      </c>
      <c r="K215" s="165"/>
      <c r="L215" s="151"/>
      <c r="M215" s="152"/>
    </row>
    <row r="216" spans="1:18">
      <c r="B216" s="147" t="s">
        <v>2664</v>
      </c>
      <c r="C216" s="148" t="s">
        <v>2665</v>
      </c>
      <c r="D216" s="148" t="s">
        <v>2666</v>
      </c>
      <c r="E216" s="148" t="s">
        <v>2667</v>
      </c>
      <c r="F216" s="148" t="s">
        <v>2668</v>
      </c>
      <c r="G216" s="148" t="s">
        <v>2669</v>
      </c>
      <c r="H216" s="148" t="s">
        <v>2672</v>
      </c>
      <c r="I216" s="148" t="s">
        <v>2673</v>
      </c>
      <c r="J216" s="148"/>
      <c r="K216" s="148" t="s">
        <v>2758</v>
      </c>
      <c r="L216" s="148" t="s">
        <v>2759</v>
      </c>
      <c r="M216" s="150" t="s">
        <v>2760</v>
      </c>
      <c r="N216" s="23"/>
    </row>
    <row r="217" spans="1:18">
      <c r="B217" s="143" t="s">
        <v>2662</v>
      </c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5"/>
      <c r="N217" s="158" t="s">
        <v>2677</v>
      </c>
      <c r="O217" s="158" t="s">
        <v>2636</v>
      </c>
      <c r="P217" s="158" t="s">
        <v>2637</v>
      </c>
      <c r="Q217" s="158" t="s">
        <v>2638</v>
      </c>
      <c r="R217" s="23" t="s">
        <v>1630</v>
      </c>
    </row>
    <row r="218" spans="1:18">
      <c r="B218" s="127" t="s">
        <v>2670</v>
      </c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28"/>
    </row>
    <row r="219" spans="1:18">
      <c r="B219" s="127" t="s">
        <v>2655</v>
      </c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28"/>
    </row>
    <row r="220" spans="1:18">
      <c r="B220" s="149" t="s">
        <v>2656</v>
      </c>
      <c r="C220" s="146"/>
      <c r="D220" s="146"/>
      <c r="E220" s="151" t="s">
        <v>2393</v>
      </c>
      <c r="F220" s="151" t="s">
        <v>2657</v>
      </c>
      <c r="G220" s="151" t="s">
        <v>2658</v>
      </c>
      <c r="H220" s="176" t="s">
        <v>2659</v>
      </c>
      <c r="I220" s="151" t="s">
        <v>2660</v>
      </c>
      <c r="J220" s="151" t="s">
        <v>2661</v>
      </c>
      <c r="K220" s="165"/>
      <c r="L220" s="151"/>
      <c r="M220" s="152"/>
    </row>
    <row r="221" spans="1:18">
      <c r="B221" s="147" t="s">
        <v>2625</v>
      </c>
      <c r="C221" s="148">
        <v>56667</v>
      </c>
      <c r="D221" s="148">
        <v>55666</v>
      </c>
      <c r="E221" s="160">
        <v>44455</v>
      </c>
      <c r="F221" s="148">
        <v>56666</v>
      </c>
      <c r="G221" s="148">
        <v>55666</v>
      </c>
      <c r="H221" s="148">
        <v>56667</v>
      </c>
      <c r="I221" s="148">
        <v>55566</v>
      </c>
      <c r="J221" s="148"/>
      <c r="K221" s="148" t="s">
        <v>2761</v>
      </c>
      <c r="L221" s="148" t="s">
        <v>2762</v>
      </c>
      <c r="M221" s="150" t="s">
        <v>2763</v>
      </c>
      <c r="N221" s="23"/>
    </row>
    <row r="222" spans="1:18">
      <c r="B222" s="143" t="s">
        <v>2628</v>
      </c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5"/>
      <c r="N222" s="158" t="s">
        <v>2635</v>
      </c>
      <c r="O222" s="158" t="s">
        <v>2636</v>
      </c>
      <c r="P222" s="158" t="s">
        <v>2637</v>
      </c>
      <c r="Q222" s="158" t="s">
        <v>2638</v>
      </c>
      <c r="R222" s="23" t="s">
        <v>1630</v>
      </c>
    </row>
    <row r="223" spans="1:18">
      <c r="B223" s="127" t="s">
        <v>2634</v>
      </c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28"/>
    </row>
    <row r="224" spans="1:18">
      <c r="B224" s="127" t="s">
        <v>2626</v>
      </c>
      <c r="C224" s="111"/>
      <c r="D224" s="111"/>
      <c r="E224" s="111"/>
      <c r="F224" s="111"/>
      <c r="G224" s="111"/>
      <c r="H224" s="111"/>
      <c r="I224" s="144"/>
      <c r="J224" s="111"/>
      <c r="K224" s="111"/>
      <c r="L224" s="111"/>
      <c r="M224" s="128"/>
    </row>
    <row r="225" spans="1:18">
      <c r="B225" s="149" t="s">
        <v>2627</v>
      </c>
      <c r="C225" s="146"/>
      <c r="D225" s="146"/>
      <c r="E225" s="151" t="s">
        <v>2629</v>
      </c>
      <c r="F225" s="151" t="s">
        <v>2630</v>
      </c>
      <c r="G225" s="151" t="s">
        <v>2631</v>
      </c>
      <c r="H225" s="151" t="s">
        <v>2632</v>
      </c>
      <c r="I225" s="151" t="s">
        <v>2633</v>
      </c>
      <c r="J225" s="151" t="s">
        <v>806</v>
      </c>
      <c r="K225" s="151"/>
      <c r="L225" s="151"/>
      <c r="M225" s="152"/>
    </row>
    <row r="226" spans="1:18">
      <c r="A226" s="173"/>
      <c r="B226" s="147" t="s">
        <v>2610</v>
      </c>
      <c r="C226" s="148">
        <v>23344</v>
      </c>
      <c r="D226" s="148">
        <v>22234</v>
      </c>
      <c r="E226" s="148">
        <v>222233</v>
      </c>
      <c r="F226" s="148">
        <v>22234</v>
      </c>
      <c r="G226" s="148">
        <v>22222</v>
      </c>
      <c r="H226" s="116">
        <v>33334</v>
      </c>
      <c r="I226" s="148">
        <v>22222</v>
      </c>
      <c r="J226" s="148"/>
      <c r="K226" s="168" t="s">
        <v>2764</v>
      </c>
      <c r="L226" s="148" t="s">
        <v>2765</v>
      </c>
      <c r="M226" s="169">
        <v>223356777</v>
      </c>
      <c r="N226" s="23"/>
    </row>
    <row r="227" spans="1:18">
      <c r="B227" s="143" t="s">
        <v>2620</v>
      </c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5"/>
      <c r="N227" s="23" t="s">
        <v>2621</v>
      </c>
      <c r="O227" s="23" t="s">
        <v>2622</v>
      </c>
      <c r="P227" s="159" t="s">
        <v>2623</v>
      </c>
      <c r="Q227" s="159" t="s">
        <v>2624</v>
      </c>
      <c r="R227" s="23" t="s">
        <v>1630</v>
      </c>
    </row>
    <row r="228" spans="1:18">
      <c r="B228" s="127" t="s">
        <v>2612</v>
      </c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28"/>
    </row>
    <row r="229" spans="1:18">
      <c r="B229" s="127" t="s">
        <v>2611</v>
      </c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28"/>
    </row>
    <row r="230" spans="1:18">
      <c r="B230" s="149" t="s">
        <v>2306</v>
      </c>
      <c r="C230" s="146"/>
      <c r="D230" s="146"/>
      <c r="E230" s="151" t="s">
        <v>2614</v>
      </c>
      <c r="F230" s="151" t="s">
        <v>2615</v>
      </c>
      <c r="G230" s="176" t="s">
        <v>2616</v>
      </c>
      <c r="H230" s="151" t="s">
        <v>2617</v>
      </c>
      <c r="I230" s="151" t="s">
        <v>2618</v>
      </c>
      <c r="J230" s="151" t="s">
        <v>2619</v>
      </c>
      <c r="K230" s="165"/>
      <c r="L230" s="151"/>
      <c r="M230" s="152"/>
    </row>
    <row r="231" spans="1:18">
      <c r="B231" s="147" t="s">
        <v>2601</v>
      </c>
      <c r="C231" s="81" t="s">
        <v>2603</v>
      </c>
      <c r="D231" s="148">
        <v>88999</v>
      </c>
      <c r="E231" s="148" t="s">
        <v>2604</v>
      </c>
      <c r="F231" s="148">
        <v>88999</v>
      </c>
      <c r="G231" s="148" t="s">
        <v>2605</v>
      </c>
      <c r="H231" s="148">
        <v>89999</v>
      </c>
      <c r="I231" s="148">
        <v>88999</v>
      </c>
      <c r="J231" s="148"/>
      <c r="K231" s="148" t="s">
        <v>2766</v>
      </c>
      <c r="L231" s="148" t="s">
        <v>2768</v>
      </c>
      <c r="M231" s="169">
        <v>223447889</v>
      </c>
      <c r="N231" s="23"/>
    </row>
    <row r="232" spans="1:18">
      <c r="B232" s="143" t="s">
        <v>2600</v>
      </c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5"/>
      <c r="N232" s="23" t="s">
        <v>2606</v>
      </c>
      <c r="O232" s="23" t="s">
        <v>2607</v>
      </c>
      <c r="P232" s="159" t="s">
        <v>2608</v>
      </c>
      <c r="Q232" s="159" t="s">
        <v>2609</v>
      </c>
      <c r="R232" s="23" t="s">
        <v>1630</v>
      </c>
    </row>
    <row r="233" spans="1:18">
      <c r="B233" s="127" t="s">
        <v>2671</v>
      </c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28"/>
    </row>
    <row r="234" spans="1:18">
      <c r="B234" s="127" t="s">
        <v>2596</v>
      </c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28"/>
    </row>
    <row r="235" spans="1:18">
      <c r="B235" s="149" t="s">
        <v>2358</v>
      </c>
      <c r="C235" s="146"/>
      <c r="D235" s="146"/>
      <c r="E235" s="151" t="s">
        <v>2350</v>
      </c>
      <c r="F235" s="151" t="s">
        <v>2342</v>
      </c>
      <c r="G235" s="151" t="s">
        <v>2343</v>
      </c>
      <c r="H235" s="176" t="s">
        <v>2597</v>
      </c>
      <c r="I235" s="151" t="s">
        <v>2598</v>
      </c>
      <c r="J235" s="151" t="s">
        <v>2599</v>
      </c>
      <c r="K235" s="165"/>
      <c r="L235" s="151"/>
      <c r="M235" s="152"/>
    </row>
    <row r="236" spans="1:18">
      <c r="A236" s="173"/>
      <c r="B236" s="147" t="s">
        <v>2583</v>
      </c>
      <c r="C236" s="160" t="s">
        <v>2593</v>
      </c>
      <c r="D236" s="148">
        <v>24455</v>
      </c>
      <c r="E236" s="148">
        <v>22445</v>
      </c>
      <c r="F236" s="148">
        <v>44455</v>
      </c>
      <c r="G236" s="148">
        <v>44455</v>
      </c>
      <c r="H236" s="148">
        <v>44455</v>
      </c>
      <c r="I236" s="148">
        <v>444455</v>
      </c>
      <c r="J236" s="148"/>
      <c r="K236" s="148" t="s">
        <v>2769</v>
      </c>
      <c r="L236" s="148" t="s">
        <v>2770</v>
      </c>
      <c r="M236" s="150" t="s">
        <v>2771</v>
      </c>
      <c r="N236" s="23"/>
    </row>
    <row r="237" spans="1:18">
      <c r="B237" s="143" t="s">
        <v>2590</v>
      </c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5"/>
      <c r="N237" s="23" t="s">
        <v>2591</v>
      </c>
      <c r="O237" s="23" t="s">
        <v>2592</v>
      </c>
      <c r="P237" s="92" t="s">
        <v>2594</v>
      </c>
      <c r="Q237" s="92" t="s">
        <v>2595</v>
      </c>
      <c r="R237" s="23" t="s">
        <v>1630</v>
      </c>
    </row>
    <row r="238" spans="1:18">
      <c r="B238" s="127" t="s">
        <v>2582</v>
      </c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28"/>
    </row>
    <row r="239" spans="1:18">
      <c r="B239" s="127" t="s">
        <v>2580</v>
      </c>
      <c r="C239" s="111"/>
      <c r="D239" s="111"/>
      <c r="E239" s="111"/>
      <c r="F239" s="111"/>
      <c r="G239" s="111"/>
      <c r="H239" s="111"/>
      <c r="I239" s="111"/>
      <c r="J239" s="162"/>
      <c r="K239" s="111"/>
      <c r="L239" s="111"/>
      <c r="M239" s="128"/>
    </row>
    <row r="240" spans="1:18">
      <c r="B240" s="149" t="s">
        <v>2581</v>
      </c>
      <c r="C240" s="146"/>
      <c r="D240" s="146"/>
      <c r="E240" s="151" t="s">
        <v>2584</v>
      </c>
      <c r="F240" s="151" t="s">
        <v>2585</v>
      </c>
      <c r="G240" s="151" t="s">
        <v>2586</v>
      </c>
      <c r="H240" s="151" t="s">
        <v>2587</v>
      </c>
      <c r="I240" s="151" t="s">
        <v>2588</v>
      </c>
      <c r="J240" s="151" t="s">
        <v>2589</v>
      </c>
      <c r="K240" s="151"/>
      <c r="L240" s="151"/>
      <c r="M240" s="152"/>
    </row>
    <row r="241" spans="1:18">
      <c r="A241" s="173"/>
      <c r="B241" s="147" t="s">
        <v>2463</v>
      </c>
      <c r="C241" s="148">
        <v>23455</v>
      </c>
      <c r="D241" s="148">
        <v>2445</v>
      </c>
      <c r="E241" s="148">
        <v>2445</v>
      </c>
      <c r="F241" s="148">
        <v>44455</v>
      </c>
      <c r="G241" s="148">
        <v>35555</v>
      </c>
      <c r="H241" s="116">
        <v>55555</v>
      </c>
      <c r="I241" s="116">
        <v>55555</v>
      </c>
      <c r="J241" s="148"/>
      <c r="K241" s="148" t="s">
        <v>2772</v>
      </c>
      <c r="L241" s="148">
        <v>3355577788</v>
      </c>
      <c r="M241" s="150">
        <v>234477889</v>
      </c>
      <c r="N241" s="23"/>
    </row>
    <row r="242" spans="1:18">
      <c r="B242" s="143" t="s">
        <v>2472</v>
      </c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5"/>
      <c r="N242" s="23" t="s">
        <v>2511</v>
      </c>
      <c r="O242" s="23" t="s">
        <v>2512</v>
      </c>
      <c r="P242" s="23" t="s">
        <v>2513</v>
      </c>
      <c r="Q242" s="23" t="s">
        <v>2514</v>
      </c>
      <c r="R242" s="23" t="s">
        <v>1630</v>
      </c>
    </row>
    <row r="243" spans="1:18">
      <c r="B243" s="127" t="s">
        <v>2503</v>
      </c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28"/>
    </row>
    <row r="244" spans="1:18">
      <c r="B244" s="127" t="s">
        <v>2464</v>
      </c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28"/>
    </row>
    <row r="245" spans="1:18">
      <c r="B245" s="149" t="s">
        <v>2465</v>
      </c>
      <c r="C245" s="146"/>
      <c r="D245" s="146"/>
      <c r="E245" s="151" t="s">
        <v>2466</v>
      </c>
      <c r="F245" s="151" t="s">
        <v>2467</v>
      </c>
      <c r="G245" s="151" t="s">
        <v>2468</v>
      </c>
      <c r="H245" s="151" t="s">
        <v>2469</v>
      </c>
      <c r="I245" s="151" t="s">
        <v>2470</v>
      </c>
      <c r="J245" s="151" t="s">
        <v>2471</v>
      </c>
      <c r="K245" s="151"/>
      <c r="L245" s="151"/>
      <c r="M245" s="152"/>
    </row>
    <row r="246" spans="1:18">
      <c r="A246" s="163"/>
      <c r="B246" s="147" t="s">
        <v>2460</v>
      </c>
      <c r="C246" s="148">
        <v>567</v>
      </c>
      <c r="D246" s="148">
        <v>55667</v>
      </c>
      <c r="E246" s="148">
        <v>5567</v>
      </c>
      <c r="F246" s="148">
        <v>5567</v>
      </c>
      <c r="G246" s="148">
        <v>55666</v>
      </c>
      <c r="H246" s="148">
        <v>55556</v>
      </c>
      <c r="I246" s="148">
        <v>66666</v>
      </c>
      <c r="J246" s="148"/>
      <c r="K246" s="148">
        <v>223448</v>
      </c>
      <c r="L246" s="148" t="s">
        <v>2773</v>
      </c>
      <c r="M246" s="150" t="s">
        <v>2774</v>
      </c>
      <c r="N246" s="23" t="s">
        <v>2499</v>
      </c>
      <c r="O246" s="23" t="s">
        <v>2500</v>
      </c>
      <c r="P246" s="23" t="s">
        <v>2501</v>
      </c>
      <c r="Q246" s="23" t="s">
        <v>2502</v>
      </c>
      <c r="R246" s="23" t="s">
        <v>2498</v>
      </c>
    </row>
    <row r="247" spans="1:18">
      <c r="A247" s="51"/>
      <c r="B247" s="143" t="s">
        <v>2461</v>
      </c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5"/>
    </row>
    <row r="248" spans="1:18">
      <c r="A248" s="51"/>
      <c r="B248" s="127" t="s">
        <v>2504</v>
      </c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28"/>
    </row>
    <row r="249" spans="1:18">
      <c r="A249" s="51"/>
      <c r="B249" s="127" t="s">
        <v>2462</v>
      </c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28"/>
    </row>
    <row r="250" spans="1:18">
      <c r="A250" s="51"/>
      <c r="B250" s="149" t="s">
        <v>2261</v>
      </c>
      <c r="C250" s="146"/>
      <c r="D250" s="146"/>
      <c r="E250" s="151" t="s">
        <v>2454</v>
      </c>
      <c r="F250" s="151" t="s">
        <v>2455</v>
      </c>
      <c r="G250" s="151" t="s">
        <v>2456</v>
      </c>
      <c r="H250" s="151" t="s">
        <v>2457</v>
      </c>
      <c r="I250" s="151" t="s">
        <v>2458</v>
      </c>
      <c r="J250" s="151" t="s">
        <v>2459</v>
      </c>
      <c r="K250" s="151"/>
      <c r="L250" s="151"/>
      <c r="M250" s="152"/>
    </row>
    <row r="251" spans="1:18">
      <c r="A251" s="175"/>
      <c r="B251" s="147" t="s">
        <v>2445</v>
      </c>
      <c r="C251" s="148">
        <v>23466</v>
      </c>
      <c r="D251" s="148">
        <v>34455</v>
      </c>
      <c r="E251" s="148">
        <v>22223</v>
      </c>
      <c r="F251" s="148">
        <v>22223</v>
      </c>
      <c r="G251" s="148">
        <v>45555</v>
      </c>
      <c r="H251" s="148">
        <v>44444</v>
      </c>
      <c r="I251" s="148">
        <v>34444</v>
      </c>
      <c r="J251" s="148"/>
      <c r="K251" s="168">
        <v>344555799</v>
      </c>
      <c r="L251" s="148" t="s">
        <v>2804</v>
      </c>
      <c r="M251" s="150" t="s">
        <v>2805</v>
      </c>
      <c r="N251" s="23" t="s">
        <v>2495</v>
      </c>
      <c r="O251" s="23" t="s">
        <v>2496</v>
      </c>
      <c r="P251" s="23" t="s">
        <v>2497</v>
      </c>
      <c r="Q251" s="23" t="s">
        <v>2497</v>
      </c>
      <c r="R251" s="23" t="s">
        <v>2508</v>
      </c>
    </row>
    <row r="252" spans="1:18">
      <c r="B252" s="143" t="s">
        <v>2446</v>
      </c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5"/>
    </row>
    <row r="253" spans="1:18">
      <c r="B253" s="127" t="s">
        <v>2505</v>
      </c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28"/>
    </row>
    <row r="254" spans="1:18">
      <c r="B254" s="127" t="s">
        <v>2447</v>
      </c>
      <c r="C254" s="111"/>
      <c r="D254" s="111"/>
      <c r="E254" s="111"/>
      <c r="F254" s="111"/>
      <c r="G254" s="111"/>
      <c r="H254" s="111"/>
      <c r="I254" s="111"/>
      <c r="J254" s="162"/>
      <c r="K254" s="111"/>
      <c r="L254" s="111"/>
      <c r="M254" s="128"/>
    </row>
    <row r="255" spans="1:18">
      <c r="B255" s="149" t="s">
        <v>2448</v>
      </c>
      <c r="C255" s="146"/>
      <c r="D255" s="146"/>
      <c r="E255" s="151" t="s">
        <v>2449</v>
      </c>
      <c r="F255" s="151" t="s">
        <v>2450</v>
      </c>
      <c r="G255" s="151" t="s">
        <v>2451</v>
      </c>
      <c r="H255" s="151" t="s">
        <v>2452</v>
      </c>
      <c r="I255" s="151" t="s">
        <v>2453</v>
      </c>
      <c r="J255" s="151" t="s">
        <v>945</v>
      </c>
      <c r="K255" s="151"/>
      <c r="L255" s="151"/>
      <c r="M255" s="152"/>
    </row>
    <row r="256" spans="1:18">
      <c r="B256" s="147" t="s">
        <v>2435</v>
      </c>
      <c r="C256" s="148" t="s">
        <v>2707</v>
      </c>
      <c r="D256" s="148" t="s">
        <v>2708</v>
      </c>
      <c r="E256" s="160">
        <v>66889</v>
      </c>
      <c r="F256" s="148" t="s">
        <v>2709</v>
      </c>
      <c r="G256" s="148" t="s">
        <v>2710</v>
      </c>
      <c r="H256" s="148" t="s">
        <v>2711</v>
      </c>
      <c r="I256" s="148" t="s">
        <v>2712</v>
      </c>
      <c r="J256" s="148"/>
      <c r="K256" s="148" t="s">
        <v>2982</v>
      </c>
      <c r="L256" s="148" t="s">
        <v>2983</v>
      </c>
      <c r="M256" s="150" t="s">
        <v>2984</v>
      </c>
      <c r="N256" s="23" t="s">
        <v>2491</v>
      </c>
      <c r="O256" s="23" t="s">
        <v>2492</v>
      </c>
      <c r="P256" s="23" t="s">
        <v>2493</v>
      </c>
      <c r="Q256" s="154" t="s">
        <v>2494</v>
      </c>
      <c r="R256" s="23"/>
    </row>
    <row r="257" spans="2:17">
      <c r="B257" s="143" t="s">
        <v>2442</v>
      </c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5"/>
    </row>
    <row r="258" spans="2:17">
      <c r="B258" s="127" t="s">
        <v>2506</v>
      </c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28"/>
    </row>
    <row r="259" spans="2:17">
      <c r="B259" s="127" t="s">
        <v>2443</v>
      </c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28"/>
    </row>
    <row r="260" spans="2:17">
      <c r="B260" s="149" t="s">
        <v>2444</v>
      </c>
      <c r="C260" s="146"/>
      <c r="D260" s="146"/>
      <c r="E260" s="151" t="s">
        <v>2436</v>
      </c>
      <c r="F260" s="151" t="s">
        <v>2437</v>
      </c>
      <c r="G260" s="151" t="s">
        <v>2438</v>
      </c>
      <c r="H260" s="176" t="s">
        <v>2439</v>
      </c>
      <c r="I260" s="151" t="s">
        <v>2440</v>
      </c>
      <c r="J260" s="151" t="s">
        <v>2441</v>
      </c>
      <c r="K260" s="165"/>
      <c r="L260" s="151"/>
      <c r="M260" s="152"/>
    </row>
    <row r="261" spans="2:17">
      <c r="B261" s="147" t="s">
        <v>2431</v>
      </c>
      <c r="C261" s="148" t="s">
        <v>2556</v>
      </c>
      <c r="D261" s="148" t="s">
        <v>2547</v>
      </c>
      <c r="E261" s="148" t="s">
        <v>2557</v>
      </c>
      <c r="F261" s="160" t="s">
        <v>2674</v>
      </c>
      <c r="G261" s="148" t="s">
        <v>2558</v>
      </c>
      <c r="H261" s="148" t="s">
        <v>2559</v>
      </c>
      <c r="I261" s="148" t="s">
        <v>2551</v>
      </c>
      <c r="J261" s="148"/>
      <c r="K261" s="168" t="s">
        <v>2985</v>
      </c>
      <c r="L261" s="148" t="s">
        <v>2986</v>
      </c>
      <c r="M261" s="150" t="s">
        <v>2987</v>
      </c>
      <c r="N261" s="158" t="s">
        <v>2487</v>
      </c>
      <c r="O261" s="158" t="s">
        <v>2488</v>
      </c>
      <c r="P261" s="158" t="s">
        <v>2489</v>
      </c>
      <c r="Q261" s="158" t="s">
        <v>2490</v>
      </c>
    </row>
    <row r="262" spans="2:17">
      <c r="B262" s="143" t="s">
        <v>2433</v>
      </c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5"/>
    </row>
    <row r="263" spans="2:17">
      <c r="B263" s="127" t="s">
        <v>2507</v>
      </c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28"/>
    </row>
    <row r="264" spans="2:17">
      <c r="B264" s="127" t="s">
        <v>2432</v>
      </c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28"/>
    </row>
    <row r="265" spans="2:17">
      <c r="B265" s="149" t="s">
        <v>2409</v>
      </c>
      <c r="C265" s="146"/>
      <c r="D265" s="146"/>
      <c r="E265" s="151" t="s">
        <v>2425</v>
      </c>
      <c r="F265" s="151" t="s">
        <v>2426</v>
      </c>
      <c r="G265" s="151" t="s">
        <v>2427</v>
      </c>
      <c r="H265" s="176" t="s">
        <v>2428</v>
      </c>
      <c r="I265" s="151" t="s">
        <v>2429</v>
      </c>
      <c r="J265" s="151" t="s">
        <v>2430</v>
      </c>
      <c r="K265" s="165"/>
      <c r="L265" s="151"/>
      <c r="M265" s="152"/>
    </row>
    <row r="266" spans="2:17">
      <c r="B266" s="147" t="s">
        <v>2411</v>
      </c>
      <c r="C266" s="160" t="s">
        <v>2552</v>
      </c>
      <c r="D266" s="148" t="s">
        <v>2553</v>
      </c>
      <c r="E266" s="160" t="s">
        <v>2554</v>
      </c>
      <c r="F266" s="148" t="s">
        <v>2675</v>
      </c>
      <c r="G266" s="148" t="s">
        <v>2676</v>
      </c>
      <c r="H266" s="148" t="s">
        <v>3015</v>
      </c>
      <c r="I266" s="148" t="s">
        <v>2555</v>
      </c>
      <c r="J266" s="148" t="s">
        <v>2412</v>
      </c>
      <c r="K266" s="148" t="s">
        <v>2988</v>
      </c>
      <c r="L266" s="148" t="s">
        <v>2989</v>
      </c>
      <c r="M266" s="150" t="s">
        <v>2990</v>
      </c>
      <c r="N266" s="158" t="s">
        <v>2532</v>
      </c>
      <c r="O266" s="158" t="s">
        <v>2531</v>
      </c>
      <c r="P266" s="158" t="s">
        <v>2484</v>
      </c>
      <c r="Q266" s="158" t="s">
        <v>2485</v>
      </c>
    </row>
    <row r="267" spans="2:17">
      <c r="B267" s="143" t="s">
        <v>2560</v>
      </c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5"/>
    </row>
    <row r="268" spans="2:17">
      <c r="B268" s="127" t="s">
        <v>2424</v>
      </c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28"/>
    </row>
    <row r="269" spans="2:17">
      <c r="B269" s="127" t="s">
        <v>2423</v>
      </c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28"/>
    </row>
    <row r="270" spans="2:17">
      <c r="B270" s="149" t="s">
        <v>2376</v>
      </c>
      <c r="C270" s="146"/>
      <c r="D270" s="146"/>
      <c r="E270" s="151" t="s">
        <v>2341</v>
      </c>
      <c r="F270" s="151" t="s">
        <v>2419</v>
      </c>
      <c r="G270" s="151" t="s">
        <v>2420</v>
      </c>
      <c r="H270" s="151" t="s">
        <v>2421</v>
      </c>
      <c r="I270" s="151" t="s">
        <v>2422</v>
      </c>
      <c r="J270" s="151" t="s">
        <v>777</v>
      </c>
      <c r="K270" s="151"/>
      <c r="L270" s="151"/>
      <c r="M270" s="152"/>
    </row>
    <row r="271" spans="2:17">
      <c r="B271" s="147" t="s">
        <v>2480</v>
      </c>
      <c r="C271" s="160" t="s">
        <v>2546</v>
      </c>
      <c r="D271" s="148" t="s">
        <v>2547</v>
      </c>
      <c r="E271" s="148" t="s">
        <v>2541</v>
      </c>
      <c r="F271" s="148" t="s">
        <v>2548</v>
      </c>
      <c r="G271" s="148" t="s">
        <v>2549</v>
      </c>
      <c r="H271" s="148" t="s">
        <v>2550</v>
      </c>
      <c r="I271" s="148" t="s">
        <v>2551</v>
      </c>
      <c r="J271" s="148"/>
      <c r="K271" s="148" t="s">
        <v>2991</v>
      </c>
      <c r="L271" s="172">
        <v>34488999</v>
      </c>
      <c r="M271" s="150" t="s">
        <v>2992</v>
      </c>
      <c r="N271" s="158" t="s">
        <v>2578</v>
      </c>
      <c r="O271" s="158" t="s">
        <v>2531</v>
      </c>
      <c r="P271" s="158" t="s">
        <v>2486</v>
      </c>
      <c r="Q271" s="158" t="s">
        <v>2486</v>
      </c>
    </row>
    <row r="272" spans="2:17">
      <c r="B272" s="143" t="s">
        <v>2972</v>
      </c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5"/>
    </row>
    <row r="273" spans="1:18">
      <c r="B273" s="127" t="s">
        <v>2474</v>
      </c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28"/>
    </row>
    <row r="274" spans="1:18">
      <c r="B274" s="127" t="s">
        <v>2473</v>
      </c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28"/>
    </row>
    <row r="275" spans="1:18">
      <c r="B275" s="149" t="s">
        <v>2261</v>
      </c>
      <c r="C275" s="146"/>
      <c r="D275" s="146"/>
      <c r="E275" s="151" t="s">
        <v>2341</v>
      </c>
      <c r="F275" s="151" t="s">
        <v>2475</v>
      </c>
      <c r="G275" s="151" t="s">
        <v>2476</v>
      </c>
      <c r="H275" s="176" t="s">
        <v>2477</v>
      </c>
      <c r="I275" s="151" t="s">
        <v>2478</v>
      </c>
      <c r="J275" s="151" t="s">
        <v>2479</v>
      </c>
      <c r="K275" s="165"/>
      <c r="L275" s="151"/>
      <c r="M275" s="152"/>
    </row>
    <row r="276" spans="1:18">
      <c r="B276" s="147" t="s">
        <v>2481</v>
      </c>
      <c r="C276" s="148">
        <v>56667</v>
      </c>
      <c r="D276" s="148">
        <v>55666</v>
      </c>
      <c r="E276" s="160">
        <v>46678</v>
      </c>
      <c r="F276" s="148">
        <v>55666</v>
      </c>
      <c r="G276" s="148">
        <v>56666</v>
      </c>
      <c r="H276" s="148">
        <v>55666</v>
      </c>
      <c r="I276" s="160">
        <v>4445</v>
      </c>
      <c r="J276" s="148"/>
      <c r="K276" s="168">
        <v>23577789</v>
      </c>
      <c r="L276" s="148" t="s">
        <v>2993</v>
      </c>
      <c r="M276" s="150" t="s">
        <v>2994</v>
      </c>
      <c r="N276" s="23" t="s">
        <v>2515</v>
      </c>
      <c r="O276" s="23" t="s">
        <v>2516</v>
      </c>
      <c r="P276" s="23" t="s">
        <v>2517</v>
      </c>
      <c r="Q276" s="23" t="s">
        <v>2518</v>
      </c>
      <c r="R276" s="23" t="s">
        <v>2509</v>
      </c>
    </row>
    <row r="277" spans="1:18">
      <c r="B277" s="143" t="s">
        <v>2483</v>
      </c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5"/>
    </row>
    <row r="278" spans="1:18">
      <c r="B278" s="127" t="s">
        <v>2678</v>
      </c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28"/>
    </row>
    <row r="279" spans="1:18">
      <c r="B279" s="127" t="s">
        <v>2482</v>
      </c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28"/>
    </row>
    <row r="280" spans="1:18">
      <c r="B280" s="149" t="s">
        <v>2358</v>
      </c>
      <c r="C280" s="146"/>
      <c r="D280" s="146"/>
      <c r="E280" s="151" t="s">
        <v>2359</v>
      </c>
      <c r="F280" s="151" t="s">
        <v>2360</v>
      </c>
      <c r="G280" s="151" t="s">
        <v>2361</v>
      </c>
      <c r="H280" s="151" t="s">
        <v>2362</v>
      </c>
      <c r="I280" s="151" t="s">
        <v>2363</v>
      </c>
      <c r="J280" s="151" t="s">
        <v>780</v>
      </c>
      <c r="K280" s="151"/>
      <c r="L280" s="151"/>
      <c r="M280" s="152"/>
    </row>
    <row r="281" spans="1:18">
      <c r="B281" s="147" t="s">
        <v>2519</v>
      </c>
      <c r="C281" s="148" t="s">
        <v>2539</v>
      </c>
      <c r="D281" s="148" t="s">
        <v>2540</v>
      </c>
      <c r="E281" s="148" t="s">
        <v>2541</v>
      </c>
      <c r="F281" s="148" t="s">
        <v>2542</v>
      </c>
      <c r="G281" s="148" t="s">
        <v>2544</v>
      </c>
      <c r="H281" s="148" t="s">
        <v>2543</v>
      </c>
      <c r="I281" s="148" t="s">
        <v>2545</v>
      </c>
      <c r="J281" s="148"/>
      <c r="K281" s="168" t="s">
        <v>2995</v>
      </c>
      <c r="L281" s="148" t="s">
        <v>2996</v>
      </c>
      <c r="M281" s="150" t="s">
        <v>2997</v>
      </c>
      <c r="N281" s="158" t="s">
        <v>2528</v>
      </c>
      <c r="O281" s="158" t="s">
        <v>2516</v>
      </c>
      <c r="P281" s="158" t="s">
        <v>2529</v>
      </c>
      <c r="Q281" s="158" t="s">
        <v>2530</v>
      </c>
      <c r="R281" s="23" t="s">
        <v>2509</v>
      </c>
    </row>
    <row r="282" spans="1:18">
      <c r="B282" s="143" t="s">
        <v>2525</v>
      </c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5"/>
    </row>
    <row r="283" spans="1:18">
      <c r="B283" s="127" t="s">
        <v>2527</v>
      </c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28"/>
    </row>
    <row r="284" spans="1:18">
      <c r="B284" s="127" t="s">
        <v>2526</v>
      </c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28"/>
    </row>
    <row r="285" spans="1:18">
      <c r="B285" s="149" t="s">
        <v>2376</v>
      </c>
      <c r="C285" s="146"/>
      <c r="D285" s="146"/>
      <c r="E285" s="151" t="s">
        <v>2520</v>
      </c>
      <c r="F285" s="151" t="s">
        <v>2521</v>
      </c>
      <c r="G285" s="151" t="s">
        <v>2427</v>
      </c>
      <c r="H285" s="176" t="s">
        <v>2522</v>
      </c>
      <c r="I285" s="151" t="s">
        <v>2523</v>
      </c>
      <c r="J285" s="151" t="s">
        <v>2524</v>
      </c>
      <c r="K285" s="165"/>
      <c r="L285" s="151"/>
      <c r="M285" s="152"/>
    </row>
    <row r="286" spans="1:18">
      <c r="A286" s="175"/>
      <c r="B286" s="147" t="s">
        <v>3000</v>
      </c>
      <c r="C286" s="148" t="s">
        <v>2689</v>
      </c>
      <c r="D286" s="148" t="s">
        <v>2689</v>
      </c>
      <c r="E286" s="148" t="s">
        <v>2689</v>
      </c>
      <c r="F286" s="148" t="s">
        <v>2689</v>
      </c>
      <c r="G286" s="148" t="s">
        <v>2689</v>
      </c>
      <c r="H286" s="148" t="s">
        <v>2689</v>
      </c>
      <c r="I286" s="148" t="s">
        <v>2689</v>
      </c>
      <c r="J286" s="148"/>
      <c r="K286" s="148" t="s">
        <v>3008</v>
      </c>
      <c r="L286" s="148" t="s">
        <v>3009</v>
      </c>
      <c r="M286" s="148" t="s">
        <v>3011</v>
      </c>
      <c r="N286" s="159" t="s">
        <v>2515</v>
      </c>
      <c r="O286" s="159" t="s">
        <v>2516</v>
      </c>
      <c r="P286" s="159" t="s">
        <v>2517</v>
      </c>
      <c r="Q286" s="159" t="s">
        <v>2518</v>
      </c>
      <c r="R286" s="23" t="s">
        <v>2509</v>
      </c>
    </row>
    <row r="287" spans="1:18">
      <c r="A287" s="51"/>
      <c r="B287" s="143" t="s">
        <v>3005</v>
      </c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5"/>
    </row>
    <row r="288" spans="1:18">
      <c r="A288" s="51"/>
      <c r="B288" s="127" t="s">
        <v>3010</v>
      </c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28"/>
    </row>
    <row r="289" spans="1:18">
      <c r="A289" s="51"/>
      <c r="B289" s="127" t="s">
        <v>3006</v>
      </c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28"/>
    </row>
    <row r="290" spans="1:18">
      <c r="A290" s="51"/>
      <c r="B290" s="149" t="s">
        <v>3007</v>
      </c>
      <c r="C290" s="146"/>
      <c r="D290" s="146"/>
      <c r="E290" s="151" t="s">
        <v>3001</v>
      </c>
      <c r="F290" s="151" t="s">
        <v>3002</v>
      </c>
      <c r="G290" s="176" t="s">
        <v>3003</v>
      </c>
      <c r="H290" s="151" t="s">
        <v>3004</v>
      </c>
      <c r="I290" s="151" t="s">
        <v>1187</v>
      </c>
      <c r="J290" s="151" t="s">
        <v>821</v>
      </c>
      <c r="K290" s="151"/>
      <c r="L290" s="151"/>
      <c r="M290" s="152"/>
    </row>
    <row r="291" spans="1:18">
      <c r="A291" s="51"/>
      <c r="B291" s="147" t="s">
        <v>2561</v>
      </c>
      <c r="C291" s="160" t="s">
        <v>2564</v>
      </c>
      <c r="D291" s="148" t="s">
        <v>2565</v>
      </c>
      <c r="E291" s="160" t="s">
        <v>2567</v>
      </c>
      <c r="F291" s="148" t="s">
        <v>2566</v>
      </c>
      <c r="G291" s="148" t="s">
        <v>2568</v>
      </c>
      <c r="H291" s="148" t="s">
        <v>2569</v>
      </c>
      <c r="I291" s="161">
        <v>44445</v>
      </c>
      <c r="J291" s="148"/>
      <c r="K291" s="148" t="s">
        <v>3012</v>
      </c>
      <c r="L291" s="168" t="s">
        <v>3013</v>
      </c>
      <c r="M291" s="150" t="s">
        <v>3014</v>
      </c>
      <c r="N291" s="159" t="s">
        <v>2515</v>
      </c>
      <c r="O291" s="159" t="s">
        <v>2516</v>
      </c>
      <c r="P291" s="159" t="s">
        <v>2517</v>
      </c>
      <c r="Q291" s="159" t="s">
        <v>2518</v>
      </c>
      <c r="R291" s="23" t="s">
        <v>2509</v>
      </c>
    </row>
    <row r="292" spans="1:18">
      <c r="A292" s="51"/>
      <c r="B292" s="143" t="s">
        <v>2705</v>
      </c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5"/>
    </row>
    <row r="293" spans="1:18">
      <c r="A293" s="51"/>
      <c r="B293" s="127" t="s">
        <v>2563</v>
      </c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28"/>
    </row>
    <row r="294" spans="1:18">
      <c r="A294" s="51"/>
      <c r="B294" s="127" t="s">
        <v>2562</v>
      </c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28"/>
    </row>
    <row r="295" spans="1:18">
      <c r="A295" s="51"/>
      <c r="B295" s="149" t="s">
        <v>2384</v>
      </c>
      <c r="C295" s="146"/>
      <c r="D295" s="146"/>
      <c r="E295" s="151" t="s">
        <v>2359</v>
      </c>
      <c r="F295" s="151" t="s">
        <v>2360</v>
      </c>
      <c r="G295" s="151" t="s">
        <v>2361</v>
      </c>
      <c r="H295" s="151" t="s">
        <v>2362</v>
      </c>
      <c r="I295" s="151" t="s">
        <v>2363</v>
      </c>
      <c r="J295" s="151" t="s">
        <v>780</v>
      </c>
      <c r="K295" s="151"/>
      <c r="L295" s="151"/>
      <c r="M295" s="152"/>
    </row>
    <row r="299" spans="1:18">
      <c r="B299" s="23" t="s">
        <v>2339</v>
      </c>
    </row>
    <row r="300" spans="1:18">
      <c r="B300" t="s">
        <v>2340</v>
      </c>
    </row>
    <row r="301" spans="1:18">
      <c r="B301">
        <v>22</v>
      </c>
    </row>
    <row r="302" spans="1:18">
      <c r="B302" t="s">
        <v>2341</v>
      </c>
      <c r="C302" t="s">
        <v>2342</v>
      </c>
      <c r="D302" t="s">
        <v>2343</v>
      </c>
      <c r="E302" t="s">
        <v>2344</v>
      </c>
      <c r="F302" t="s">
        <v>2345</v>
      </c>
      <c r="G302" t="s">
        <v>2346</v>
      </c>
    </row>
    <row r="303" spans="1:18">
      <c r="B303" t="s">
        <v>2347</v>
      </c>
    </row>
    <row r="304" spans="1:18">
      <c r="B304" t="s">
        <v>2348</v>
      </c>
    </row>
    <row r="305" spans="2:7">
      <c r="B305" t="s">
        <v>2349</v>
      </c>
    </row>
    <row r="306" spans="2:7">
      <c r="B306" t="s">
        <v>2261</v>
      </c>
    </row>
    <row r="308" spans="2:7">
      <c r="B308" t="s">
        <v>2350</v>
      </c>
      <c r="C308" t="s">
        <v>2351</v>
      </c>
      <c r="D308" t="s">
        <v>2352</v>
      </c>
      <c r="E308" t="s">
        <v>2353</v>
      </c>
      <c r="F308" t="s">
        <v>2354</v>
      </c>
      <c r="G308" t="s">
        <v>2161</v>
      </c>
    </row>
    <row r="309" spans="2:7">
      <c r="B309" t="s">
        <v>2355</v>
      </c>
    </row>
    <row r="310" spans="2:7">
      <c r="B310" t="s">
        <v>2356</v>
      </c>
    </row>
    <row r="311" spans="2:7">
      <c r="B311" t="s">
        <v>2357</v>
      </c>
    </row>
    <row r="312" spans="2:7">
      <c r="B312" t="s">
        <v>2358</v>
      </c>
    </row>
    <row r="313" spans="2:7">
      <c r="B313">
        <v>21</v>
      </c>
    </row>
    <row r="314" spans="2:7">
      <c r="B314" t="s">
        <v>2359</v>
      </c>
      <c r="C314" t="s">
        <v>2360</v>
      </c>
      <c r="D314" t="s">
        <v>2361</v>
      </c>
      <c r="E314" t="s">
        <v>2362</v>
      </c>
      <c r="F314" t="s">
        <v>2363</v>
      </c>
      <c r="G314" t="s">
        <v>780</v>
      </c>
    </row>
    <row r="315" spans="2:7">
      <c r="B315" t="s">
        <v>2364</v>
      </c>
    </row>
    <row r="316" spans="2:7">
      <c r="B316" t="s">
        <v>2365</v>
      </c>
    </row>
    <row r="317" spans="2:7">
      <c r="B317" t="s">
        <v>2366</v>
      </c>
    </row>
    <row r="318" spans="2:7">
      <c r="B318" t="s">
        <v>2358</v>
      </c>
    </row>
    <row r="319" spans="2:7">
      <c r="B319">
        <v>20</v>
      </c>
    </row>
    <row r="320" spans="2:7">
      <c r="B320" t="s">
        <v>2367</v>
      </c>
      <c r="C320" t="s">
        <v>2368</v>
      </c>
      <c r="D320" t="s">
        <v>2369</v>
      </c>
      <c r="E320" t="s">
        <v>2370</v>
      </c>
      <c r="F320" t="s">
        <v>2371</v>
      </c>
      <c r="G320" t="s">
        <v>2372</v>
      </c>
    </row>
    <row r="321" spans="2:7">
      <c r="B321" t="s">
        <v>2373</v>
      </c>
    </row>
    <row r="322" spans="2:7">
      <c r="B322" t="s">
        <v>2374</v>
      </c>
    </row>
    <row r="323" spans="2:7">
      <c r="B323" t="s">
        <v>2375</v>
      </c>
    </row>
    <row r="324" spans="2:7">
      <c r="B324" t="s">
        <v>2376</v>
      </c>
    </row>
    <row r="325" spans="2:7">
      <c r="B325">
        <v>18</v>
      </c>
    </row>
    <row r="326" spans="2:7">
      <c r="B326" t="s">
        <v>2377</v>
      </c>
      <c r="C326" t="s">
        <v>2378</v>
      </c>
      <c r="D326" t="s">
        <v>2379</v>
      </c>
      <c r="E326" t="s">
        <v>2380</v>
      </c>
      <c r="F326" t="s">
        <v>1184</v>
      </c>
      <c r="G326" t="s">
        <v>982</v>
      </c>
    </row>
    <row r="327" spans="2:7">
      <c r="B327" t="s">
        <v>2381</v>
      </c>
    </row>
    <row r="328" spans="2:7">
      <c r="B328" t="s">
        <v>2382</v>
      </c>
    </row>
    <row r="329" spans="2:7">
      <c r="B329" t="s">
        <v>2383</v>
      </c>
    </row>
    <row r="330" spans="2:7">
      <c r="B330" t="s">
        <v>2384</v>
      </c>
    </row>
    <row r="331" spans="2:7">
      <c r="B331">
        <v>17</v>
      </c>
    </row>
    <row r="332" spans="2:7">
      <c r="B332" t="s">
        <v>2385</v>
      </c>
      <c r="C332" t="s">
        <v>2386</v>
      </c>
      <c r="D332" t="s">
        <v>2387</v>
      </c>
      <c r="E332" t="s">
        <v>2388</v>
      </c>
      <c r="F332" t="s">
        <v>2125</v>
      </c>
      <c r="G332" t="s">
        <v>821</v>
      </c>
    </row>
    <row r="333" spans="2:7">
      <c r="B333" t="s">
        <v>2389</v>
      </c>
    </row>
    <row r="334" spans="2:7">
      <c r="B334" t="s">
        <v>2390</v>
      </c>
    </row>
    <row r="335" spans="2:7">
      <c r="B335" t="s">
        <v>2391</v>
      </c>
    </row>
    <row r="336" spans="2:7">
      <c r="B336" t="s">
        <v>2392</v>
      </c>
    </row>
    <row r="337" spans="2:7">
      <c r="B337">
        <v>16</v>
      </c>
    </row>
    <row r="338" spans="2:7">
      <c r="B338" t="s">
        <v>2393</v>
      </c>
      <c r="C338" t="s">
        <v>2394</v>
      </c>
      <c r="D338" t="s">
        <v>2395</v>
      </c>
      <c r="E338" t="s">
        <v>2396</v>
      </c>
      <c r="F338" t="s">
        <v>2397</v>
      </c>
      <c r="G338" t="s">
        <v>2398</v>
      </c>
    </row>
    <row r="339" spans="2:7">
      <c r="B339" t="s">
        <v>2399</v>
      </c>
    </row>
    <row r="340" spans="2:7">
      <c r="B340" t="s">
        <v>2400</v>
      </c>
    </row>
    <row r="341" spans="2:7">
      <c r="B341" t="s">
        <v>2401</v>
      </c>
    </row>
    <row r="342" spans="2:7">
      <c r="B342" t="s">
        <v>2376</v>
      </c>
    </row>
    <row r="343" spans="2:7">
      <c r="B343">
        <v>15</v>
      </c>
    </row>
    <row r="344" spans="2:7">
      <c r="B344" t="s">
        <v>2402</v>
      </c>
      <c r="C344" t="s">
        <v>2403</v>
      </c>
      <c r="D344" t="s">
        <v>2404</v>
      </c>
      <c r="E344" t="s">
        <v>2405</v>
      </c>
      <c r="F344" t="s">
        <v>2125</v>
      </c>
      <c r="G344" t="s">
        <v>821</v>
      </c>
    </row>
    <row r="345" spans="2:7">
      <c r="B345" t="s">
        <v>2406</v>
      </c>
    </row>
    <row r="346" spans="2:7">
      <c r="B346" t="s">
        <v>2407</v>
      </c>
    </row>
    <row r="347" spans="2:7">
      <c r="B347" t="s">
        <v>2408</v>
      </c>
    </row>
    <row r="348" spans="2:7">
      <c r="B348" t="s">
        <v>2409</v>
      </c>
    </row>
  </sheetData>
  <mergeCells count="1">
    <mergeCell ref="L99:N100"/>
  </mergeCells>
  <phoneticPr fontId="1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4398-8146-734D-8CC1-5577357D288F}">
  <dimension ref="A1:W163"/>
  <sheetViews>
    <sheetView topLeftCell="G41" workbookViewId="0">
      <selection activeCell="Q49" sqref="Q49:Q69"/>
    </sheetView>
  </sheetViews>
  <sheetFormatPr baseColWidth="10" defaultRowHeight="15"/>
  <sheetData>
    <row r="1" spans="1:15">
      <c r="A1" s="23" t="s">
        <v>1823</v>
      </c>
      <c r="F1" s="23" t="s">
        <v>1819</v>
      </c>
      <c r="K1" s="23" t="s">
        <v>1824</v>
      </c>
    </row>
    <row r="2" spans="1:15" ht="16">
      <c r="A2" s="49" t="s">
        <v>1820</v>
      </c>
      <c r="B2" t="s">
        <v>1865</v>
      </c>
      <c r="C2" s="49" t="s">
        <v>1285</v>
      </c>
      <c r="D2" t="str">
        <f>A2&amp;B2&amp;C2</f>
        <v>"23 24 34 13 33 15 06 21 30 14 35 02 29 17 18 10 25 20 01 27 22 26 04 08 03 32 19 05 31 09 12 28 07 11 16@"</v>
      </c>
      <c r="E2" s="23" t="s">
        <v>1818</v>
      </c>
      <c r="F2" s="49" t="s">
        <v>1822</v>
      </c>
      <c r="G2" t="s">
        <v>1865</v>
      </c>
      <c r="H2" s="49" t="s">
        <v>1285</v>
      </c>
      <c r="I2" t="str">
        <f>F2&amp;G2&amp;H2</f>
        <v xml:space="preserve"> "23 24 34 13 33 15 06 21 30 14 35 02 29 17 18 10 25 20 01 27 22 26 04 08 03 32 19 05 31 09 12 28 07 11 16@"</v>
      </c>
      <c r="J2" s="23" t="s">
        <v>1818</v>
      </c>
      <c r="K2" s="49" t="s">
        <v>1820</v>
      </c>
      <c r="L2" t="s">
        <v>1963</v>
      </c>
      <c r="M2" s="49" t="s">
        <v>1285</v>
      </c>
      <c r="N2" t="str">
        <f>K2&amp;L2&amp;M2</f>
        <v>"03 08 10 02 34 27 31 29 35 28 25 26 32 30 24 33 09 16 06 20 18 21 14 17 23 19 13 22 15 04 11 07 05 01 12@"</v>
      </c>
      <c r="O2" s="23" t="s">
        <v>1818</v>
      </c>
    </row>
    <row r="3" spans="1:15" ht="16">
      <c r="A3" s="49" t="s">
        <v>1284</v>
      </c>
      <c r="B3" t="s">
        <v>1866</v>
      </c>
      <c r="C3" s="49" t="s">
        <v>1285</v>
      </c>
      <c r="D3" t="str">
        <f t="shared" ref="D3:D41" si="0">A3&amp;B3&amp;C3</f>
        <v>+ "05 20 27 25 17 10 33 30 21 09 15 12 26 02 01 35 19 18 04 08 14 29 22 07 34 24 32 03 06 23 13 11 31 16 28@"</v>
      </c>
      <c r="E3" s="23" t="s">
        <v>1818</v>
      </c>
      <c r="F3" s="49" t="s">
        <v>1284</v>
      </c>
      <c r="G3" t="s">
        <v>1866</v>
      </c>
      <c r="H3" s="49" t="s">
        <v>1285</v>
      </c>
      <c r="I3" t="str">
        <f>F3&amp;G3&amp;H3</f>
        <v>+ "05 20 27 25 17 10 33 30 21 09 15 12 26 02 01 35 19 18 04 08 14 29 22 07 34 24 32 03 06 23 13 11 31 16 28@"</v>
      </c>
      <c r="J3" s="23" t="s">
        <v>1818</v>
      </c>
      <c r="K3" s="49" t="s">
        <v>1284</v>
      </c>
      <c r="L3" t="s">
        <v>1964</v>
      </c>
      <c r="M3" s="49" t="s">
        <v>1285</v>
      </c>
      <c r="N3" t="str">
        <f t="shared" ref="N3:N32" si="1">K3&amp;L3&amp;M3</f>
        <v>+ "14 16 24 27 34 28 31 25 30 11 03 02 10 07 09 21 06 08 12 01 05 04 29 20 13 19 33 15 23 22 17 18 32 26 35@"</v>
      </c>
      <c r="O3" s="23" t="s">
        <v>1818</v>
      </c>
    </row>
    <row r="4" spans="1:15" ht="16">
      <c r="A4" s="49" t="s">
        <v>1284</v>
      </c>
      <c r="B4" t="s">
        <v>1867</v>
      </c>
      <c r="C4" s="49" t="s">
        <v>1285</v>
      </c>
      <c r="D4" t="str">
        <f t="shared" si="0"/>
        <v>+ "18 12 08 26 01 19 04 20 25 27 29 02 07 03 34 05 30 14 15 28 24 13 35 23 06 09 33 17 10 21 32 16 22 11 31@"</v>
      </c>
      <c r="E4" s="23" t="s">
        <v>1818</v>
      </c>
      <c r="F4" s="49" t="s">
        <v>1284</v>
      </c>
      <c r="G4" t="s">
        <v>1867</v>
      </c>
      <c r="H4" s="49" t="s">
        <v>1285</v>
      </c>
      <c r="I4" t="str">
        <f>F4&amp;G4&amp;H4</f>
        <v>+ "18 12 08 26 01 19 04 20 25 27 29 02 07 03 34 05 30 14 15 28 24 13 35 23 06 09 33 17 10 21 32 16 22 11 31@"</v>
      </c>
      <c r="J4" s="23" t="s">
        <v>1818</v>
      </c>
      <c r="K4" s="49" t="s">
        <v>1284</v>
      </c>
      <c r="L4" t="s">
        <v>1965</v>
      </c>
      <c r="M4" s="49" t="s">
        <v>1285</v>
      </c>
      <c r="N4" t="str">
        <f t="shared" si="1"/>
        <v>+ "07 01 05 12 06 08 09 04 10 02 11 03 27 24 34 31 28 25 33 30 29 26 35 32 23 15 13 22 16 14 21 19 20 18 17@"</v>
      </c>
      <c r="O4" s="23" t="s">
        <v>1818</v>
      </c>
    </row>
    <row r="5" spans="1:15" ht="16">
      <c r="A5" s="49" t="s">
        <v>1284</v>
      </c>
      <c r="B5" t="s">
        <v>1868</v>
      </c>
      <c r="C5" s="49" t="s">
        <v>1285</v>
      </c>
      <c r="D5" t="str">
        <f t="shared" si="0"/>
        <v>+ "33 17 21 09 10 34 06 23 25 24 19 29 04 15 20 13 14 30 22 12 05 02 32 35 07 18 01 08 26 27 03 31 16 28 11@"</v>
      </c>
      <c r="E5" s="23" t="s">
        <v>1818</v>
      </c>
      <c r="F5" s="49" t="s">
        <v>1284</v>
      </c>
      <c r="G5" t="s">
        <v>1868</v>
      </c>
      <c r="H5" s="49" t="s">
        <v>1285</v>
      </c>
      <c r="I5" t="str">
        <f>F5&amp;G5&amp;H5</f>
        <v>+ "33 17 21 09 10 34 06 23 25 24 19 29 04 15 20 13 14 30 22 12 05 02 32 35 07 18 01 08 26 27 03 31 16 28 11@"</v>
      </c>
      <c r="J5" s="23" t="s">
        <v>1818</v>
      </c>
      <c r="K5" s="49" t="s">
        <v>1284</v>
      </c>
      <c r="L5" t="s">
        <v>1966</v>
      </c>
      <c r="M5" s="49" t="s">
        <v>1285</v>
      </c>
      <c r="N5" t="str">
        <f t="shared" si="1"/>
        <v>+ "12 04 05 01 08 06 07 09 10 02 03 11 26 32 35 24 29 33 34 31 30 25 27 28 16 18 17 22 20 21 15 13 23 19 14@"</v>
      </c>
      <c r="O5" s="23" t="s">
        <v>1818</v>
      </c>
    </row>
    <row r="6" spans="1:15" ht="16">
      <c r="A6" s="49" t="s">
        <v>1284</v>
      </c>
      <c r="B6" t="s">
        <v>1869</v>
      </c>
      <c r="C6" s="49" t="s">
        <v>1285</v>
      </c>
      <c r="D6" t="str">
        <f t="shared" si="0"/>
        <v>+ "03 27 05 02 14 29 21 04 28 07 22 20 30 11 31 32 16 33 10 08 09 17 19 24 15 35 18 34 13 23 25 06 26 12 01@"</v>
      </c>
      <c r="E6" s="23" t="s">
        <v>1818</v>
      </c>
      <c r="F6" s="49" t="s">
        <v>1284</v>
      </c>
      <c r="G6" t="s">
        <v>1869</v>
      </c>
      <c r="H6" s="49" t="s">
        <v>1821</v>
      </c>
      <c r="I6" t="str">
        <f>F6&amp;G6&amp;H6</f>
        <v>+ "03 27 05 02 14 29 21 04 28 07 22 20 30 11 31 32 16 33 10 08 09 17 19 24 15 35 18 34 13 23 25 06 26 12 01|28,5=2,5"</v>
      </c>
      <c r="J6" s="23" t="s">
        <v>1818</v>
      </c>
      <c r="K6" s="49" t="s">
        <v>1284</v>
      </c>
      <c r="L6" t="s">
        <v>1967</v>
      </c>
      <c r="M6" s="49" t="s">
        <v>1285</v>
      </c>
      <c r="N6" t="str">
        <f t="shared" si="1"/>
        <v>+ "12 06 04 05 09 07 01 10 03 02 11 08 24 27 34 33 31 29 25 28 26 35 30 32 23 13 15 22 18 20 19 17 21 14 16@"</v>
      </c>
      <c r="O6" s="23" t="s">
        <v>1818</v>
      </c>
    </row>
    <row r="7" spans="1:15" ht="16">
      <c r="A7" s="49" t="s">
        <v>1284</v>
      </c>
      <c r="B7" t="s">
        <v>1870</v>
      </c>
      <c r="C7" s="49" t="s">
        <v>1285</v>
      </c>
      <c r="D7" t="str">
        <f t="shared" si="0"/>
        <v>+ "05 32 14 22 27 03 02 09 28 35 31 11 07 30 16 18 26 08 20 01 12 15 29 04 24 19 25 13 34 23 06 10 21 17 33@"</v>
      </c>
      <c r="E7" s="23" t="s">
        <v>1818</v>
      </c>
      <c r="F7" s="121" t="s">
        <v>1817</v>
      </c>
      <c r="G7" t="s">
        <v>1870</v>
      </c>
      <c r="H7" s="49" t="s">
        <v>1285</v>
      </c>
      <c r="I7" t="str">
        <f>F7&amp;G7&amp;H7</f>
        <v>+ "#05 32 14 22 27 03 02 09 28 35 31 11 07 30 16 18 26 08 20 01 12 15 29 04 24 19 25 13 34 23 06 10 21 17 33@"</v>
      </c>
      <c r="J7" s="23" t="s">
        <v>1818</v>
      </c>
      <c r="K7" s="49" t="s">
        <v>1284</v>
      </c>
      <c r="L7" t="s">
        <v>1968</v>
      </c>
      <c r="M7" s="49" t="s">
        <v>1285</v>
      </c>
      <c r="N7" t="str">
        <f t="shared" si="1"/>
        <v>+ "03 16 14 21 10 09 11 02 06 19 20 07 24 13 27 28 34 31 35 32 25 26 30 33 29 12 04 05 08 01 22 15 23 17 18@"</v>
      </c>
      <c r="O7" s="23" t="s">
        <v>1818</v>
      </c>
    </row>
    <row r="8" spans="1:15" ht="16">
      <c r="A8" s="49" t="s">
        <v>1284</v>
      </c>
      <c r="B8" t="s">
        <v>1871</v>
      </c>
      <c r="C8" s="49" t="s">
        <v>1285</v>
      </c>
      <c r="D8" t="str">
        <f t="shared" si="0"/>
        <v>+ "09 05 14 32 35 10 31 16 11 28 30 15 13 22 24 07 20 27 29 04 25 19 23 34 06 12 03 08 26 18 01 02 21 17 33@"</v>
      </c>
      <c r="E8" s="23" t="s">
        <v>1818</v>
      </c>
      <c r="F8" s="49" t="s">
        <v>1284</v>
      </c>
      <c r="G8" t="s">
        <v>1871</v>
      </c>
      <c r="H8" s="49" t="s">
        <v>1285</v>
      </c>
      <c r="I8" t="str">
        <f>F8&amp;G8&amp;H8</f>
        <v>+ "09 05 14 32 35 10 31 16 11 28 30 15 13 22 24 07 20 27 29 04 25 19 23 34 06 12 03 08 26 18 01 02 21 17 33@"</v>
      </c>
      <c r="J8" s="23" t="s">
        <v>1818</v>
      </c>
      <c r="K8" s="49" t="s">
        <v>1284</v>
      </c>
      <c r="L8" t="s">
        <v>1969</v>
      </c>
      <c r="M8" s="49" t="s">
        <v>1285</v>
      </c>
      <c r="N8" t="str">
        <f t="shared" si="1"/>
        <v>+ "08 04 07 12 06 10 09 02 05 01 03 11 35 26 33 29 32 25 30 28 31 34 27 24 15 22 13 23 19 18 14 17 21 20 16@"</v>
      </c>
      <c r="O8" s="23" t="s">
        <v>1818</v>
      </c>
    </row>
    <row r="9" spans="1:15" ht="16">
      <c r="A9" s="49" t="s">
        <v>1284</v>
      </c>
      <c r="B9" t="s">
        <v>1872</v>
      </c>
      <c r="C9" s="49" t="s">
        <v>1285</v>
      </c>
      <c r="D9" t="str">
        <f t="shared" si="0"/>
        <v>+ "12 01 26 18 19 25 04 08 27 20 09 13 06 05 23 34 35 17 29 33 15 24 30 10 21 07 03 16 11 14 28 32 22 02 31@"</v>
      </c>
      <c r="E9" s="23" t="s">
        <v>1818</v>
      </c>
      <c r="F9" s="49" t="s">
        <v>1284</v>
      </c>
      <c r="G9" t="s">
        <v>1872</v>
      </c>
      <c r="H9" s="49" t="s">
        <v>1285</v>
      </c>
      <c r="I9" t="str">
        <f>F9&amp;G9&amp;H9</f>
        <v>+ "12 01 26 18 19 25 04 08 27 20 09 13 06 05 23 34 35 17 29 33 15 24 30 10 21 07 03 16 11 14 28 32 22 02 31@"</v>
      </c>
      <c r="J9" s="23" t="s">
        <v>1818</v>
      </c>
      <c r="K9" s="49" t="s">
        <v>1284</v>
      </c>
      <c r="L9" t="s">
        <v>1970</v>
      </c>
      <c r="M9" s="49" t="s">
        <v>1285</v>
      </c>
      <c r="N9" t="str">
        <f t="shared" si="1"/>
        <v>+ "15 22 19 13 14 21 23 17 20 18 16 29 27 33 25 24 31 32 34 30 28 26 35 11 02 08 03 10 07 04 09 01 06 12 05@"</v>
      </c>
      <c r="O9" s="23" t="s">
        <v>1818</v>
      </c>
    </row>
    <row r="10" spans="1:15" ht="16">
      <c r="A10" s="49" t="s">
        <v>1284</v>
      </c>
      <c r="B10" t="s">
        <v>1873</v>
      </c>
      <c r="C10" s="49" t="s">
        <v>1285</v>
      </c>
      <c r="D10" t="str">
        <f t="shared" si="0"/>
        <v>+ "34 23 06 24 13 25 14 29 01 18 26 08 02 03 10 05 09 27 21 17 33 22 32 19 04 12 11 15 31 28 07 16 20 30 35@"</v>
      </c>
      <c r="E10" s="23" t="s">
        <v>1818</v>
      </c>
      <c r="F10" s="49" t="s">
        <v>1284</v>
      </c>
      <c r="G10" t="s">
        <v>1873</v>
      </c>
      <c r="H10" s="49" t="s">
        <v>1285</v>
      </c>
      <c r="I10" t="str">
        <f>F10&amp;G10&amp;H10</f>
        <v>+ "34 23 06 24 13 25 14 29 01 18 26 08 02 03 10 05 09 27 21 17 33 22 32 19 04 12 11 15 31 28 07 16 20 30 35@"</v>
      </c>
      <c r="J10" s="23" t="s">
        <v>1818</v>
      </c>
      <c r="K10" s="49" t="s">
        <v>1284</v>
      </c>
      <c r="L10" t="s">
        <v>1971</v>
      </c>
      <c r="M10" s="49" t="s">
        <v>1285</v>
      </c>
      <c r="N10" t="str">
        <f t="shared" si="1"/>
        <v>+ "12 07 04 08 06 05 10 35 26 32 29 01 33 09 02 34 27 31 25 30 28 24 03 11 16 13 15 21 19 14 20 22 23 17 18@"</v>
      </c>
      <c r="O10" s="23" t="s">
        <v>1818</v>
      </c>
    </row>
    <row r="11" spans="1:15" ht="16">
      <c r="A11" s="49" t="s">
        <v>1284</v>
      </c>
      <c r="B11" t="s">
        <v>1874</v>
      </c>
      <c r="C11" s="49" t="s">
        <v>1285</v>
      </c>
      <c r="D11" t="str">
        <f t="shared" si="0"/>
        <v>+ "15 30 23 24 13 35 07 27 08 26 03 16 29 28 05 11 02 31 12 04 18 01 14 20 22 32 10 21 19 09 17 33 25 06 34@"</v>
      </c>
      <c r="E11" s="23" t="s">
        <v>1818</v>
      </c>
      <c r="F11" s="49" t="s">
        <v>1284</v>
      </c>
      <c r="G11" t="s">
        <v>1874</v>
      </c>
      <c r="H11" s="49" t="s">
        <v>1821</v>
      </c>
      <c r="I11" t="str">
        <f>F11&amp;G11&amp;H11</f>
        <v>+ "15 30 23 24 13 35 07 27 08 26 03 16 29 28 05 11 02 31 12 04 18 01 14 20 22 32 10 21 19 09 17 33 25 06 34|28,5=2,5"</v>
      </c>
      <c r="J11" s="23" t="s">
        <v>1818</v>
      </c>
      <c r="K11" s="49" t="s">
        <v>1284</v>
      </c>
      <c r="L11" t="s">
        <v>1972</v>
      </c>
      <c r="M11" s="49" t="s">
        <v>1285</v>
      </c>
      <c r="N11" t="str">
        <f t="shared" si="1"/>
        <v>+ "15 22 17 19 13 23 18 21 20 14 16 27 11 03 02 33 31 34 25 28 30 29 35 24 26 32 10 09 01 06 05 07 12 08 04@"</v>
      </c>
      <c r="O11" s="23" t="s">
        <v>1818</v>
      </c>
    </row>
    <row r="12" spans="1:15" ht="16">
      <c r="A12" s="49" t="s">
        <v>1284</v>
      </c>
      <c r="B12" t="s">
        <v>1875</v>
      </c>
      <c r="C12" s="49" t="s">
        <v>1285</v>
      </c>
      <c r="D12" t="str">
        <f t="shared" si="0"/>
        <v>+ "33 10 09 06 05 14 23 13 34 19 25 21 35 08 04 27 15 26 17 03 29 30 24 16 20 18 11 01 28 31 12 07 32 22 02@"</v>
      </c>
      <c r="E12" s="23" t="s">
        <v>1818</v>
      </c>
      <c r="F12" s="121" t="s">
        <v>1817</v>
      </c>
      <c r="G12" t="s">
        <v>1875</v>
      </c>
      <c r="H12" s="49" t="s">
        <v>1285</v>
      </c>
      <c r="I12" t="str">
        <f>F12&amp;G12&amp;H12</f>
        <v>+ "#33 10 09 06 05 14 23 13 34 19 25 21 35 08 04 27 15 26 17 03 29 30 24 16 20 18 11 01 28 31 12 07 32 22 02@"</v>
      </c>
      <c r="J12" s="23" t="s">
        <v>1818</v>
      </c>
      <c r="K12" s="49" t="s">
        <v>1284</v>
      </c>
      <c r="L12" t="s">
        <v>1973</v>
      </c>
      <c r="M12" s="49" t="s">
        <v>1285</v>
      </c>
      <c r="N12" t="str">
        <f t="shared" si="1"/>
        <v>+ "17 18 19 22 15 23 21 13 14 20 16 30 28 32 25 31 33 27 26 35 34 29 24 08 04 11 03 02 10 09 12 05 06 01 07@"</v>
      </c>
      <c r="O12" s="23" t="s">
        <v>1818</v>
      </c>
    </row>
    <row r="13" spans="1:15" ht="16">
      <c r="A13" s="49" t="s">
        <v>1284</v>
      </c>
      <c r="B13" t="s">
        <v>1876</v>
      </c>
      <c r="C13" s="49" t="s">
        <v>1285</v>
      </c>
      <c r="D13" t="str">
        <f t="shared" si="0"/>
        <v>+ "02 26 01 14 21 12 27 05 03 10 22 07 31 33 11 32 17 28 16 09 30 35 13 23 24 06 29 15 04 34 19 20 25 08 18@"</v>
      </c>
      <c r="E13" s="23" t="s">
        <v>1818</v>
      </c>
      <c r="F13" s="49" t="s">
        <v>1284</v>
      </c>
      <c r="G13" t="s">
        <v>1876</v>
      </c>
      <c r="H13" s="49" t="s">
        <v>1285</v>
      </c>
      <c r="I13" t="str">
        <f>F13&amp;G13&amp;H13</f>
        <v>+ "02 26 01 14 21 12 27 05 03 10 22 07 31 33 11 32 17 28 16 09 30 35 13 23 24 06 29 15 04 34 19 20 25 08 18@"</v>
      </c>
      <c r="J13" s="23" t="s">
        <v>1818</v>
      </c>
      <c r="K13" s="49" t="s">
        <v>1284</v>
      </c>
      <c r="L13" t="s">
        <v>1974</v>
      </c>
      <c r="M13" s="49" t="s">
        <v>1285</v>
      </c>
      <c r="N13" t="str">
        <f t="shared" si="1"/>
        <v>+ "13 15 22 23 16 20 14 19 21 18 17 32 30 28 35 26 24 29 25 27 34 33 31 11 08 02 03 10 01 09 05 06 04 07 12@"</v>
      </c>
      <c r="O13" s="23" t="s">
        <v>1818</v>
      </c>
    </row>
    <row r="14" spans="1:15" ht="16">
      <c r="A14" s="49" t="s">
        <v>1284</v>
      </c>
      <c r="B14" t="s">
        <v>1877</v>
      </c>
      <c r="C14" s="49" t="s">
        <v>1285</v>
      </c>
      <c r="D14" t="str">
        <f t="shared" si="0"/>
        <v>+ "25 19 20 04 34 29 30 15 24 06 35 23 13 09 17 33 10 32 14 22 16 28 31 05 21 11 07 03 02 12 27 01 26 18 08@"</v>
      </c>
      <c r="E14" s="23" t="s">
        <v>1818</v>
      </c>
      <c r="F14" s="49" t="s">
        <v>1284</v>
      </c>
      <c r="G14" t="s">
        <v>1877</v>
      </c>
      <c r="H14" s="49" t="s">
        <v>1285</v>
      </c>
      <c r="I14" t="str">
        <f>F14&amp;G14&amp;H14</f>
        <v>+ "25 19 20 04 34 29 30 15 24 06 35 23 13 09 17 33 10 32 14 22 16 28 31 05 21 11 07 03 02 12 27 01 26 18 08@"</v>
      </c>
      <c r="J14" s="23" t="s">
        <v>1818</v>
      </c>
      <c r="K14" s="49" t="s">
        <v>1284</v>
      </c>
      <c r="L14" t="s">
        <v>1975</v>
      </c>
      <c r="M14" s="49" t="s">
        <v>1285</v>
      </c>
      <c r="N14" t="str">
        <f t="shared" si="1"/>
        <v>+ "06 04 08 12 02 07 10 09 03 05 01 11 33 25 30 31 28 27 34 29 32 26 35 24 17 18 19 20 23 15 21 22 13 16 14@"</v>
      </c>
      <c r="O14" s="23" t="s">
        <v>1818</v>
      </c>
    </row>
    <row r="15" spans="1:15" ht="16">
      <c r="A15" s="49" t="s">
        <v>1284</v>
      </c>
      <c r="B15" t="s">
        <v>1878</v>
      </c>
      <c r="C15" s="49" t="s">
        <v>1285</v>
      </c>
      <c r="D15" t="str">
        <f t="shared" si="0"/>
        <v>+ "13 23 10 14 24 35 09 15 30 33 17 05 28 20 25 27 08 21 03 32 06 26 34 19 18 29 04 12 01 16 11 22 31 07 02@"</v>
      </c>
      <c r="E15" s="23" t="s">
        <v>1818</v>
      </c>
      <c r="F15" s="49" t="s">
        <v>1284</v>
      </c>
      <c r="G15" t="s">
        <v>1878</v>
      </c>
      <c r="H15" s="49" t="s">
        <v>1285</v>
      </c>
      <c r="I15" t="str">
        <f>F15&amp;G15&amp;H15</f>
        <v>+ "13 23 10 14 24 35 09 15 30 33 17 05 28 20 25 27 08 21 03 32 06 26 34 19 18 29 04 12 01 16 11 22 31 07 02@"</v>
      </c>
      <c r="J15" s="23" t="s">
        <v>1818</v>
      </c>
      <c r="K15" s="49" t="s">
        <v>1284</v>
      </c>
      <c r="L15" t="s">
        <v>1976</v>
      </c>
      <c r="M15" s="49" t="s">
        <v>1285</v>
      </c>
      <c r="N15" t="str">
        <f t="shared" si="1"/>
        <v>+ "04 08 07 10 02 12 06 09 03 05 01 11 24 27 35 34 26 29 13 31 32 33 25 28 30 23 16 15 22 14 21 20 19 18 17@"</v>
      </c>
      <c r="O15" s="23" t="s">
        <v>1818</v>
      </c>
    </row>
    <row r="16" spans="1:15" ht="16">
      <c r="A16" s="49" t="s">
        <v>1284</v>
      </c>
      <c r="B16" t="s">
        <v>1879</v>
      </c>
      <c r="C16" s="49" t="s">
        <v>1285</v>
      </c>
      <c r="D16" t="str">
        <f t="shared" si="0"/>
        <v>+ "20 15 25 30 23 34 24 35 29 10 13 14 06 04 31 28 19 22 07 16 02 11 32 05 03 12 21 09 17 27 33 26 08 01 18@"</v>
      </c>
      <c r="E16" s="23" t="s">
        <v>1818</v>
      </c>
      <c r="F16" s="49" t="s">
        <v>1284</v>
      </c>
      <c r="G16" t="s">
        <v>1879</v>
      </c>
      <c r="H16" s="49" t="s">
        <v>1821</v>
      </c>
      <c r="I16" t="str">
        <f>F16&amp;G16&amp;H16</f>
        <v>+ "20 15 25 30 23 34 24 35 29 10 13 14 06 04 31 28 19 22 07 16 02 11 32 05 03 12 21 09 17 27 33 26 08 01 18|28,5=2,5"</v>
      </c>
      <c r="J16" s="23" t="s">
        <v>1818</v>
      </c>
      <c r="K16" s="49" t="s">
        <v>1284</v>
      </c>
      <c r="L16" t="s">
        <v>1977</v>
      </c>
      <c r="M16" s="49" t="s">
        <v>1285</v>
      </c>
      <c r="N16" t="str">
        <f t="shared" si="1"/>
        <v>+ "32 26 35 06 29 04 30 12 09 07 05 01 10 11 33 02 22 08 03 13 14 15 23 25 16 20 19 21 18 17 28 31 34 27 24@"</v>
      </c>
      <c r="O16" s="23" t="s">
        <v>1818</v>
      </c>
    </row>
    <row r="17" spans="1:15" ht="16">
      <c r="A17" s="49" t="s">
        <v>1284</v>
      </c>
      <c r="B17" t="s">
        <v>1857</v>
      </c>
      <c r="C17" s="49" t="s">
        <v>1285</v>
      </c>
      <c r="D17" t="str">
        <f t="shared" si="0"/>
        <v>+ "34  6 25 19  4 15 20 29 23 24 30 13 35  8 18  9  5 28 16  3 26 14 10 33  1 11 31 21 17 32  7 12 22 27  2@"</v>
      </c>
      <c r="E17" s="23" t="s">
        <v>1818</v>
      </c>
      <c r="F17" s="121" t="s">
        <v>1817</v>
      </c>
      <c r="G17" t="s">
        <v>1880</v>
      </c>
      <c r="H17" s="49" t="s">
        <v>1285</v>
      </c>
      <c r="I17" t="str">
        <f>F17&amp;G17&amp;H17</f>
        <v>+ "#33 17 09 10 21 14 35 30 20 29 15 24 04 07 19 12 25 13 34 23 06 16 01 08 31 22 18 11 26 28 32 02 27 03 05@"</v>
      </c>
      <c r="J17" s="23" t="s">
        <v>1818</v>
      </c>
      <c r="K17" s="49" t="s">
        <v>1284</v>
      </c>
      <c r="L17" t="s">
        <v>1978</v>
      </c>
      <c r="M17" s="49" t="s">
        <v>1285</v>
      </c>
      <c r="N17" t="str">
        <f t="shared" si="1"/>
        <v>+ "08 07 06 12 04 10 05 35 26 32 09 30 28 34 33 29 25 31 27 24 01 02 03 11 18 17 20 16 23 22 13 19 15 21 14@"</v>
      </c>
      <c r="O17" s="23" t="s">
        <v>1818</v>
      </c>
    </row>
    <row r="18" spans="1:15" ht="16">
      <c r="A18" s="49" t="s">
        <v>1284</v>
      </c>
      <c r="B18" t="s">
        <v>1856</v>
      </c>
      <c r="C18" s="49" t="s">
        <v>1285</v>
      </c>
      <c r="D18" t="str">
        <f t="shared" si="0"/>
        <v>+ "33 21 27 17  5 26  1 18  2 10  9  8 23 13  3  6 12 14 34 22 32 24 15  7 11 31 20 25 30 16 28 35  4 29 19@"</v>
      </c>
      <c r="E18" s="23" t="s">
        <v>1818</v>
      </c>
      <c r="F18" s="49" t="s">
        <v>1284</v>
      </c>
      <c r="G18" t="s">
        <v>1881</v>
      </c>
      <c r="H18" s="49" t="s">
        <v>1285</v>
      </c>
      <c r="I18" t="str">
        <f>F18&amp;G18&amp;H18</f>
        <v>+ "35 30 13 28 16 31 11 14 07 15 03 32 22 02 10 05 27 09 21 17 33 24 26 08 29 20 04 12 18 01 19 25 23 06 34@"</v>
      </c>
      <c r="J18" s="23" t="s">
        <v>1818</v>
      </c>
      <c r="K18" s="49" t="s">
        <v>1284</v>
      </c>
      <c r="L18" t="s">
        <v>1979</v>
      </c>
      <c r="M18" s="49" t="s">
        <v>1285</v>
      </c>
      <c r="N18" t="str">
        <f t="shared" si="1"/>
        <v>+ "14 21 19 15 20 16 17 13 22 23 18 28 30 25 31 33 27 34 29 32 24 26 35 11 03 01 05 09 06 12 10 08 07 02 04@"</v>
      </c>
      <c r="O18" s="23" t="s">
        <v>1818</v>
      </c>
    </row>
    <row r="19" spans="1:15" ht="16">
      <c r="A19" s="49" t="s">
        <v>1284</v>
      </c>
      <c r="B19" t="s">
        <v>1853</v>
      </c>
      <c r="C19" s="49" t="s">
        <v>1285</v>
      </c>
      <c r="D19" t="str">
        <f t="shared" si="0"/>
        <v>+ " 2 14  1 12 29  4 19 26 18  7 20 31 22 24 34 11 32 16 25  8 30 10 28  3 27 15 21  6 35  5  9 17 33 23 13@"</v>
      </c>
      <c r="E19" s="23" t="s">
        <v>1818</v>
      </c>
      <c r="F19" s="49" t="s">
        <v>1284</v>
      </c>
      <c r="G19" t="s">
        <v>1882</v>
      </c>
      <c r="H19" s="49" t="s">
        <v>1285</v>
      </c>
      <c r="I19" t="str">
        <f>F19&amp;G19&amp;H19</f>
        <v>+ "20 25 19 04 08 26 01 29 18 12 15 34 06 24 30 23 33 07 05 10 27 09 17 35 21 03 16 14 11 02 28 31 32 22 13@"</v>
      </c>
      <c r="J19" s="23" t="s">
        <v>1818</v>
      </c>
      <c r="K19" s="49" t="s">
        <v>1284</v>
      </c>
      <c r="L19" t="s">
        <v>1980</v>
      </c>
      <c r="M19" s="49" t="s">
        <v>1285</v>
      </c>
      <c r="N19" t="str">
        <f t="shared" si="1"/>
        <v>+ "15 22 11 03 02 10 07 09 01 05 08 06 12 04 13 19 23 17 24 35 32 26 28 34 29 30 27 31 25 33 18 20 21 16 14@"</v>
      </c>
      <c r="O19" s="23" t="s">
        <v>1818</v>
      </c>
    </row>
    <row r="20" spans="1:15" ht="16">
      <c r="A20" s="49" t="s">
        <v>1284</v>
      </c>
      <c r="B20" t="s">
        <v>1858</v>
      </c>
      <c r="C20" s="49" t="s">
        <v>1285</v>
      </c>
      <c r="D20" t="str">
        <f t="shared" si="0"/>
        <v>+ " 6 27 25 12 23 34  7 15  5 26 20 35 19 13  8 30 17 16  4  1 11  2 32 29 21 22 18 31  3 24 28 10  9 33 14@"</v>
      </c>
      <c r="E20" s="23" t="s">
        <v>1818</v>
      </c>
      <c r="F20" s="49" t="s">
        <v>1284</v>
      </c>
      <c r="G20" t="s">
        <v>1883</v>
      </c>
      <c r="H20" s="49" t="s">
        <v>1285</v>
      </c>
      <c r="I20" t="str">
        <f>F20&amp;G20&amp;H20</f>
        <v>+ "26 18 01 27 13 23 08 12 21 33 02 24 10 05 14 09 03 35 17 15 22 32 30 34 28 31 07 29 20 11 06 16 04 19 25@"</v>
      </c>
      <c r="J20" s="23" t="s">
        <v>1818</v>
      </c>
      <c r="K20" s="49" t="s">
        <v>1284</v>
      </c>
      <c r="L20" t="s">
        <v>1981</v>
      </c>
      <c r="M20" s="49" t="s">
        <v>1285</v>
      </c>
      <c r="N20" t="str">
        <f t="shared" si="1"/>
        <v>+ "01 05 12 24 35 26 34 27 04 32 07 29 08 31 06 33 28 25 30 09 11 10 03 02 16 13 23 22 20 15 18 17 14 21 19@"</v>
      </c>
      <c r="O20" s="23" t="s">
        <v>1818</v>
      </c>
    </row>
    <row r="21" spans="1:15" ht="16">
      <c r="A21" s="49" t="s">
        <v>1284</v>
      </c>
      <c r="B21" t="s">
        <v>1852</v>
      </c>
      <c r="C21" s="49" t="s">
        <v>1285</v>
      </c>
      <c r="D21" t="str">
        <f t="shared" si="0"/>
        <v>+ " 9 17 27  5 33 21 10 26 19 35 11 16  4  1 14 32 30 29 31 25  3 12 22 20  8 15  7  6 24 34  2 28 18 13 23@"</v>
      </c>
      <c r="E21" s="23" t="s">
        <v>1818</v>
      </c>
      <c r="F21" s="49" t="s">
        <v>1284</v>
      </c>
      <c r="G21" t="s">
        <v>1884</v>
      </c>
      <c r="H21" s="49" t="s">
        <v>1821</v>
      </c>
      <c r="I21" t="str">
        <f>F21&amp;G21&amp;H21</f>
        <v>+ "15 05 30 24 16 06 11 31 03 35 29 21 34 20 28 07 14 25 23 04 02 27 19 08 26 18 01 12 22 32 09 10 13 17 33|28,5=2,5"</v>
      </c>
      <c r="J21" s="23" t="s">
        <v>1818</v>
      </c>
      <c r="K21" s="49" t="s">
        <v>1284</v>
      </c>
      <c r="L21" t="s">
        <v>1982</v>
      </c>
      <c r="M21" s="49" t="s">
        <v>1285</v>
      </c>
      <c r="N21" t="str">
        <f t="shared" si="1"/>
        <v>+ "24 22 29 17 15 34 27 32 26 35 23 18 13 19 05 12 01 20 04 06 09 07 16 08 10 02 11 03 21 14 31 33 28 30 25@"</v>
      </c>
      <c r="O21" s="23" t="s">
        <v>1818</v>
      </c>
    </row>
    <row r="22" spans="1:15" ht="16">
      <c r="A22" s="49" t="s">
        <v>1284</v>
      </c>
      <c r="B22" t="s">
        <v>1859</v>
      </c>
      <c r="C22" s="49" t="s">
        <v>1285</v>
      </c>
      <c r="D22" t="str">
        <f t="shared" si="0"/>
        <v>+ "34 23 25  6 24 20 29 19  4 15 30 18 12 14  2 13  1 33  7  8 10 22 35 28 31 26 21 32  3 16 11 17  9  5 27@"</v>
      </c>
      <c r="E22" s="23" t="s">
        <v>1818</v>
      </c>
      <c r="F22" s="121" t="s">
        <v>1817</v>
      </c>
      <c r="G22" t="s">
        <v>1885</v>
      </c>
      <c r="H22" s="49" t="s">
        <v>1285</v>
      </c>
      <c r="I22" t="str">
        <f>F22&amp;G22&amp;H22</f>
        <v>+ "#35 15 30 13 24 10 23 20 25 06 34 29 09 05 19 04 32 07 14 12 16 22 31 11 27 17 02 26 01 28 21 08 33 18 03@"</v>
      </c>
      <c r="J22" s="23" t="s">
        <v>1818</v>
      </c>
      <c r="K22" s="49" t="s">
        <v>1284</v>
      </c>
      <c r="L22" t="s">
        <v>1983</v>
      </c>
      <c r="M22" s="49" t="s">
        <v>1285</v>
      </c>
      <c r="N22" t="str">
        <f t="shared" si="1"/>
        <v>+ "17 18 19 14 16 21 20 15 13 22 23 27 11 03 02 01 05 10 09 07 34 31 33 29 24 26 35 32 28 30 25 06 12 08 04@"</v>
      </c>
      <c r="O22" s="23" t="s">
        <v>1818</v>
      </c>
    </row>
    <row r="23" spans="1:15" ht="16">
      <c r="A23" s="49" t="s">
        <v>1284</v>
      </c>
      <c r="B23" t="s">
        <v>1854</v>
      </c>
      <c r="C23" s="49" t="s">
        <v>1285</v>
      </c>
      <c r="D23" t="str">
        <f t="shared" si="0"/>
        <v>+ "10 14 18 30 35 24 15  1  9 20 33 13 28 26  2 22 32  8 29 23 31  5 25  3  4 12 21 17 11 34 16 19  7 27  6@"</v>
      </c>
      <c r="E23" s="23" t="s">
        <v>1818</v>
      </c>
      <c r="F23" s="49" t="s">
        <v>1284</v>
      </c>
      <c r="G23" t="s">
        <v>1886</v>
      </c>
      <c r="H23" s="49" t="s">
        <v>1285</v>
      </c>
      <c r="I23" t="str">
        <f>F23&amp;G23&amp;H23</f>
        <v>+ "19 04 25 34 29 20 06 07 24 30 15 35 23 13 09 12 10 28 17 32 16 14 05 33 22 11 31 03 27 02 21 08 18 26 01@"</v>
      </c>
      <c r="J23" s="23" t="s">
        <v>1818</v>
      </c>
      <c r="K23" s="49" t="s">
        <v>1284</v>
      </c>
      <c r="L23" t="s">
        <v>1984</v>
      </c>
      <c r="M23" s="49" t="s">
        <v>1285</v>
      </c>
      <c r="N23" t="str">
        <f t="shared" si="1"/>
        <v>+ "07 08 02 10 09 03 11 01 04 05 06 12 28 27 31 30 25 34 24 33 29 32 26 35 22 13 15 23 17 19 20 18 21 14 16@"</v>
      </c>
      <c r="O23" s="23" t="s">
        <v>1818</v>
      </c>
    </row>
    <row r="24" spans="1:15" ht="16">
      <c r="A24" s="49" t="s">
        <v>1284</v>
      </c>
      <c r="B24" t="s">
        <v>1850</v>
      </c>
      <c r="C24" s="49" t="s">
        <v>1285</v>
      </c>
      <c r="D24" t="str">
        <f t="shared" si="0"/>
        <v>+ "14  2  1 20 18 29  4 19 31 26 12 10 24 30 22 25  7 11  8 32 28 16 34 15  3 21  5 35  9 27  6 23 33 17 13@"</v>
      </c>
      <c r="E24" s="23" t="s">
        <v>1818</v>
      </c>
      <c r="F24" s="49" t="s">
        <v>1284</v>
      </c>
      <c r="G24" t="s">
        <v>1887</v>
      </c>
      <c r="H24" s="49" t="s">
        <v>1285</v>
      </c>
      <c r="I24" t="str">
        <f>F24&amp;G24&amp;H24</f>
        <v>+ "34 25 23 06 20 19 15 04 29 24 30 01 12 18 35 08 26 07 14 16 11 02 31 05 10 27 03 21 17 33 09 22 32 28 13@"</v>
      </c>
      <c r="J24" s="23" t="s">
        <v>1818</v>
      </c>
      <c r="K24" s="49" t="s">
        <v>1284</v>
      </c>
      <c r="L24" t="s">
        <v>1985</v>
      </c>
      <c r="M24" s="49" t="s">
        <v>1285</v>
      </c>
      <c r="N24" t="str">
        <f t="shared" si="1"/>
        <v>+ "17 18 22 19 23 15 21 14 13 20 16 08 04 24 28 27 34 31 25 30 02 33 29 32 35 26 10 06 12 09 03 05 07 01 11@"</v>
      </c>
      <c r="O24" s="23" t="s">
        <v>1818</v>
      </c>
    </row>
    <row r="25" spans="1:15" ht="16">
      <c r="A25" s="49" t="s">
        <v>1284</v>
      </c>
      <c r="B25" t="s">
        <v>1860</v>
      </c>
      <c r="C25" s="49" t="s">
        <v>1285</v>
      </c>
      <c r="D25" t="str">
        <f t="shared" si="0"/>
        <v>+ " 2 14 20  3  5 27 10 22  7  8 21 33 32 18  4 19 28 17 30 29 31 25 12 11  9 16 15 35 24 34  6 13 23 26  1@"</v>
      </c>
      <c r="E25" s="23" t="s">
        <v>1818</v>
      </c>
      <c r="F25" s="49" t="s">
        <v>1284</v>
      </c>
      <c r="G25" t="s">
        <v>1888</v>
      </c>
      <c r="H25" s="49" t="s">
        <v>1285</v>
      </c>
      <c r="I25" t="str">
        <f>F25&amp;G25&amp;H25</f>
        <v>+ "14 02 10 20 22 31 32 30 28 29 04 11 07 12 16 01 24 19 18 25 15 35 09 05 34 13 06 23 03 17 27 08 26 21 33@"</v>
      </c>
      <c r="J25" s="23" t="s">
        <v>1818</v>
      </c>
      <c r="K25" s="49" t="s">
        <v>1284</v>
      </c>
      <c r="L25" t="s">
        <v>1986</v>
      </c>
      <c r="M25" s="49" t="s">
        <v>1285</v>
      </c>
      <c r="N25" t="str">
        <f t="shared" si="1"/>
        <v>+ "14 20 21 16 18 17 19 23 22 13 15 01 05 11 03 09 30 25 28 33 31 27 34 29 32 24 02 10 07 26 06 35 12 04 08@"</v>
      </c>
      <c r="O25" s="23" t="s">
        <v>1818</v>
      </c>
    </row>
    <row r="26" spans="1:15" ht="16">
      <c r="A26" s="49" t="s">
        <v>1284</v>
      </c>
      <c r="B26" t="s">
        <v>1861</v>
      </c>
      <c r="C26" s="49" t="s">
        <v>1285</v>
      </c>
      <c r="D26" t="str">
        <f t="shared" si="0"/>
        <v>+ "14 23 13 34 24  6 29  2 28 22 32  4 10 33 19  7 18  9  3 12  8 15 17 31 30 35 25 20 16 11 27  1 21 26  5@"</v>
      </c>
      <c r="E26" s="23" t="s">
        <v>1818</v>
      </c>
      <c r="F26" s="49" t="s">
        <v>1284</v>
      </c>
      <c r="G26" t="s">
        <v>1889</v>
      </c>
      <c r="H26" s="49" t="s">
        <v>1821</v>
      </c>
      <c r="I26" t="str">
        <f>F26&amp;G26&amp;H26</f>
        <v>+ "24 29 14 30 15 20 04 25 34 28 35 19 13 23 06 07 32 16 22 12 31 03 11 02 18 08 10 09 27 05 17 01 26 33 21|28,5=2,5"</v>
      </c>
      <c r="J26" s="23" t="s">
        <v>1818</v>
      </c>
      <c r="K26" s="49" t="s">
        <v>1284</v>
      </c>
      <c r="L26" t="s">
        <v>1987</v>
      </c>
      <c r="M26" s="49" t="s">
        <v>1285</v>
      </c>
      <c r="N26" t="str">
        <f t="shared" si="1"/>
        <v>+ "17 18 19 16 21 20 15 14 22 23 13 27 35 26 05 29 34 01 31 33 24 28 30 09 25 32 03 06 12 07 11 04 08 10 02@"</v>
      </c>
      <c r="O26" s="23" t="s">
        <v>1818</v>
      </c>
    </row>
    <row r="27" spans="1:15" ht="16">
      <c r="A27" s="49" t="s">
        <v>1284</v>
      </c>
      <c r="B27" t="s">
        <v>1862</v>
      </c>
      <c r="C27" s="49" t="s">
        <v>1285</v>
      </c>
      <c r="D27" t="str">
        <f t="shared" si="0"/>
        <v>+ "33 21 34 18  1 26  2 23  8 17 10  3  5 14 24 27 22  6 25 12 20  9 29 31 11 32  4 15 19 28  7 30 16 13 35@"</v>
      </c>
      <c r="E27" s="23" t="s">
        <v>1818</v>
      </c>
      <c r="F27" s="121"/>
      <c r="H27" s="49"/>
      <c r="I27" s="121" t="s">
        <v>1890</v>
      </c>
      <c r="J27" s="23" t="s">
        <v>1818</v>
      </c>
      <c r="K27" s="49" t="s">
        <v>1284</v>
      </c>
      <c r="L27" t="s">
        <v>1988</v>
      </c>
      <c r="M27" s="49" t="s">
        <v>1285</v>
      </c>
      <c r="N27" t="str">
        <f t="shared" si="1"/>
        <v>+ "14 16 13 15 22 20 21 23 19 18 24 17 11 01 02 35 28 05 30 08 25 33 31 03 34 27 26 32 29 10 09 04 06 12 07@"</v>
      </c>
      <c r="O27" s="23" t="s">
        <v>1818</v>
      </c>
    </row>
    <row r="28" spans="1:15" ht="16">
      <c r="A28" s="49" t="s">
        <v>1284</v>
      </c>
      <c r="B28" t="s">
        <v>1863</v>
      </c>
      <c r="C28" s="49" t="s">
        <v>1285</v>
      </c>
      <c r="D28" t="str">
        <f t="shared" si="0"/>
        <v>+ " 1 26 18  2 14 22  8 10 32 12 28 24 30 20  7  3 33 21 29 31 15 27 35 17  4  9  5 11 25 13 19 16 23 34  6@"</v>
      </c>
      <c r="E28" s="23" t="s">
        <v>1818</v>
      </c>
      <c r="J28" s="23" t="s">
        <v>1818</v>
      </c>
      <c r="K28" s="49" t="s">
        <v>1284</v>
      </c>
      <c r="L28" t="s">
        <v>1989</v>
      </c>
      <c r="M28" s="49" t="s">
        <v>1285</v>
      </c>
      <c r="N28" t="str">
        <f t="shared" si="1"/>
        <v>+ "14 21 19 15 16 13 23 20 22 18 17 26 35 32 29 33 30 25 31 28 34 27 24 08 04 12 03 05 06 02 10 11 01 09 07@"</v>
      </c>
      <c r="O28" s="23" t="s">
        <v>1818</v>
      </c>
    </row>
    <row r="29" spans="1:15" ht="16">
      <c r="A29" s="49" t="s">
        <v>1284</v>
      </c>
      <c r="B29" t="s">
        <v>1864</v>
      </c>
      <c r="C29" s="49" t="s">
        <v>1285</v>
      </c>
      <c r="D29" t="str">
        <f t="shared" si="0"/>
        <v>+ "14  2 10  1 22 31 21 20 26 32 18 11 12 29 30  7  4  5 16  9 33  3 17 19 28  8 24 25 15 35 27 34  6 13 23@"</v>
      </c>
      <c r="E29" s="23" t="s">
        <v>1818</v>
      </c>
      <c r="J29" s="23" t="s">
        <v>1818</v>
      </c>
      <c r="K29" s="49" t="s">
        <v>1284</v>
      </c>
      <c r="L29" t="s">
        <v>1990</v>
      </c>
      <c r="M29" s="49" t="s">
        <v>1285</v>
      </c>
      <c r="N29" t="str">
        <f t="shared" si="1"/>
        <v>+ "17 18 20 19 22 23 15 21 13 16 14 11 03 01 05 33 27 25 31 34 29 30 28 26 32 24 35 09 12 07 06 02 10 04 08@"</v>
      </c>
      <c r="O29" s="23" t="s">
        <v>1818</v>
      </c>
    </row>
    <row r="30" spans="1:15" ht="16">
      <c r="A30" s="49" t="s">
        <v>1284</v>
      </c>
      <c r="B30" t="s">
        <v>1851</v>
      </c>
      <c r="C30" s="49" t="s">
        <v>1285</v>
      </c>
      <c r="D30" t="str">
        <f t="shared" si="0"/>
        <v>+ "14 10 34 24 31 28 33 23 30 22 32 20 11 15 13 29  9 35  2 16 21 25  3  6  4 18  1 17 19  7  5 26  8 12 27@"</v>
      </c>
      <c r="E30" s="23" t="s">
        <v>1818</v>
      </c>
      <c r="J30" s="23" t="s">
        <v>1818</v>
      </c>
      <c r="K30" s="49" t="s">
        <v>1284</v>
      </c>
      <c r="L30" t="s">
        <v>1991</v>
      </c>
      <c r="M30" s="49" t="s">
        <v>1285</v>
      </c>
      <c r="N30" t="str">
        <f t="shared" si="1"/>
        <v>+ "08 04 24 34 32 27 29 26 01 35 28 05 12 31 30 25 33 22 09 07 06 15 02 10 13 03 11 19 21 16 14 20 23 17 18@"</v>
      </c>
      <c r="O30" s="23" t="s">
        <v>1818</v>
      </c>
    </row>
    <row r="31" spans="1:15" ht="16">
      <c r="A31" s="49" t="s">
        <v>1284</v>
      </c>
      <c r="B31" t="s">
        <v>1855</v>
      </c>
      <c r="C31" s="49" t="s">
        <v>1820</v>
      </c>
      <c r="D31" t="str">
        <f t="shared" si="0"/>
        <v>+ "21 33 10  1 26  5 17 14 18 31  2  9 11 22  3 34  8 20 16 32 29  4 27 19 24 28 12 30  7 25 35 15 23  6 13"</v>
      </c>
      <c r="E31" s="23" t="s">
        <v>1818</v>
      </c>
      <c r="J31" s="23" t="s">
        <v>1818</v>
      </c>
      <c r="K31" s="49" t="s">
        <v>1284</v>
      </c>
      <c r="L31" t="s">
        <v>1992</v>
      </c>
      <c r="M31" s="49" t="s">
        <v>1820</v>
      </c>
      <c r="N31" t="str">
        <f t="shared" si="1"/>
        <v>+ "08 04 12 07 06 10 09 02 05 30 25 28 33 31 34 29 32 27 26 24 35 01 03 11 14 16 21 13 15 20 19 17 23 18 22"</v>
      </c>
      <c r="O31" s="23" t="s">
        <v>1818</v>
      </c>
    </row>
    <row r="32" spans="1:15" ht="16">
      <c r="D32" s="31" t="s">
        <v>1849</v>
      </c>
      <c r="E32" s="23"/>
      <c r="K32" s="49"/>
      <c r="M32" s="49"/>
      <c r="N32" s="31" t="s">
        <v>1847</v>
      </c>
    </row>
    <row r="33" spans="1:23">
      <c r="N33" s="31" t="s">
        <v>1848</v>
      </c>
    </row>
    <row r="34" spans="1:23">
      <c r="A34" s="23" t="s">
        <v>1825</v>
      </c>
    </row>
    <row r="35" spans="1:23" ht="16">
      <c r="A35" s="49" t="s">
        <v>1822</v>
      </c>
      <c r="B35" t="s">
        <v>3115</v>
      </c>
      <c r="C35" s="49" t="s">
        <v>1285</v>
      </c>
      <c r="D35" t="str">
        <f>A35&amp;B35&amp;C35</f>
        <v xml:space="preserve"> "24 20 14 29 23 10 13 21  2 34 15 30 32  7 16 11 28  1  3  4 35 33 31 18  8 19 25  6 27 12 26 17  5  9 22@"</v>
      </c>
      <c r="E35" s="23" t="s">
        <v>1818</v>
      </c>
      <c r="F35" s="49" t="s">
        <v>1822</v>
      </c>
      <c r="G35" t="s">
        <v>1921</v>
      </c>
      <c r="H35" s="49" t="s">
        <v>1285</v>
      </c>
      <c r="I35" t="str">
        <f>F35&amp;G35&amp;H35</f>
        <v xml:space="preserve"> "01 26 10 18 14 12 08 02 27 24 22 32 09 30 33 35 13 15 28 31 20 23 21 17 29 19 07 04 11 03 05 16 25 34 06@"</v>
      </c>
      <c r="J35" s="23" t="s">
        <v>1818</v>
      </c>
    </row>
    <row r="36" spans="1:23" ht="16">
      <c r="A36" s="49" t="s">
        <v>1284</v>
      </c>
      <c r="B36" t="s">
        <v>3116</v>
      </c>
      <c r="C36" s="49" t="s">
        <v>1285</v>
      </c>
      <c r="D36" t="str">
        <f>A36&amp;B36&amp;C36</f>
        <v>+ "24 10 14 23 13 29 20 21 28 30 32  7 34  2 16 15  1 33 18 22  6  3 31  4 11 17  8 35 19 27 25  5  9 26 12@"</v>
      </c>
      <c r="E36" s="23" t="s">
        <v>1818</v>
      </c>
      <c r="F36" s="49" t="s">
        <v>1284</v>
      </c>
      <c r="G36" t="s">
        <v>1866</v>
      </c>
      <c r="H36" s="49" t="s">
        <v>1285</v>
      </c>
      <c r="I36" t="str">
        <f>F36&amp;G36&amp;H36</f>
        <v>+ "05 20 27 25 17 10 33 30 21 09 15 12 26 02 01 35 19 18 04 08 14 29 22 07 34 24 32 03 06 23 13 11 31 16 28@"</v>
      </c>
      <c r="J36" s="23" t="s">
        <v>1818</v>
      </c>
    </row>
    <row r="37" spans="1:23" ht="16">
      <c r="A37" s="49" t="s">
        <v>1284</v>
      </c>
      <c r="B37" t="s">
        <v>3117</v>
      </c>
      <c r="C37" s="49" t="s">
        <v>1285</v>
      </c>
      <c r="D37" t="str">
        <f>A37&amp;B37&amp;C37</f>
        <v>+ "24 20 17 13 14 28 30 29 10 21 34 33  9  4  7 22 23  8 16 31  2 15 11 19 12 32  3  5 26 25  6 27  1 18 35@"</v>
      </c>
      <c r="E37" s="23" t="s">
        <v>1818</v>
      </c>
      <c r="F37" s="49" t="s">
        <v>1284</v>
      </c>
      <c r="G37" t="s">
        <v>1922</v>
      </c>
      <c r="H37" s="49" t="s">
        <v>1285</v>
      </c>
      <c r="I37" t="str">
        <f>F37&amp;G37&amp;H37</f>
        <v>+ "14 23 13 34 24 06 29 02 28 22 32 04 10 33 19 07 18 09 03 12 08 15 17 31 30 35 25 20 16 11 27 01 21 26 05@"</v>
      </c>
      <c r="J37" s="23" t="s">
        <v>1818</v>
      </c>
    </row>
    <row r="38" spans="1:23" ht="16">
      <c r="A38" s="49" t="s">
        <v>1284</v>
      </c>
      <c r="B38" t="s">
        <v>3118</v>
      </c>
      <c r="C38" s="49" t="s">
        <v>1285</v>
      </c>
      <c r="D38" t="str">
        <f>A38&amp;B38&amp;C38</f>
        <v>+ "24 10 32 29 14  7 20 17 16  1 13 34  3  4 18  8 30 28 27  9  2  5 21 23 15 25 19 11 26 35 33  6 31 22 12@"</v>
      </c>
      <c r="E38" s="23" t="s">
        <v>1818</v>
      </c>
      <c r="F38" s="49" t="s">
        <v>1284</v>
      </c>
      <c r="G38" t="s">
        <v>1923</v>
      </c>
      <c r="H38" s="49" t="s">
        <v>1285</v>
      </c>
      <c r="I38" t="str">
        <f>F38&amp;G38&amp;H38</f>
        <v>+ "02 10 14 22 20 12 32 07 05 30 04 27 29 01 19 25 35 15 26 17 31 24 21 09 11 16 18 34 08 03 28 33 06 13 23@"</v>
      </c>
      <c r="J38" s="23" t="s">
        <v>1818</v>
      </c>
    </row>
    <row r="39" spans="1:23" ht="16">
      <c r="A39" s="49" t="s">
        <v>1284</v>
      </c>
      <c r="B39" t="s">
        <v>3119</v>
      </c>
      <c r="C39" s="49" t="s">
        <v>1285</v>
      </c>
      <c r="D39" t="str">
        <f>A39&amp;B39&amp;C39</f>
        <v>+ "34 21 15 30 31 28 29 20 19 23  8 22 18  4 13  7  3 24 25 33  6 26 32 27 12  5 16  1 10  2 35 11 14 17  9@"</v>
      </c>
      <c r="E39" s="23" t="s">
        <v>1818</v>
      </c>
      <c r="F39" s="49" t="s">
        <v>1284</v>
      </c>
      <c r="G39" t="s">
        <v>1924</v>
      </c>
      <c r="H39" s="49" t="s">
        <v>1827</v>
      </c>
      <c r="I39" t="str">
        <f>F39&amp;G39&amp;H39</f>
        <v>+ "27 17 09 05 26 01 33 12 19 04 07 32 35 22 21 29 10 34 02 08 25 14 24 18 15 20 30 03 13 06 11 16 23 28 31|20,5=1,4@25,5=3,5"</v>
      </c>
      <c r="J39" s="23" t="s">
        <v>1818</v>
      </c>
      <c r="R39" s="23" t="s">
        <v>1818</v>
      </c>
    </row>
    <row r="40" spans="1:23" ht="16">
      <c r="A40" s="49" t="s">
        <v>1284</v>
      </c>
      <c r="B40" t="s">
        <v>3651</v>
      </c>
      <c r="C40" s="49" t="s">
        <v>1285</v>
      </c>
      <c r="D40" t="str">
        <f>A40&amp;B40&amp;C40</f>
        <v>+ "28 29 22 14  2 18  7  1 12 11 31 24 16  6 13  3 32  9 19 21 33 15 25 23 20 30 34 10  8 17  4 26 35 27  5@"</v>
      </c>
      <c r="E40" s="23" t="s">
        <v>1818</v>
      </c>
      <c r="F40" s="121" t="s">
        <v>1817</v>
      </c>
      <c r="G40" t="s">
        <v>1925</v>
      </c>
      <c r="H40" s="49" t="s">
        <v>1285</v>
      </c>
      <c r="I40" t="str">
        <f>F40&amp;G40&amp;H40</f>
        <v>+ "#23 24 15 06 29 34 30 13 04 07 20 25 35 19 33 09 17 27 10 05 32 21 22 14 28 16 11 03 31 02 08 12 26 18 01@"</v>
      </c>
      <c r="J40" s="23" t="s">
        <v>1818</v>
      </c>
      <c r="R40" s="23" t="s">
        <v>1818</v>
      </c>
    </row>
    <row r="41" spans="1:23" ht="16">
      <c r="A41" s="49" t="s">
        <v>1284</v>
      </c>
      <c r="B41" t="s">
        <v>3652</v>
      </c>
      <c r="C41" s="49" t="s">
        <v>1285</v>
      </c>
      <c r="D41" t="str">
        <f>A41&amp;B41&amp;C41</f>
        <v>+ "31 35 32 10 21 17 14 16  2  7 33 22 11 23 13 20  3  5 30 24 34 27  4  9  8 26 18 19 28 15 12  1  6 29 25@"</v>
      </c>
      <c r="E41" s="23" t="s">
        <v>1818</v>
      </c>
      <c r="F41" s="49" t="s">
        <v>1284</v>
      </c>
      <c r="G41" t="s">
        <v>1926</v>
      </c>
      <c r="H41" s="49" t="s">
        <v>1285</v>
      </c>
      <c r="I41" t="str">
        <f>F41&amp;G41&amp;H41</f>
        <v>+ "14 10 24 20 29 30 28 02 04 18 31 33 22 15 34 09 03 19 32 25 01 35 11 08 21 05 16 07 26 17 12 23 13 27 06@"</v>
      </c>
      <c r="J41" s="23" t="s">
        <v>1818</v>
      </c>
      <c r="R41" s="23" t="s">
        <v>1818</v>
      </c>
    </row>
    <row r="42" spans="1:23" ht="16">
      <c r="A42" s="49" t="s">
        <v>1284</v>
      </c>
      <c r="B42" t="s">
        <v>3653</v>
      </c>
      <c r="C42" s="49" t="s">
        <v>1285</v>
      </c>
      <c r="D42" t="str">
        <f>A42&amp;B42&amp;C42</f>
        <v>+ "28  8 19 18 26  9  1 22 12 20 11 30 16  2  4 27  3  7  5 31 24 21 14 10 32 34 35 13 33 17 23 15 29 25  6@"</v>
      </c>
      <c r="E42" s="23" t="s">
        <v>1818</v>
      </c>
      <c r="F42" s="49" t="s">
        <v>1284</v>
      </c>
      <c r="G42" t="s">
        <v>1927</v>
      </c>
      <c r="H42" s="49" t="s">
        <v>1285</v>
      </c>
      <c r="I42" t="str">
        <f>F42&amp;G42&amp;H42</f>
        <v>+ "33 17 09 10 21 14 22 32 05 02 34 06 25 19 20 31 04 23 29 12 01 18 03 24 28 15 11 30 08 16 26 35 07 27 13@"</v>
      </c>
      <c r="J42" s="23" t="s">
        <v>1818</v>
      </c>
      <c r="R42" s="23" t="s">
        <v>1818</v>
      </c>
    </row>
    <row r="43" spans="1:23" ht="16">
      <c r="A43" s="49" t="s">
        <v>1284</v>
      </c>
      <c r="B43" t="s">
        <v>3654</v>
      </c>
      <c r="C43" s="49" t="s">
        <v>1285</v>
      </c>
      <c r="D43" t="str">
        <f>A43&amp;B43&amp;C43</f>
        <v>+ "13 23 33 24 34 30 11  4  8 17  9 20 21 19 28 16 18 22 10 26  5 32  2 14 27  1  3 31  7 35 12 15 29  6 25@"</v>
      </c>
      <c r="E43" s="23" t="s">
        <v>1818</v>
      </c>
      <c r="F43" s="49" t="s">
        <v>1284</v>
      </c>
      <c r="G43" t="s">
        <v>1865</v>
      </c>
      <c r="H43" s="49" t="s">
        <v>1285</v>
      </c>
      <c r="I43" t="str">
        <f>F43&amp;G43&amp;H43</f>
        <v>+ "23 24 34 13 33 15 06 21 30 14 35 02 29 17 18 10 25 20 01 27 22 26 04 08 03 32 19 05 31 09 12 28 07 11 16@"</v>
      </c>
      <c r="J43" s="23" t="s">
        <v>1818</v>
      </c>
      <c r="R43" s="23" t="s">
        <v>1818</v>
      </c>
    </row>
    <row r="44" spans="1:23" ht="16">
      <c r="A44" s="49" t="s">
        <v>1284</v>
      </c>
      <c r="B44" t="s">
        <v>3655</v>
      </c>
      <c r="C44" s="49" t="s">
        <v>1820</v>
      </c>
      <c r="D44" t="str">
        <f>A44&amp;B44&amp;C44</f>
        <v>+ "30 13 34 23 24 11  4 33 20 17  8 21  9 22 27 16  5 26  2 10 18 32  3 14  7 31 35 15  6 29 25 28  1 12 19"</v>
      </c>
      <c r="E44" s="23" t="s">
        <v>1818</v>
      </c>
      <c r="F44" s="49" t="s">
        <v>1284</v>
      </c>
      <c r="G44" t="s">
        <v>1884</v>
      </c>
      <c r="H44" s="49" t="s">
        <v>1827</v>
      </c>
      <c r="I44" t="str">
        <f>F44&amp;G44&amp;H44</f>
        <v>+ "15 05 30 24 16 06 11 31 03 35 29 21 34 20 28 07 14 25 23 04 02 27 19 08 26 18 01 12 22 32 09 10 13 17 33|20,5=1,4@25,5=3,5"</v>
      </c>
      <c r="J44" s="23" t="s">
        <v>1818</v>
      </c>
      <c r="N44" s="49" t="s">
        <v>1822</v>
      </c>
      <c r="O44" t="s">
        <v>3658</v>
      </c>
      <c r="P44" s="49" t="s">
        <v>1285</v>
      </c>
      <c r="Q44" t="str">
        <f>N44&amp;O44&amp;P44</f>
        <v xml:space="preserve"> "13 23 06 29 25 35 14 33 31 07 17 01 24 32 10 02 22 03 20 05 28 21 15 11 34 30 16 12 04 18 09 19 08 27 26@"</v>
      </c>
      <c r="R44" s="23" t="s">
        <v>1818</v>
      </c>
      <c r="T44" s="49" t="s">
        <v>1822</v>
      </c>
      <c r="U44" t="s">
        <v>3666</v>
      </c>
      <c r="V44" s="49" t="s">
        <v>1285</v>
      </c>
      <c r="W44" t="str">
        <f>T44&amp;U44&amp;V44</f>
        <v xml:space="preserve"> "06 25 27 29 07 17 22 14 08 03 12 26 09 04 02 32 19 05 01 34 18 11 16 28 30 23 35 13 20 21 31 10 15 33 24@"</v>
      </c>
    </row>
    <row r="45" spans="1:23" ht="16">
      <c r="A45" s="49"/>
      <c r="C45" s="49"/>
      <c r="D45" s="31" t="s">
        <v>1826</v>
      </c>
      <c r="I45" s="121" t="s">
        <v>1828</v>
      </c>
      <c r="N45" s="49" t="s">
        <v>1284</v>
      </c>
      <c r="O45" t="s">
        <v>3659</v>
      </c>
      <c r="P45" s="49" t="s">
        <v>1285</v>
      </c>
      <c r="Q45" t="str">
        <f>N45&amp;O45&amp;P45</f>
        <v>+ "23 17 13 32 24 10 35 14 21 31 02 07 06 11 29 33 22 20 16 03 04 12 27 05 25 18 08 26 01 28 34 30 19 15 09@"</v>
      </c>
      <c r="R45" s="23" t="s">
        <v>1818</v>
      </c>
      <c r="T45" s="49" t="s">
        <v>1284</v>
      </c>
      <c r="U45" t="s">
        <v>3667</v>
      </c>
      <c r="V45" s="49" t="s">
        <v>1285</v>
      </c>
      <c r="W45" t="str">
        <f>T45&amp;U45&amp;V45</f>
        <v>+ "27 04 26 12 08 09 06 03 11 25 16 32 30 02 35 28 19 01 17 23 20 29 21 18 31 24 22 10 05 15 07 13 33 34 14@"</v>
      </c>
    </row>
    <row r="46" spans="1:23" ht="16">
      <c r="N46" s="49" t="s">
        <v>1284</v>
      </c>
      <c r="O46" t="s">
        <v>3660</v>
      </c>
      <c r="P46" s="49" t="s">
        <v>1285</v>
      </c>
      <c r="Q46" t="str">
        <f>N46&amp;O46&amp;P46</f>
        <v>+ "14 29 06 25 31 32 10 17 13 23 24 35 21 11 07 33 04 03 05 12 01 20 02 16 22 27 28 18 30 34 15 26 09 19 08@"</v>
      </c>
      <c r="R46" s="23" t="s">
        <v>1818</v>
      </c>
      <c r="T46" s="49" t="s">
        <v>1284</v>
      </c>
      <c r="U46" t="s">
        <v>3668</v>
      </c>
      <c r="V46" s="49" t="s">
        <v>1285</v>
      </c>
      <c r="W46" t="str">
        <f>T46&amp;U46&amp;V46</f>
        <v>+ "33 14 10 02 16 22 01 31 18 32 09 20 05 28 15 30 11 03 24 04 21 34 12 35 13 07 23 17 26 29 08 19 27 25 06@"</v>
      </c>
    </row>
    <row r="47" spans="1:23" ht="16">
      <c r="N47" s="49" t="s">
        <v>1284</v>
      </c>
      <c r="O47" t="s">
        <v>3661</v>
      </c>
      <c r="P47" s="49" t="s">
        <v>1285</v>
      </c>
      <c r="Q47" t="str">
        <f>N47&amp;O47&amp;P47</f>
        <v>+ "23 13 17 10 35 24 32 21 14 06 31 03 11 07 04 20 27 02 16 33 05 29 12 22 25 18 01 08 28 26 34 30 15 09 19@"</v>
      </c>
      <c r="R47" s="23" t="s">
        <v>1818</v>
      </c>
      <c r="T47" s="49" t="s">
        <v>1284</v>
      </c>
      <c r="U47" t="s">
        <v>3669</v>
      </c>
      <c r="V47" s="49" t="s">
        <v>1285</v>
      </c>
      <c r="W47" t="str">
        <f>T47&amp;U47&amp;V47</f>
        <v>+ "08 25 31 26 01 06 18 28 19 12 09 27 15 22 04 21 30 05 29 03 11 35 07 20 34 16 33 32 17 10 02 14 13 24 23@"</v>
      </c>
    </row>
    <row r="48" spans="1:23" ht="16">
      <c r="N48" s="49" t="s">
        <v>1284</v>
      </c>
      <c r="O48" t="s">
        <v>3662</v>
      </c>
      <c r="P48" s="49" t="s">
        <v>3020</v>
      </c>
      <c r="Q48" t="str">
        <f>N48&amp;O48&amp;P48</f>
        <v>+ "23 13 17 10 32 35 21 24 06 31 14 03 11 07 20 33 02 16 27 22 29 05 04 12 25 01 18 28 30 15 08 26 34 09 19|28,5=0,0"</v>
      </c>
      <c r="R48" s="23" t="s">
        <v>1818</v>
      </c>
      <c r="T48" s="49" t="s">
        <v>1284</v>
      </c>
      <c r="U48" t="s">
        <v>3670</v>
      </c>
      <c r="V48" s="49" t="s">
        <v>3664</v>
      </c>
      <c r="W48" t="str">
        <f>T48&amp;U48&amp;V48</f>
        <v>+ "10 23 32 06 33 13 29 17 15 21 07 03 34 31 16 35 25 30 14 19 28 02 20 01 11 05 24 04 18 12 08 27 22 26 09|20,5=0,0"</v>
      </c>
    </row>
    <row r="49" spans="1:23" ht="16">
      <c r="A49" s="49" t="s">
        <v>1822</v>
      </c>
      <c r="B49" t="s">
        <v>1930</v>
      </c>
      <c r="C49" s="49" t="s">
        <v>1285</v>
      </c>
      <c r="D49" t="str">
        <f>A49&amp;B49&amp;C49</f>
        <v xml:space="preserve"> "33 17 10 21 09 13 23 14 05 22 35 32 02 06 15 03 30 28 24 31 16 11 25 27 20 18 34 07 29 08 26 01 04 19 12@"</v>
      </c>
      <c r="N49" s="121" t="s">
        <v>1817</v>
      </c>
      <c r="O49" t="s">
        <v>3711</v>
      </c>
      <c r="P49" s="49" t="s">
        <v>1285</v>
      </c>
      <c r="Q49" t="str">
        <f>N49&amp;O49&amp;P49</f>
        <v>+ "#07 09 02 01 10 11 12 06 03 08 05 04 23 13 17 21 20 15 19 16 14 22 18 26 28 27 29 24 32 34 30 25 33 31 35@"</v>
      </c>
      <c r="R49" s="23" t="s">
        <v>1818</v>
      </c>
      <c r="T49" s="121" t="s">
        <v>1817</v>
      </c>
      <c r="U49" t="s">
        <v>3671</v>
      </c>
      <c r="V49" s="49" t="s">
        <v>1285</v>
      </c>
      <c r="W49" t="str">
        <f>T49&amp;U49&amp;V49</f>
        <v>+ "#09 25 22 06 01 26 18 08 27 28 24 30 12 02 20 11 04 17 19 05 34 14 16 15 21 03 31 07 29 32 33 35 10 13 23@"</v>
      </c>
    </row>
    <row r="50" spans="1:23" ht="16">
      <c r="A50" s="49" t="s">
        <v>1284</v>
      </c>
      <c r="B50" t="s">
        <v>1931</v>
      </c>
      <c r="C50" s="49" t="s">
        <v>1285</v>
      </c>
      <c r="D50" t="str">
        <f>A50&amp;B50&amp;C50</f>
        <v>+ "09 33 17 13 23 10 21 05 32 35 14 24 22 28 06 03 15 34 16 11 30 29 31 27 07 04 02 19 25 20 08 26 12 01 18@"</v>
      </c>
      <c r="N50" s="49" t="s">
        <v>1284</v>
      </c>
      <c r="O50" t="s">
        <v>3712</v>
      </c>
      <c r="P50" s="49" t="s">
        <v>1285</v>
      </c>
      <c r="Q50" t="str">
        <f>N50&amp;O50&amp;P50</f>
        <v>+ "33 34 24 32 35 31 30 27 25 29 26 28 15 18 20 21 16 19 17 23 13 14 22 05 04 10 03 11 12 08 02 07 01 06 09@"</v>
      </c>
      <c r="R50" s="23" t="s">
        <v>1818</v>
      </c>
      <c r="T50" s="49" t="s">
        <v>1284</v>
      </c>
      <c r="U50" t="s">
        <v>3672</v>
      </c>
      <c r="V50" s="49" t="s">
        <v>1285</v>
      </c>
      <c r="W50" t="str">
        <f>T50&amp;U50&amp;V50</f>
        <v>+ "26 08 12 27 04 18 09 25 24 31 11 01 21 28 20 05 03 19 16 35 30 17 15 06 07 32 23 34 29 13 33 10 14 02 22@"</v>
      </c>
    </row>
    <row r="51" spans="1:23" ht="16">
      <c r="A51" s="49" t="s">
        <v>1284</v>
      </c>
      <c r="B51" t="s">
        <v>1932</v>
      </c>
      <c r="C51" s="49" t="s">
        <v>1285</v>
      </c>
      <c r="D51" t="str">
        <f>A51&amp;B51&amp;C51</f>
        <v>+ "13 33 09 23 17 10 21 35 24 06 32 28 14 05 16 31 22 11 15 03 30 34 29 27 04 07 19 02 20 25 08 26 18 01 12@"</v>
      </c>
      <c r="N51" s="49" t="s">
        <v>1284</v>
      </c>
      <c r="O51" t="s">
        <v>3713</v>
      </c>
      <c r="P51" s="49" t="s">
        <v>1285</v>
      </c>
      <c r="Q51" t="str">
        <f>N51&amp;O51&amp;P51</f>
        <v>+ "34 33 31 24 27 35 32 25 30 26 28 29 14 22 16 13 18 20 19 23 21 17 15 04 05 06 08 03 10 12 11 02 01 07 09@"</v>
      </c>
      <c r="R51" s="23" t="s">
        <v>1818</v>
      </c>
      <c r="T51" s="49" t="s">
        <v>1284</v>
      </c>
      <c r="U51" t="s">
        <v>3673</v>
      </c>
      <c r="V51" s="49" t="s">
        <v>1285</v>
      </c>
      <c r="W51" t="str">
        <f>T51&amp;U51&amp;V51</f>
        <v>+ "14 33 22 15 34 35 11 30 02 13 23 24 10 21 31 20 32 16 17 05 28 01 03 04 18 09 07 29 12 19 26 08 27 06 25@"</v>
      </c>
    </row>
    <row r="52" spans="1:23" ht="16">
      <c r="A52" s="49" t="s">
        <v>1284</v>
      </c>
      <c r="B52" t="s">
        <v>1933</v>
      </c>
      <c r="C52" s="49" t="s">
        <v>1285</v>
      </c>
      <c r="D52" t="str">
        <f>A52&amp;B52&amp;C52</f>
        <v>+ "33 21 17 09 10 13 23 35 32 05 22 14 28 24 06 15 16 31 11 30 03 27 07 34 29 02 04 20 25 19 08 26 18 01 12@"</v>
      </c>
      <c r="N52" s="49" t="s">
        <v>1284</v>
      </c>
      <c r="O52" t="s">
        <v>3714</v>
      </c>
      <c r="P52" s="49" t="s">
        <v>1285</v>
      </c>
      <c r="Q52" t="str">
        <f>N52&amp;O52&amp;P52</f>
        <v>+ "34 24 31 33 35 25 30 32 29 28 27 26 15 14 22 18 21 20 16 17 19 23 13 04 05 03 08 10 06 11 12 01 02 07 09@"</v>
      </c>
      <c r="R52" s="23" t="s">
        <v>1818</v>
      </c>
      <c r="T52" s="49" t="s">
        <v>1284</v>
      </c>
      <c r="U52" t="s">
        <v>3674</v>
      </c>
      <c r="V52" s="49" t="s">
        <v>1285</v>
      </c>
      <c r="W52" t="str">
        <f>T52&amp;U52&amp;V52</f>
        <v>+ "25 06 27 29 22 07 08 14 09 26 02 19 12 03 04 18 01 17 32 28 34 05 16 30 20 11 31 15 33 21 35 10 13 23 24@"</v>
      </c>
    </row>
    <row r="53" spans="1:23" ht="16">
      <c r="A53" s="49" t="s">
        <v>1284</v>
      </c>
      <c r="B53" t="s">
        <v>1934</v>
      </c>
      <c r="C53" s="49" t="s">
        <v>1821</v>
      </c>
      <c r="D53" t="str">
        <f>A53&amp;B53&amp;C53</f>
        <v>+ "23 13 10 09 33 17 21 35 05 32 22 14 28 24 03 27 15 16 11 31 30 06 07 29 02 04 34 20 08 19 25 26 18 12 01|28,5=2,5"</v>
      </c>
      <c r="N53" s="49" t="s">
        <v>1284</v>
      </c>
      <c r="O53" t="s">
        <v>3715</v>
      </c>
      <c r="P53" s="49" t="s">
        <v>3020</v>
      </c>
      <c r="Q53" t="str">
        <f>N53&amp;O53&amp;P53</f>
        <v>+ "09 07 02 10 11 06 01 03 12 08 05 04 23 17 19 21 13 20 18 15 16 22 14 25 26 28 30 27 29 32 24 35 33 31 34|28,5=0,0"</v>
      </c>
      <c r="R53" s="23" t="s">
        <v>1818</v>
      </c>
      <c r="T53" s="49" t="s">
        <v>1284</v>
      </c>
      <c r="U53" t="s">
        <v>3675</v>
      </c>
      <c r="V53" s="49" t="s">
        <v>3664</v>
      </c>
      <c r="W53" t="str">
        <f>T53&amp;U53&amp;V53</f>
        <v>+ "33 15 30 10 35 28 11 16 24 21 01 20 31 34 13 18 02 09 23 14 05 22 32 19 03 04 26 29 07 17 12 08 06 25 27|20,5=0,0"</v>
      </c>
    </row>
    <row r="54" spans="1:23" ht="16">
      <c r="A54" s="121" t="s">
        <v>1817</v>
      </c>
      <c r="B54" t="s">
        <v>1935</v>
      </c>
      <c r="C54" s="49" t="s">
        <v>1285</v>
      </c>
      <c r="D54" t="str">
        <f>A54&amp;B54&amp;C54</f>
        <v>+ "#33 09 17 13 10 23 21 32 35 22 14 05 28 31 24 16 11 03 15 30 06 27 07 02 29 34 04 20 26 19 08 25 01 18 12@"</v>
      </c>
      <c r="N54" s="121" t="s">
        <v>1817</v>
      </c>
      <c r="O54" t="s">
        <v>3716</v>
      </c>
      <c r="P54" s="49" t="s">
        <v>1285</v>
      </c>
      <c r="Q54" t="str">
        <f>N54&amp;O54&amp;P54</f>
        <v>+ "#33 34 24 31 27 32 35 30 26 25 28 29 18 22 16 15 14 13 23 17 20 21 19 04 05 08 03 12 06 10 11 01 02 07 09@"</v>
      </c>
      <c r="R54" s="23" t="s">
        <v>1818</v>
      </c>
      <c r="T54" s="121" t="s">
        <v>1817</v>
      </c>
      <c r="U54" t="s">
        <v>3676</v>
      </c>
      <c r="V54" s="49" t="s">
        <v>1285</v>
      </c>
      <c r="W54" t="str">
        <f>T54&amp;U54&amp;V54</f>
        <v>+ "#08 26 27 19 12 25 09 22 05 24 14 30 34 28 02 18 01 11 15 20 33 04 16 29 07 35 06 03 31 17 32 21 13 10 23@"</v>
      </c>
    </row>
    <row r="55" spans="1:23" ht="16">
      <c r="A55" s="49" t="s">
        <v>1284</v>
      </c>
      <c r="B55" t="s">
        <v>1936</v>
      </c>
      <c r="C55" s="49" t="s">
        <v>1285</v>
      </c>
      <c r="D55" t="str">
        <f>A55&amp;B55&amp;C55</f>
        <v>+ "33 09 17 10 21 14 32 22 05 28 13 35 24 23 31 34 06 25 19 29 04 15 03 20 30 11 12 02 18 16 08 01 26 07 27@"</v>
      </c>
      <c r="N55" s="49" t="s">
        <v>1284</v>
      </c>
      <c r="O55" t="s">
        <v>3717</v>
      </c>
      <c r="P55" s="49" t="s">
        <v>1285</v>
      </c>
      <c r="Q55" t="str">
        <f>N55&amp;O55&amp;P55</f>
        <v>+ "34 33 24 31 32 35 30 29 27 25 28 26 15 14 22 16 18 20 21 19 17 13 23 05 06 04 08 03 12 11 01 07 02 10 09@"</v>
      </c>
      <c r="R55" s="23" t="s">
        <v>1818</v>
      </c>
      <c r="T55" s="49" t="s">
        <v>1284</v>
      </c>
      <c r="U55" t="s">
        <v>3677</v>
      </c>
      <c r="V55" s="49" t="s">
        <v>1285</v>
      </c>
      <c r="W55" t="str">
        <f>T55&amp;U55&amp;V55</f>
        <v>+ "13 23 14 10 17 35 33 02 16 32 05 21 34 24 15 11 07 03 04 30 20 22 12 28 31 01 27 29 08 18 19 26 06 25 09@"</v>
      </c>
    </row>
    <row r="56" spans="1:23" ht="16">
      <c r="A56" s="49" t="s">
        <v>1284</v>
      </c>
      <c r="B56" t="s">
        <v>1937</v>
      </c>
      <c r="C56" s="49" t="s">
        <v>1285</v>
      </c>
      <c r="D56" t="str">
        <f>A56&amp;B56&amp;C56</f>
        <v>+ "33 09 17 10 21 14 32 22 35 05 13 28 31 30 24 34 25 15 06 20 19 02 11 04 29 03 16 23 12 01 18 26 07 08 27@"</v>
      </c>
      <c r="N56" s="49" t="s">
        <v>1284</v>
      </c>
      <c r="O56" t="s">
        <v>3718</v>
      </c>
      <c r="P56" s="49" t="s">
        <v>1285</v>
      </c>
      <c r="Q56" t="str">
        <f>N56&amp;O56&amp;P56</f>
        <v>+ "33 34 24 32 31 35 29 28 27 26 25 30 14 22 16 18 20 15 13 21 23 19 17 04 05 06 08 03 12 11 01 10 02 07 09@"</v>
      </c>
      <c r="R56" s="23" t="s">
        <v>1818</v>
      </c>
      <c r="T56" s="49" t="s">
        <v>1284</v>
      </c>
      <c r="U56" t="s">
        <v>3678</v>
      </c>
      <c r="V56" s="49" t="s">
        <v>1285</v>
      </c>
      <c r="W56" t="str">
        <f>T56&amp;U56&amp;V56</f>
        <v>+ "14 10 33 13 17 32 22 02 23 05 15 03 30 07 16 35 34 11 04 28 12 21 20 31 24 01 18 09 29 27 26 08 19 06 25@"</v>
      </c>
    </row>
    <row r="57" spans="1:23" ht="16">
      <c r="A57" s="49" t="s">
        <v>1284</v>
      </c>
      <c r="B57" t="s">
        <v>1938</v>
      </c>
      <c r="C57" s="49" t="s">
        <v>1285</v>
      </c>
      <c r="D57" t="str">
        <f>A57&amp;B57&amp;C57</f>
        <v>+ "33 09 17 10 21 14 32 22 13 31 35 05 28 11 16 24 01 18 02 30 03 26 08 23 15 20 07 12 29 25 19 04 27 34 06@"</v>
      </c>
      <c r="N57" s="49" t="s">
        <v>1284</v>
      </c>
      <c r="O57" t="s">
        <v>3719</v>
      </c>
      <c r="P57" s="49" t="s">
        <v>1285</v>
      </c>
      <c r="Q57" t="str">
        <f>N57&amp;O57&amp;P57</f>
        <v>+ "33 34 35 32 24 31 30 27 25 29 26 28 15 18 21 19 20 17 16 23 22 14 13 06 05 12 11 04 08 03 10 02 07 01 09@"</v>
      </c>
      <c r="R57" s="23" t="s">
        <v>1818</v>
      </c>
      <c r="T57" s="49" t="s">
        <v>1284</v>
      </c>
      <c r="U57" t="s">
        <v>3679</v>
      </c>
      <c r="V57" s="49" t="s">
        <v>1285</v>
      </c>
      <c r="W57" t="str">
        <f>T57&amp;U57&amp;V57</f>
        <v>+ "27 26 25 08 12 19 09 04 06 18 05 01 28 03 30 07 22 11 24 29 31 34 20 02 16 35 15 14 33 17 21 32 13 23 10@"</v>
      </c>
    </row>
    <row r="58" spans="1:23" ht="16">
      <c r="A58" s="49" t="s">
        <v>1284</v>
      </c>
      <c r="B58" t="s">
        <v>1939</v>
      </c>
      <c r="C58" s="49" t="s">
        <v>1821</v>
      </c>
      <c r="D58" t="str">
        <f>A58&amp;B58&amp;C58</f>
        <v>+ "33 09 17 10 21 14 32 22 05 28 03 31 02 35 34 11 16 30 20 25 19 29 04 24 18 01 15 07 13 26 27 08 06 12 23|28,5=2,5"</v>
      </c>
      <c r="N58" s="49" t="s">
        <v>1284</v>
      </c>
      <c r="O58" t="s">
        <v>3720</v>
      </c>
      <c r="P58" s="49" t="s">
        <v>3020</v>
      </c>
      <c r="Q58" t="str">
        <f>N58&amp;O58&amp;P58</f>
        <v>+ "33 34 24 35 32 31 30 27 29 25 26 28 19 21 18 15 20 17 22 16 23 13 14 06 05 12 04 11 08 03 01 02 07 10 09|28,5=0,0"</v>
      </c>
      <c r="R58" s="23" t="s">
        <v>1818</v>
      </c>
      <c r="T58" s="49" t="s">
        <v>1284</v>
      </c>
      <c r="U58" t="s">
        <v>3680</v>
      </c>
      <c r="V58" s="49" t="s">
        <v>3664</v>
      </c>
      <c r="W58" t="str">
        <f>T58&amp;U58&amp;V58</f>
        <v>+ "26 08 12 09 27 04 18 25 06 19 31 01 03 05 17 20 28 11 21 07 22 16 02 29 30 35 32 24 23 15 34 13 14 10 33|20,5=0,0"</v>
      </c>
    </row>
    <row r="59" spans="1:23" ht="16">
      <c r="A59" s="121" t="s">
        <v>1817</v>
      </c>
      <c r="B59" t="s">
        <v>1905</v>
      </c>
      <c r="C59" s="49" t="s">
        <v>1285</v>
      </c>
      <c r="D59" t="str">
        <f>A59&amp;B59&amp;C59</f>
        <v>+ "#33 09 17 10 14 21 32 22 05 35 02 24 28 03 34 31 23 27 11 30 16 13 29 07 15 04 20 06 26 19 18 01 25 08 12@"</v>
      </c>
      <c r="N59" s="121" t="s">
        <v>1817</v>
      </c>
      <c r="O59" t="s">
        <v>3721</v>
      </c>
      <c r="P59" s="49" t="s">
        <v>1285</v>
      </c>
      <c r="Q59" t="str">
        <f>N59&amp;O59&amp;P59</f>
        <v>+ "#34 33 24 31 32 35 27 30 29 25 26 28 14 22 15 18 16 20 19 13 21 17 23 04 05 08 12 03 01 11 06 02 10 07 09@"</v>
      </c>
      <c r="R59" s="23" t="s">
        <v>1818</v>
      </c>
      <c r="T59" s="121" t="s">
        <v>1817</v>
      </c>
      <c r="U59" t="s">
        <v>3681</v>
      </c>
      <c r="V59" s="49" t="s">
        <v>1285</v>
      </c>
      <c r="W59" t="str">
        <f>T59&amp;U59&amp;V59</f>
        <v>+ "#35 13 10 23 24 32 07 29 21 31 16 28 03 30 02 15 33 17 34 14 19 11 20 05 01 06 18 22 04 25 08 12 26 09 27@"</v>
      </c>
    </row>
    <row r="60" spans="1:23" ht="16">
      <c r="A60" s="49" t="s">
        <v>1284</v>
      </c>
      <c r="B60" t="s">
        <v>1940</v>
      </c>
      <c r="C60" s="49" t="s">
        <v>1285</v>
      </c>
      <c r="D60" t="str">
        <f>A60&amp;B60&amp;C60</f>
        <v>+ "33 09 17 21 14 10 32 28 22 03 05 31 11 16 24 35 29 30 13 15 04 23 34 06 19 25 20 07 27 08 02 18 26 01 12@"</v>
      </c>
      <c r="N60" s="49" t="s">
        <v>1284</v>
      </c>
      <c r="O60" t="s">
        <v>3722</v>
      </c>
      <c r="P60" s="49" t="s">
        <v>1285</v>
      </c>
      <c r="Q60" t="str">
        <f>N60&amp;O60&amp;P60</f>
        <v>+ "33 34 31 24 35 27 32 25 30 26 29 28 22 15 14 18 16 21 20 17 19 13 23 08 04 05 10 03 11 06 12 02 07 01 09@"</v>
      </c>
      <c r="R60" s="23" t="s">
        <v>1818</v>
      </c>
      <c r="T60" s="49" t="s">
        <v>1284</v>
      </c>
      <c r="U60" t="s">
        <v>3682</v>
      </c>
      <c r="V60" s="49" t="s">
        <v>1285</v>
      </c>
      <c r="W60" t="str">
        <f>T60&amp;U60&amp;V60</f>
        <v>+ "10 23 24 13 21 32 31 35 16 15 20 11 33 28 29 17 30 07 02 03 05 01 34 19 14 18 04 22 12 08 26 06 25 27 09@"</v>
      </c>
    </row>
    <row r="61" spans="1:23" ht="16">
      <c r="A61" s="49" t="s">
        <v>1284</v>
      </c>
      <c r="B61" t="s">
        <v>1941</v>
      </c>
      <c r="C61" s="49" t="s">
        <v>1285</v>
      </c>
      <c r="D61" t="str">
        <f>A61&amp;B61&amp;C61</f>
        <v>+ "33 21 17 09 10 14 32 22 05 13 35 28 03 31 11 24 02 16 30 27 18 08 26 01 12 23 15 07 19 29 20 04 25 34 06@"</v>
      </c>
      <c r="N61" s="49" t="s">
        <v>1284</v>
      </c>
      <c r="O61" t="s">
        <v>3723</v>
      </c>
      <c r="P61" s="49" t="s">
        <v>1285</v>
      </c>
      <c r="Q61" t="str">
        <f>N61&amp;O61&amp;P61</f>
        <v>+ "34 33 31 24 35 32 25 28 27 29 26 30 14 22 16 13 18 19 20 23 21 17 15 05 04 08 12 06 03 11 01 02 10 07 09@"</v>
      </c>
      <c r="R61" s="23" t="s">
        <v>1818</v>
      </c>
      <c r="T61" s="49" t="s">
        <v>1284</v>
      </c>
      <c r="U61" t="s">
        <v>3683</v>
      </c>
      <c r="V61" s="49" t="s">
        <v>1285</v>
      </c>
      <c r="W61" t="str">
        <f>T61&amp;U61&amp;V61</f>
        <v>+ "25 27 26 09 08 19 18 12 06 22 01 28 04 29 30 05 07 34 03 15 02 20 11 16 31 33 21 17 14 32 35 10 13 23 24@"</v>
      </c>
    </row>
    <row r="62" spans="1:23" ht="16">
      <c r="A62" s="49" t="s">
        <v>1284</v>
      </c>
      <c r="B62" t="s">
        <v>1942</v>
      </c>
      <c r="C62" s="49" t="s">
        <v>1285</v>
      </c>
      <c r="D62" t="str">
        <f>A62&amp;B62&amp;C62</f>
        <v>+ "10 14 33 09 17 21 32 22 31 28 05 11 24 13 35 16 03 30 23 02 15 20 29 01 26 18 04 07 34 27 25 08 19 06 12@"</v>
      </c>
      <c r="N62" s="49" t="s">
        <v>1284</v>
      </c>
      <c r="O62" t="s">
        <v>3724</v>
      </c>
      <c r="P62" s="49" t="s">
        <v>1285</v>
      </c>
      <c r="Q62" t="str">
        <f>N62&amp;O62&amp;P62</f>
        <v>+ "09 07 06 10 02 11 01 04 12 03 05 08 13 23 14 17 22 16 21 19 20 18 15 28 29 26 27 24 25 34 30 32 31 35 33@"</v>
      </c>
      <c r="R62" s="23" t="s">
        <v>1818</v>
      </c>
      <c r="T62" s="49" t="s">
        <v>1284</v>
      </c>
      <c r="U62" t="s">
        <v>3684</v>
      </c>
      <c r="V62" s="49" t="s">
        <v>1285</v>
      </c>
      <c r="W62" t="str">
        <f>T62&amp;U62&amp;V62</f>
        <v>+ "26 08 27 25 12 09 19 06 18 04 22 01 28 29 20 24 31 02 21 03 07 16 05 14 32 30 11 34 15 17 10 35 33 23 13@"</v>
      </c>
    </row>
    <row r="63" spans="1:23" ht="16">
      <c r="A63" s="49" t="s">
        <v>1284</v>
      </c>
      <c r="B63" t="s">
        <v>1894</v>
      </c>
      <c r="C63" s="49" t="s">
        <v>1821</v>
      </c>
      <c r="D63" t="str">
        <f>A63&amp;B63&amp;C63</f>
        <v>+ "33 17 09 10 14 21 32 22 35 13 23 28 24 05 15 06 30 34 31 16 11 29 03 04 20 25 07 02 19 27 18 08 26 01 12|28,5=2,5"</v>
      </c>
      <c r="N63" s="49" t="s">
        <v>1284</v>
      </c>
      <c r="O63" t="s">
        <v>3725</v>
      </c>
      <c r="P63" s="49" t="s">
        <v>3020</v>
      </c>
      <c r="Q63" t="str">
        <f>N63&amp;O63&amp;P63</f>
        <v>+ "09 01 02 07 06 10 11 08 12 03 04 05 14 22 16 13 15 20 17 21 19 23 18 29 26 28 27 25 30 32 35 31 33 34 24|28,5=0,0"</v>
      </c>
      <c r="R63" s="23" t="s">
        <v>1818</v>
      </c>
      <c r="T63" s="49" t="s">
        <v>1284</v>
      </c>
      <c r="U63" t="s">
        <v>3685</v>
      </c>
      <c r="V63" s="49" t="s">
        <v>3664</v>
      </c>
      <c r="W63" t="str">
        <f>T63&amp;U63&amp;V63</f>
        <v>+ "24 23 13 14 10 32 35 22 02 16 20 17 11 21 31 03 07 29 04 01 06 09 05 28 33 18 30 34 15 19 12 27 25 26 08|20,5=0,0"</v>
      </c>
    </row>
    <row r="64" spans="1:23" ht="16">
      <c r="A64" s="121" t="s">
        <v>1817</v>
      </c>
      <c r="B64" t="s">
        <v>1892</v>
      </c>
      <c r="C64" s="49" t="s">
        <v>1285</v>
      </c>
      <c r="D64" t="str">
        <f>A64&amp;B64&amp;C64</f>
        <v>+ "#33 10 09 17 14 21 32 35 22 31 05 13 30 24 11 16 15 28 23 02 29 03 20 07 06 34 04 25 01 27 26 19 12 08 18@"</v>
      </c>
      <c r="N64" s="121" t="s">
        <v>1817</v>
      </c>
      <c r="O64" t="s">
        <v>3726</v>
      </c>
      <c r="P64" s="49" t="s">
        <v>1285</v>
      </c>
      <c r="Q64" t="str">
        <f>N64&amp;O64&amp;P64</f>
        <v>+ "#09 07 06 02 01 10 11 12 08 03 04 05 15 23 13 17 14 21 16 20 22 19 18 25 29 30 28 26 27 32 35 31 24 33 34@"</v>
      </c>
      <c r="R64" s="23" t="s">
        <v>1818</v>
      </c>
      <c r="T64" s="121" t="s">
        <v>1817</v>
      </c>
      <c r="U64" t="s">
        <v>3686</v>
      </c>
      <c r="V64" s="49" t="s">
        <v>1285</v>
      </c>
      <c r="W64" t="str">
        <f>T64&amp;U64&amp;V64</f>
        <v>+ "#09 27 25 26 12 08 21 06 17 04 31 18 19 20 22 34 05 15 30 01 23 28 03 07 32 11 02 14 29 16 35 33 13 24 10@"</v>
      </c>
    </row>
    <row r="65" spans="1:23" ht="16">
      <c r="A65" s="49" t="s">
        <v>1284</v>
      </c>
      <c r="B65" t="s">
        <v>1943</v>
      </c>
      <c r="C65" s="49" t="s">
        <v>1285</v>
      </c>
      <c r="D65" t="str">
        <f>A65&amp;B65&amp;C65</f>
        <v>+ "33 09 17 10 21 14 32 22 05 31 28 11 16 03 35 30 24 13 15 29 23 34 06 25 04 19 20 07 02 27 12 08 26 01 18@"</v>
      </c>
      <c r="N65" s="49" t="s">
        <v>1284</v>
      </c>
      <c r="O65" t="s">
        <v>3727</v>
      </c>
      <c r="P65" s="49" t="s">
        <v>1285</v>
      </c>
      <c r="Q65" t="str">
        <f>N65&amp;O65&amp;P65</f>
        <v>+ "33 35 34 31 25 24 30 32 26 27 28 29 18 15 20 22 16 19 21 14 17 13 23 05 04 12 11 03 06 08 01 10 02 07 09@"</v>
      </c>
      <c r="R65" s="23" t="s">
        <v>1818</v>
      </c>
      <c r="T65" s="49" t="s">
        <v>1284</v>
      </c>
      <c r="U65" t="s">
        <v>3687</v>
      </c>
      <c r="V65" s="49" t="s">
        <v>1285</v>
      </c>
      <c r="W65" t="str">
        <f>T65&amp;U65&amp;V65</f>
        <v>+ "33 13 24 35 23 15 10 11 16 30 20 09 28 01 02 18 05 34 21 31 14 22 32 04 07 29 19 17 03 12 26 08 06 27 25@"</v>
      </c>
    </row>
    <row r="66" spans="1:23" ht="16">
      <c r="A66" s="49" t="s">
        <v>1284</v>
      </c>
      <c r="B66" t="s">
        <v>1906</v>
      </c>
      <c r="C66" s="49" t="s">
        <v>1285</v>
      </c>
      <c r="D66" t="str">
        <f>A66&amp;B66&amp;C66</f>
        <v>+ "33 09 10 14 17 32 21 22 24 35 28 13 31 30 05 11 03 16 02 29 15 23 20 04 07 19 34 25 01 18 27 06 26 08 12@"</v>
      </c>
      <c r="N66" s="49" t="s">
        <v>1284</v>
      </c>
      <c r="O66" t="s">
        <v>3728</v>
      </c>
      <c r="P66" s="49" t="s">
        <v>1285</v>
      </c>
      <c r="Q66" t="str">
        <f>N66&amp;O66&amp;P66</f>
        <v>+ "07 09 06 02 01 12 10 11 08 03 05 04 20 21 19 17 15 18 13 16 23 22 14 28 26 29 25 27 24 30 32 31 34 33 35@"</v>
      </c>
      <c r="R66" s="23" t="s">
        <v>1818</v>
      </c>
      <c r="T66" s="49" t="s">
        <v>1284</v>
      </c>
      <c r="U66" t="s">
        <v>3688</v>
      </c>
      <c r="V66" s="49" t="s">
        <v>1285</v>
      </c>
      <c r="W66" t="str">
        <f>T66&amp;U66&amp;V66</f>
        <v>+ "35 13 15 24 33 10 14 34 23 22 30 02 29 16 32 28 20 11 07 31 21 05 01 19 18 03 09 17 04 26 06 08 12 25 27@"</v>
      </c>
    </row>
    <row r="67" spans="1:23" ht="16">
      <c r="A67" s="49" t="s">
        <v>1284</v>
      </c>
      <c r="B67" t="s">
        <v>1944</v>
      </c>
      <c r="C67" s="49" t="s">
        <v>1285</v>
      </c>
      <c r="D67" t="str">
        <f>A67&amp;B67&amp;C67</f>
        <v>+ "33 10 09 17 14 21 32 22 31 05 28 35 11 03 30 02 16 13 24 15 18 01 20 26 08 07 29 27 12 04 23 19 25 34 06@"</v>
      </c>
      <c r="N67" s="49" t="s">
        <v>1284</v>
      </c>
      <c r="O67" t="s">
        <v>3729</v>
      </c>
      <c r="P67" s="49" t="s">
        <v>1285</v>
      </c>
      <c r="Q67" t="str">
        <f>N67&amp;O67&amp;P67</f>
        <v>+ "33 34 31 35 24 32 30 29 25 27 28 26 15 18 20 19 21 16 22 17 14 23 13 06 05 04 12 11 03 08 01 10 02 07 09@"</v>
      </c>
      <c r="R67" s="23" t="s">
        <v>1818</v>
      </c>
      <c r="T67" s="49" t="s">
        <v>1284</v>
      </c>
      <c r="U67" t="s">
        <v>3689</v>
      </c>
      <c r="V67" s="49" t="s">
        <v>1285</v>
      </c>
      <c r="W67" t="str">
        <f>T67&amp;U67&amp;V67</f>
        <v>+ "25 06 27 08 19 26 12 07 03 29 09 05 04 01 17 18 15 28 34 30 11 22 31 16 02 21 32 20 33 35 14 10 23 13 24@"</v>
      </c>
    </row>
    <row r="68" spans="1:23" ht="16">
      <c r="A68" s="49" t="s">
        <v>1284</v>
      </c>
      <c r="B68" t="s">
        <v>1900</v>
      </c>
      <c r="C68" s="49" t="s">
        <v>1821</v>
      </c>
      <c r="D68" t="str">
        <f>A68&amp;B68&amp;C68</f>
        <v>+ "33 09 10 17 14 32 21 22 35 13 05 24 31 30 28 11 15 16 23 02 03 29 07 27 34 06 04 20 25 19 08 18 12 26 01|28,5=2,5"</v>
      </c>
      <c r="N68" s="49" t="s">
        <v>1284</v>
      </c>
      <c r="O68" t="s">
        <v>3730</v>
      </c>
      <c r="P68" s="49" t="s">
        <v>3020</v>
      </c>
      <c r="Q68" t="str">
        <f>N68&amp;O68&amp;P68</f>
        <v>+ "06 09 07 02 01 10 11 12 03 08 05 04 15 17 21 19 20 18 23 16 13 22 14 26 28 25 29 27 30 31 32 35 24 34 33|28,5=0,0"</v>
      </c>
      <c r="R68" s="23" t="s">
        <v>1818</v>
      </c>
      <c r="T68" s="49" t="s">
        <v>1284</v>
      </c>
      <c r="U68" t="s">
        <v>3690</v>
      </c>
      <c r="V68" s="49" t="s">
        <v>3664</v>
      </c>
      <c r="W68" t="str">
        <f>T68&amp;U68&amp;V68</f>
        <v>+ "25 06 27 08 26 17 04 12 09 18 03 19 05 01 20 22 31 11 07 16 21 32 28 02 23 29 35 30 13 34 15 14 10 33 24|20,5=0,0"</v>
      </c>
    </row>
    <row r="69" spans="1:23" ht="16">
      <c r="A69" s="121" t="s">
        <v>1817</v>
      </c>
      <c r="B69" t="s">
        <v>1945</v>
      </c>
      <c r="C69" s="49" t="s">
        <v>1285</v>
      </c>
      <c r="D69" t="str">
        <f>A69&amp;B69&amp;C69</f>
        <v>+ "#14 10 21 09 33 17 32 22 05 27 03 35 28 31 11 16 13 02 30 07 26 08 15 24 18 01 29 04 20 12 19 23 25 34 06@"</v>
      </c>
      <c r="Q69" s="121" t="s">
        <v>3114</v>
      </c>
      <c r="W69" s="121" t="s">
        <v>3665</v>
      </c>
    </row>
    <row r="70" spans="1:23" ht="16">
      <c r="A70" s="49" t="s">
        <v>1284</v>
      </c>
      <c r="B70" t="s">
        <v>1891</v>
      </c>
      <c r="C70" s="49" t="s">
        <v>1285</v>
      </c>
      <c r="D70" t="str">
        <f>A70&amp;B70&amp;C70</f>
        <v>+ "10 21 09 17 33 14 32 22 05 03 28 35 02 31 27 11 16 30 07 13 01 18 26 04 29 19 24 34 20 08 15 12 25 06 23@"</v>
      </c>
    </row>
    <row r="71" spans="1:23" ht="16">
      <c r="A71" s="49" t="s">
        <v>1284</v>
      </c>
      <c r="B71" t="s">
        <v>1911</v>
      </c>
      <c r="C71" s="49" t="s">
        <v>1285</v>
      </c>
      <c r="D71" t="str">
        <f>A71&amp;B71&amp;C71</f>
        <v>+ "14 10 33 21 09 17 32 22 13 23 28 35 31 24 05 11 02 16 03 30 07 15 27 29 01 26 18 04 20 08 06 19 34 12 25@"</v>
      </c>
    </row>
    <row r="72" spans="1:23" ht="16">
      <c r="A72" s="49" t="s">
        <v>1284</v>
      </c>
      <c r="B72" t="s">
        <v>1946</v>
      </c>
      <c r="C72" s="49" t="s">
        <v>1285</v>
      </c>
      <c r="D72" t="str">
        <f>A72&amp;B72&amp;C72</f>
        <v>+ "33 10 09 17 21 14 32 22 35 31 28 13 05 11 16 23 24 30 03 02 15 07 29 20 18 01 26 04 06 27 08 34 25 19 12@"</v>
      </c>
    </row>
    <row r="73" spans="1:23" ht="16">
      <c r="A73" s="49" t="s">
        <v>1284</v>
      </c>
      <c r="B73" t="s">
        <v>1896</v>
      </c>
      <c r="C73" s="49" t="s">
        <v>1821</v>
      </c>
      <c r="D73" t="str">
        <f>A73&amp;B73&amp;C73</f>
        <v>+ "33 09 10 17 14 21 32 22 28 05 35 31 24 03 13 02 11 30 16 29 15 18 20 04 01 07 08 23 19 26 27 25 12 34 06|28,5=2,5"</v>
      </c>
    </row>
    <row r="74" spans="1:23" ht="16">
      <c r="A74" s="121" t="s">
        <v>1817</v>
      </c>
      <c r="B74" t="s">
        <v>1947</v>
      </c>
      <c r="C74" s="49" t="s">
        <v>1285</v>
      </c>
      <c r="D74" t="str">
        <f>A74&amp;B74&amp;C74</f>
        <v>+ "#33 10 09 17 14 21 32 22 31 35 28 05 02 11 16 30 24 03 13 15 20 07 29 01 18 26 04 27 23 08 12 25 19 34 06@"</v>
      </c>
    </row>
    <row r="75" spans="1:23" ht="16">
      <c r="A75" s="49" t="s">
        <v>1284</v>
      </c>
      <c r="B75" t="s">
        <v>1948</v>
      </c>
      <c r="C75" s="49" t="s">
        <v>1285</v>
      </c>
      <c r="D75" t="str">
        <f>A75&amp;B75&amp;C75</f>
        <v>+ "33 09 17 10 21 14 32 05 22 35 31 02 11 16 30 27 28 24 03 07 15 29 04 13 26 01 23 20 19 06 34 12 25 08 18@"</v>
      </c>
    </row>
    <row r="76" spans="1:23" ht="16">
      <c r="A76" s="49" t="s">
        <v>1284</v>
      </c>
      <c r="B76" t="s">
        <v>1949</v>
      </c>
      <c r="C76" s="49" t="s">
        <v>1285</v>
      </c>
      <c r="D76" t="str">
        <f>A76&amp;B76&amp;C76</f>
        <v>+ "33 10 17 09 21 32 14 22 13 35 28 31 05 11 16 03 30 02 24 15 23 07 18 20 01 29 26 08 27 04 12 25 19 34 06@"</v>
      </c>
    </row>
    <row r="77" spans="1:23" ht="16">
      <c r="A77" s="49" t="s">
        <v>1284</v>
      </c>
      <c r="B77" t="s">
        <v>1903</v>
      </c>
      <c r="C77" s="49" t="s">
        <v>1285</v>
      </c>
      <c r="D77" t="str">
        <f>A77&amp;B77&amp;C77</f>
        <v>+ "33 09 17 10 14 21 32 22 13 28 31 35 24 05 11 16 03 23 30 02 15 29 07 04 27 20 34 19 06 25 08 26 12 01 18@"</v>
      </c>
    </row>
    <row r="78" spans="1:23" ht="16">
      <c r="A78" s="49" t="s">
        <v>1284</v>
      </c>
      <c r="B78" t="s">
        <v>1901</v>
      </c>
      <c r="C78" s="49" t="s">
        <v>1821</v>
      </c>
      <c r="D78" t="str">
        <f>A78&amp;B78&amp;C78</f>
        <v>+ "09 33 17 10 21 14 32 22 13 05 35 24 28 31 11 16 02 03 30 27 23 15 07 29 04 20 19 26 12 01 25 34 18 08 06|28,5=2,5"</v>
      </c>
    </row>
    <row r="79" spans="1:23" ht="16">
      <c r="A79" s="121" t="s">
        <v>1817</v>
      </c>
      <c r="B79" t="s">
        <v>1950</v>
      </c>
      <c r="C79" s="49" t="s">
        <v>1285</v>
      </c>
      <c r="D79" t="str">
        <f t="shared" ref="D79:D108" si="2">A79&amp;B79&amp;C79</f>
        <v>+ "#33 10 09 17 14 21 32 22 13 05 35 28 03 31 11 02 30 23 16 24 27 15 07 18 08 26 01 20 29 04 12 19 25 34 06@"</v>
      </c>
    </row>
    <row r="80" spans="1:23" ht="16">
      <c r="A80" s="49" t="s">
        <v>1284</v>
      </c>
      <c r="B80" t="s">
        <v>1904</v>
      </c>
      <c r="C80" s="49" t="s">
        <v>1285</v>
      </c>
      <c r="D80" t="str">
        <f t="shared" si="2"/>
        <v>+ "33 09 17 10 14 32 21 22 05 35 31 02 28 30 24 11 13 16 03 15 07 29 20 27 04 23 01 26 19 18 25 12 08 34 06@"</v>
      </c>
    </row>
    <row r="81" spans="1:4" ht="16">
      <c r="A81" s="49" t="s">
        <v>1284</v>
      </c>
      <c r="B81" t="s">
        <v>1951</v>
      </c>
      <c r="C81" s="49" t="s">
        <v>1285</v>
      </c>
      <c r="D81" t="str">
        <f t="shared" si="2"/>
        <v>+ "33 09 17 10 21 14 32 22 05 35 28 31 13 11 16 24 03 02 30 29 27 07 15 04 23 20 19 34 26 25 01 06 08 18 12@"</v>
      </c>
    </row>
    <row r="82" spans="1:4" ht="16">
      <c r="A82" s="49" t="s">
        <v>1284</v>
      </c>
      <c r="B82" t="s">
        <v>1952</v>
      </c>
      <c r="C82" s="49" t="s">
        <v>1285</v>
      </c>
      <c r="D82" t="str">
        <f t="shared" si="2"/>
        <v>+ "33 17 09 10 21 32 14 05 22 35 28 03 31 11 02 27 16 30 13 07 24 26 15 01 18 08 29 20 04 12 19 25 23 34 06@"</v>
      </c>
    </row>
    <row r="83" spans="1:4" ht="16">
      <c r="A83" s="49" t="s">
        <v>1284</v>
      </c>
      <c r="B83" t="s">
        <v>1953</v>
      </c>
      <c r="C83" s="49" t="s">
        <v>1821</v>
      </c>
      <c r="D83" t="str">
        <f t="shared" si="2"/>
        <v>+ "33 10 17 09 21 32 14 22 05 28 35 03 31 02 11 16 30 27 13 07 15 24 18 20 26 01 08 29 04 12 19 25 23 34 06|28,5=2,5"</v>
      </c>
    </row>
    <row r="84" spans="1:4" ht="16">
      <c r="A84" s="121" t="s">
        <v>1817</v>
      </c>
      <c r="B84" t="s">
        <v>1910</v>
      </c>
      <c r="C84" s="49" t="s">
        <v>1285</v>
      </c>
      <c r="D84" t="str">
        <f t="shared" si="2"/>
        <v>+ "#33 09 17 10 21 14 32 22 05 35 28 03 02 13 30 31 27 11 24 16 07 15 29 20 04 18 08 26 23 19 12 01 25 34 06@"</v>
      </c>
    </row>
    <row r="85" spans="1:4" ht="16">
      <c r="A85" s="49" t="s">
        <v>1284</v>
      </c>
      <c r="B85" t="s">
        <v>1902</v>
      </c>
      <c r="C85" s="49" t="s">
        <v>1285</v>
      </c>
      <c r="D85" t="str">
        <f t="shared" si="2"/>
        <v>+ "33 09 17 10 14 21 32 22 13 35 05 31 24 28 11 16 30 02 03 15 23 29 07 04 27 20 19 34 08 25 26 18 12 06 01@"</v>
      </c>
    </row>
    <row r="86" spans="1:4" ht="16">
      <c r="A86" s="49" t="s">
        <v>1284</v>
      </c>
      <c r="B86" t="s">
        <v>1899</v>
      </c>
      <c r="C86" s="49" t="s">
        <v>1285</v>
      </c>
      <c r="D86" t="str">
        <f t="shared" si="2"/>
        <v>+ "33 09 17 10 14 32 21 22 05 35 02 28 31 30 03 24 11 13 16 07 15 27 29 04 20 26 01 12 19 18 08 23 25 34 06@"</v>
      </c>
    </row>
    <row r="87" spans="1:4" ht="16">
      <c r="A87" s="49" t="s">
        <v>1284</v>
      </c>
      <c r="B87" t="s">
        <v>1954</v>
      </c>
      <c r="C87" s="49" t="s">
        <v>1285</v>
      </c>
      <c r="D87" t="str">
        <f t="shared" si="2"/>
        <v>+ "33 09 17 10 21 32 14 22 05 28 03 35 31 11 16 13 02 30 27 24 15 07 23 29 06 34 04 20 25 19 08 18 12 26 01@"</v>
      </c>
    </row>
    <row r="88" spans="1:4" ht="16">
      <c r="A88" s="49" t="s">
        <v>1284</v>
      </c>
      <c r="B88" t="s">
        <v>1955</v>
      </c>
      <c r="C88" s="49" t="s">
        <v>1821</v>
      </c>
      <c r="D88" t="str">
        <f t="shared" si="2"/>
        <v>+ "33 21 17 09 10 14 32 22 05 35 31 28 03 11 02 16 13 27 30 24 07 26 29 01 15 18 08 04 20 12 19 23 25 34 06|28,5=2,5"</v>
      </c>
    </row>
    <row r="89" spans="1:4" ht="16">
      <c r="A89" s="121" t="s">
        <v>1817</v>
      </c>
      <c r="B89" t="s">
        <v>1956</v>
      </c>
      <c r="C89" s="49" t="s">
        <v>1285</v>
      </c>
      <c r="D89" t="str">
        <f t="shared" si="2"/>
        <v>+ "#33 17 09 10 21 32 14 22 05 28 31 03 35 11 02 16 13 27 30 07 24 15 08 26 23 29 18 20 04 01 12 19 25 06 34@"</v>
      </c>
    </row>
    <row r="90" spans="1:4" ht="16">
      <c r="A90" s="49" t="s">
        <v>1284</v>
      </c>
      <c r="B90" t="s">
        <v>1895</v>
      </c>
      <c r="C90" s="49" t="s">
        <v>1285</v>
      </c>
      <c r="D90" t="str">
        <f t="shared" si="2"/>
        <v>+ "33 09 17 10 21 14 32 22 05 03 28 02 35 31 11 27 30 16 07 18 24 15 08 20 29 13 26 04 01 12 19 23 25 34 06@"</v>
      </c>
    </row>
    <row r="91" spans="1:4" ht="16">
      <c r="A91" s="49" t="s">
        <v>1284</v>
      </c>
      <c r="B91" t="s">
        <v>1957</v>
      </c>
      <c r="C91" s="49" t="s">
        <v>1285</v>
      </c>
      <c r="D91" t="str">
        <f t="shared" si="2"/>
        <v>+ "33 17 09 10 21 32 14 22 05 28 35 31 03 02 11 16 30 13 27 07 24 15 20 29 18 26 01 08 04 12 23 19 25 34 06@"</v>
      </c>
    </row>
    <row r="92" spans="1:4" ht="16">
      <c r="A92" s="49" t="s">
        <v>1284</v>
      </c>
      <c r="B92" t="s">
        <v>1907</v>
      </c>
      <c r="C92" s="49" t="s">
        <v>1285</v>
      </c>
      <c r="D92" t="str">
        <f t="shared" si="2"/>
        <v>+ "33 09 10 17 14 21 32 05 13 35 22 28 31 24 30 03 11 16 15 23 02 29 07 27 20 04 18 26 01 08 19 25 34 12 06@"</v>
      </c>
    </row>
    <row r="93" spans="1:4" ht="16">
      <c r="A93" s="49" t="s">
        <v>1284</v>
      </c>
      <c r="B93" t="s">
        <v>1909</v>
      </c>
      <c r="C93" s="49" t="s">
        <v>1821</v>
      </c>
      <c r="D93" t="str">
        <f t="shared" si="2"/>
        <v>+ "33 09 17 10 14 21 32 05 22 35 28 13 03 30 02 31 24 11 15 16 27 07 20 29 04 18 23 08 26 01 19 25 12 34 06|28,5=2,5"</v>
      </c>
    </row>
    <row r="94" spans="1:4" ht="16">
      <c r="A94" s="121" t="s">
        <v>1817</v>
      </c>
      <c r="B94" t="s">
        <v>1958</v>
      </c>
      <c r="C94" s="49" t="s">
        <v>1285</v>
      </c>
      <c r="D94" t="str">
        <f t="shared" si="2"/>
        <v>+ "#33 09 17 10 21 32 14 22 13 05 28 35 03 31 11 16 02 24 30 27 23 07 15 29 18 08 04 26 20 01 19 12 25 34 06@"</v>
      </c>
    </row>
    <row r="95" spans="1:4" ht="16">
      <c r="A95" s="49" t="s">
        <v>1284</v>
      </c>
      <c r="B95" t="s">
        <v>1908</v>
      </c>
      <c r="C95" s="49" t="s">
        <v>1285</v>
      </c>
      <c r="D95" t="str">
        <f t="shared" si="2"/>
        <v>+ "33 09 17 10 14 21 32 22 05 28 35 03 13 31 02 30 11 24 16 15 27 07 29 20 18 23 08 04 26 01 19 12 25 34 06@"</v>
      </c>
    </row>
    <row r="96" spans="1:4" ht="16">
      <c r="A96" s="49" t="s">
        <v>1284</v>
      </c>
      <c r="B96" t="s">
        <v>1898</v>
      </c>
      <c r="C96" s="49" t="s">
        <v>1285</v>
      </c>
      <c r="D96" t="str">
        <f t="shared" si="2"/>
        <v>+ "33 09 17 10 21 14 32 05 22 35 28 13 31 03 11 16 30 24 02 15 27 29 07 23 20 18 26 01 08 04 19 25 12 34 06@"</v>
      </c>
    </row>
    <row r="97" spans="1:4" ht="16">
      <c r="A97" s="49" t="s">
        <v>1284</v>
      </c>
      <c r="B97" t="s">
        <v>1893</v>
      </c>
      <c r="C97" s="49" t="s">
        <v>1285</v>
      </c>
      <c r="D97" t="str">
        <f t="shared" si="2"/>
        <v>+ "33 09 17 10 21 14 32 22 05 02 35 28 31 03 11 30 16 27 24 07 29 15 20 18 26 04 01 13 08 12 19 25 23 34 06@"</v>
      </c>
    </row>
    <row r="98" spans="1:4" ht="16">
      <c r="A98" s="49" t="s">
        <v>1284</v>
      </c>
      <c r="B98" t="s">
        <v>1959</v>
      </c>
      <c r="C98" s="49" t="s">
        <v>1821</v>
      </c>
      <c r="D98" t="str">
        <f t="shared" si="2"/>
        <v>+ "33 09 17 10 14 21 32 22 05 28 35 31 03 02 11 30 16 13 24 07 15 27 29 20 18 01 08 04 26 12 19 25 23 34 06|28,5=2,5"</v>
      </c>
    </row>
    <row r="99" spans="1:4" ht="16">
      <c r="A99" s="121" t="s">
        <v>1817</v>
      </c>
      <c r="B99" t="s">
        <v>1897</v>
      </c>
      <c r="C99" s="49" t="s">
        <v>1285</v>
      </c>
      <c r="D99" t="str">
        <f t="shared" si="2"/>
        <v>+ "#33 09 17 10 21 14 32 22 05 35 13 28 03 31 11 16 24 30 02 15 27 07 29 23 04 20 18 08 26 01 19 12 25 34 06@"</v>
      </c>
    </row>
    <row r="100" spans="1:4" ht="16">
      <c r="A100" s="49" t="s">
        <v>1284</v>
      </c>
      <c r="B100" t="s">
        <v>1912</v>
      </c>
      <c r="C100" s="49" t="s">
        <v>1285</v>
      </c>
      <c r="D100" t="str">
        <f t="shared" si="2"/>
        <v>+ "33 10 09 17 23 21 14 13 34 24 22 32 05 06 28 31 15 35 29 30 03 02 11 04 20 16 25 19 07 18 01 26 08 27 12@"</v>
      </c>
    </row>
    <row r="101" spans="1:4" ht="16">
      <c r="A101" s="49" t="s">
        <v>1284</v>
      </c>
      <c r="B101" t="s">
        <v>1913</v>
      </c>
      <c r="C101" s="49" t="s">
        <v>1285</v>
      </c>
      <c r="D101" t="str">
        <f t="shared" si="2"/>
        <v>+ "33 17 21 09 10 14 13 23 24 32 35 22 15 30 26 01 28 05 18 31 34 06 02 27 08 29 16 11 03 12 20 07 04 25 19@"</v>
      </c>
    </row>
    <row r="102" spans="1:4" ht="16">
      <c r="A102" s="49" t="s">
        <v>1284</v>
      </c>
      <c r="B102" t="s">
        <v>1915</v>
      </c>
      <c r="C102" s="49" t="s">
        <v>1285</v>
      </c>
      <c r="D102" t="str">
        <f t="shared" si="2"/>
        <v>+ "33 21 10 09 17 14 13 23 06 24 34 32 22 31 28 35 16 11 15 29 03 30 04 02 05 19 07 01 25 20 18 26 08 27 12@"</v>
      </c>
    </row>
    <row r="103" spans="1:4" ht="16">
      <c r="A103" s="49" t="s">
        <v>1284</v>
      </c>
      <c r="B103" t="s">
        <v>1914</v>
      </c>
      <c r="C103" s="49" t="s">
        <v>1821</v>
      </c>
      <c r="D103" t="str">
        <f t="shared" si="2"/>
        <v>+ "33 10 09 14 17 21 13 32 22 24 35 31 23 11 05 28 30 16 15 02 29 03 04 20 34 07 01 06 19 26 18 25 27 08 12|28,5=2,5"</v>
      </c>
    </row>
    <row r="104" spans="1:4" ht="16">
      <c r="A104" s="121" t="s">
        <v>1817</v>
      </c>
      <c r="B104" t="s">
        <v>1916</v>
      </c>
      <c r="C104" s="49" t="s">
        <v>1285</v>
      </c>
      <c r="D104" t="str">
        <f t="shared" si="2"/>
        <v>+ "#33 09 10 17 13 21 14 05 35 32 28 22 23 03 30 24 15 31 11 16 29 20 27 04 02 08 07 19 18 25 34 26 01 06 12@"</v>
      </c>
    </row>
    <row r="105" spans="1:4" ht="16">
      <c r="A105" s="49" t="s">
        <v>1284</v>
      </c>
      <c r="B105" t="s">
        <v>1920</v>
      </c>
      <c r="C105" s="49" t="s">
        <v>1285</v>
      </c>
      <c r="D105" t="str">
        <f t="shared" si="2"/>
        <v>+ "33 09 10 17 13 14 21 35 32 22 28 23 05 24 31 30 03 15 11 16 02 29 20 07 04 18 34 25 08 27 19 01 26 06 12@"</v>
      </c>
    </row>
    <row r="106" spans="1:4" ht="16">
      <c r="A106" s="49" t="s">
        <v>1284</v>
      </c>
      <c r="B106" t="s">
        <v>1917</v>
      </c>
      <c r="C106" s="49" t="s">
        <v>1285</v>
      </c>
      <c r="D106" t="str">
        <f t="shared" si="2"/>
        <v>+ "14 10 09 33 17 21 13 32 22 05 35 28 23 31 11 03 16 24 27 30 15 02 07 29 04 20 26 06 08 01 19 18 12 25 34@"</v>
      </c>
    </row>
    <row r="107" spans="1:4" ht="16">
      <c r="A107" s="49" t="s">
        <v>1284</v>
      </c>
      <c r="B107" t="s">
        <v>1919</v>
      </c>
      <c r="C107" s="49" t="s">
        <v>1285</v>
      </c>
      <c r="D107" t="str">
        <f t="shared" si="2"/>
        <v>+ "09 33 10 17 13 21 14 35 32 05 22 28 23 31 24 11 30 16 03 15 02 29 20 04 07 27 19 34 25 06 26 08 18 01 12@"</v>
      </c>
    </row>
    <row r="108" spans="1:4" ht="16">
      <c r="A108" s="49" t="s">
        <v>1284</v>
      </c>
      <c r="B108" t="s">
        <v>1918</v>
      </c>
      <c r="C108" s="49" t="s">
        <v>1821</v>
      </c>
      <c r="D108" t="str">
        <f t="shared" si="2"/>
        <v>+ "33 09 17 10 13 21 14 32 35 22 28 05 31 23 11 16 24 03 30 15 02 29 07 20 04 27 18 01 26 08 25 19 06 34 12|28,5=2,5"</v>
      </c>
    </row>
    <row r="109" spans="1:4" ht="16">
      <c r="C109" s="49"/>
      <c r="D109" s="121" t="s">
        <v>1960</v>
      </c>
    </row>
    <row r="112" spans="1:4">
      <c r="A112" s="23" t="s">
        <v>937</v>
      </c>
    </row>
    <row r="113" spans="1:11" ht="16">
      <c r="A113" s="49" t="s">
        <v>1822</v>
      </c>
      <c r="B113" t="s">
        <v>1997</v>
      </c>
      <c r="C113" s="49" t="s">
        <v>1285</v>
      </c>
      <c r="D113" t="str">
        <f>A113&amp;B113&amp;C113</f>
        <v xml:space="preserve"> "06 05 10 09 07 08 04 03 02 01 12 11@"</v>
      </c>
      <c r="H113" s="49" t="s">
        <v>1822</v>
      </c>
      <c r="I113" t="s">
        <v>2005</v>
      </c>
      <c r="J113" s="49" t="s">
        <v>1285</v>
      </c>
      <c r="K113" t="str">
        <f>H113&amp;I113&amp;J113</f>
        <v xml:space="preserve"> "07 02 09 06 11 12 01 10 08 05 03 04@"</v>
      </c>
    </row>
    <row r="114" spans="1:11" ht="16">
      <c r="A114" s="49" t="s">
        <v>1284</v>
      </c>
      <c r="B114" t="s">
        <v>1998</v>
      </c>
      <c r="C114" s="49" t="s">
        <v>1285</v>
      </c>
      <c r="D114" t="str">
        <f>A114&amp;B114&amp;C114</f>
        <v>+ "06 05 10 09 07 08 04 03 11 12 02 01@"</v>
      </c>
      <c r="H114" s="49" t="s">
        <v>1284</v>
      </c>
      <c r="I114" t="s">
        <v>2006</v>
      </c>
      <c r="J114" s="49" t="s">
        <v>1285</v>
      </c>
      <c r="K114" t="str">
        <f>H114&amp;I114&amp;J114</f>
        <v>+ "05 01 04 09 03 02 07 12 10 11 08 06@"</v>
      </c>
    </row>
    <row r="115" spans="1:11" ht="16">
      <c r="A115" s="49" t="s">
        <v>1284</v>
      </c>
      <c r="B115" t="s">
        <v>1999</v>
      </c>
      <c r="C115" s="49" t="s">
        <v>1285</v>
      </c>
      <c r="D115" t="str">
        <f>A115&amp;B115&amp;C115</f>
        <v>+ "05 06 10 09 07 08 04 03 02 01 12 11@"</v>
      </c>
      <c r="H115" s="49" t="s">
        <v>1284</v>
      </c>
      <c r="I115" t="s">
        <v>2007</v>
      </c>
      <c r="J115" s="49" t="s">
        <v>1285</v>
      </c>
      <c r="K115" t="str">
        <f>H115&amp;I115&amp;J115</f>
        <v>+ "09 01 05 06 02 08 10 03 07 11 12 04@"</v>
      </c>
    </row>
    <row r="116" spans="1:11" ht="16">
      <c r="A116" s="49" t="s">
        <v>1284</v>
      </c>
      <c r="B116" t="s">
        <v>2000</v>
      </c>
      <c r="C116" s="49" t="s">
        <v>1285</v>
      </c>
      <c r="D116" t="str">
        <f>A116&amp;B116&amp;C116</f>
        <v>+ "05 06 10 09 07 08 04 03 11 12 02 01@"</v>
      </c>
      <c r="H116" s="49" t="s">
        <v>1284</v>
      </c>
      <c r="I116" t="s">
        <v>2008</v>
      </c>
      <c r="J116" s="49" t="s">
        <v>1285</v>
      </c>
      <c r="K116" t="str">
        <f>H116&amp;I116&amp;J116</f>
        <v>+ "04 11 05 01 08 10 06 03 09 12 07 02@"</v>
      </c>
    </row>
    <row r="117" spans="1:11" ht="16">
      <c r="A117" s="49" t="s">
        <v>1284</v>
      </c>
      <c r="B117" t="s">
        <v>2001</v>
      </c>
      <c r="C117" s="49" t="s">
        <v>1820</v>
      </c>
      <c r="D117" t="str">
        <f>A117&amp;B117&amp;C117</f>
        <v>+ "05 06 09 10 07 08 04 03 11 12 02 01"</v>
      </c>
      <c r="H117" s="49" t="s">
        <v>1284</v>
      </c>
      <c r="I117" t="s">
        <v>2009</v>
      </c>
      <c r="J117" s="49" t="s">
        <v>2004</v>
      </c>
      <c r="K117" t="str">
        <f>H117&amp;I117&amp;J117</f>
        <v>+ "09 05 02 01 07 10 06 11 03 08 04 12|7,2=1,4"</v>
      </c>
    </row>
    <row r="118" spans="1:11" ht="16">
      <c r="C118" s="49"/>
      <c r="D118" s="31" t="s">
        <v>2002</v>
      </c>
      <c r="H118" s="121" t="s">
        <v>1817</v>
      </c>
      <c r="I118" t="s">
        <v>2010</v>
      </c>
      <c r="J118" s="49" t="s">
        <v>1285</v>
      </c>
      <c r="K118" t="str">
        <f>H118&amp;I118&amp;J118</f>
        <v>+ "#10 12 02 07 03 04 11 05 06 09 08 01@"</v>
      </c>
    </row>
    <row r="119" spans="1:11" ht="16">
      <c r="H119" s="49" t="s">
        <v>1284</v>
      </c>
      <c r="I119" t="s">
        <v>2011</v>
      </c>
      <c r="J119" s="49" t="s">
        <v>1285</v>
      </c>
      <c r="K119" t="str">
        <f>H119&amp;I119&amp;J119</f>
        <v>+ "06 12 03 07 05 10 02 09 04 11 08 01@"</v>
      </c>
    </row>
    <row r="120" spans="1:11" ht="16">
      <c r="H120" s="49" t="s">
        <v>1284</v>
      </c>
      <c r="I120" t="s">
        <v>2012</v>
      </c>
      <c r="J120" s="49" t="s">
        <v>1285</v>
      </c>
      <c r="K120" t="str">
        <f>H120&amp;I120&amp;J120</f>
        <v>+ "09 02 05 01 10 06 08 07 03 12 11 04@"</v>
      </c>
    </row>
    <row r="121" spans="1:11" ht="16">
      <c r="H121" s="49" t="s">
        <v>1284</v>
      </c>
      <c r="I121" t="s">
        <v>2013</v>
      </c>
      <c r="J121" s="49" t="s">
        <v>1285</v>
      </c>
      <c r="K121" t="str">
        <f>H121&amp;I121&amp;J121</f>
        <v>+ "06 09 02 05 12 08 10 03 01 11 07 04@"</v>
      </c>
    </row>
    <row r="122" spans="1:11" ht="16">
      <c r="H122" s="49" t="s">
        <v>1284</v>
      </c>
      <c r="I122" t="s">
        <v>2014</v>
      </c>
      <c r="J122" s="49" t="s">
        <v>2004</v>
      </c>
      <c r="K122" t="str">
        <f>H122&amp;I122&amp;J122</f>
        <v>+ "01 09 11 05 08 07 10 12 02 03 04 06|7,2=1,4"</v>
      </c>
    </row>
    <row r="123" spans="1:11" ht="16">
      <c r="K123" s="121" t="s">
        <v>2003</v>
      </c>
    </row>
    <row r="125" spans="1:11" ht="16">
      <c r="H125" s="49" t="s">
        <v>1822</v>
      </c>
      <c r="I125" t="s">
        <v>2005</v>
      </c>
      <c r="J125" s="49" t="s">
        <v>1285</v>
      </c>
      <c r="K125" t="str">
        <f>H125&amp;I125&amp;J125</f>
        <v xml:space="preserve"> "07 02 09 06 11 12 01 10 08 05 03 04@"</v>
      </c>
    </row>
    <row r="126" spans="1:11" ht="16">
      <c r="H126" s="49" t="s">
        <v>1284</v>
      </c>
      <c r="I126" t="s">
        <v>2006</v>
      </c>
      <c r="J126" s="49" t="s">
        <v>1285</v>
      </c>
      <c r="K126" t="str">
        <f t="shared" ref="K126:K134" si="3">H126&amp;I126&amp;J126</f>
        <v>+ "05 01 04 09 03 02 07 12 10 11 08 06@"</v>
      </c>
    </row>
    <row r="127" spans="1:11" ht="16">
      <c r="H127" s="49" t="s">
        <v>1284</v>
      </c>
      <c r="I127" t="s">
        <v>2007</v>
      </c>
      <c r="J127" s="49" t="s">
        <v>1285</v>
      </c>
      <c r="K127" t="str">
        <f t="shared" si="3"/>
        <v>+ "09 01 05 06 02 08 10 03 07 11 12 04@"</v>
      </c>
    </row>
    <row r="128" spans="1:11" ht="16">
      <c r="H128" s="49" t="s">
        <v>1284</v>
      </c>
      <c r="I128" t="s">
        <v>2008</v>
      </c>
      <c r="J128" s="49" t="s">
        <v>1285</v>
      </c>
      <c r="K128" t="str">
        <f t="shared" si="3"/>
        <v>+ "04 11 05 01 08 10 06 03 09 12 07 02@"</v>
      </c>
    </row>
    <row r="129" spans="1:11" ht="16">
      <c r="H129" s="49" t="s">
        <v>1284</v>
      </c>
      <c r="I129" t="s">
        <v>2009</v>
      </c>
      <c r="J129" s="49" t="s">
        <v>1285</v>
      </c>
      <c r="K129" t="str">
        <f t="shared" si="3"/>
        <v>+ "09 05 02 01 07 10 06 11 03 08 04 12@"</v>
      </c>
    </row>
    <row r="130" spans="1:11" ht="16">
      <c r="H130" s="49" t="s">
        <v>1284</v>
      </c>
      <c r="I130" t="s">
        <v>2010</v>
      </c>
      <c r="J130" s="49" t="s">
        <v>1285</v>
      </c>
      <c r="K130" t="str">
        <f t="shared" si="3"/>
        <v>+ "10 12 02 07 03 04 11 05 06 09 08 01@"</v>
      </c>
    </row>
    <row r="131" spans="1:11" ht="16">
      <c r="H131" s="49" t="s">
        <v>1284</v>
      </c>
      <c r="I131" t="s">
        <v>2011</v>
      </c>
      <c r="J131" s="49" t="s">
        <v>1285</v>
      </c>
      <c r="K131" t="str">
        <f t="shared" si="3"/>
        <v>+ "06 12 03 07 05 10 02 09 04 11 08 01@"</v>
      </c>
    </row>
    <row r="132" spans="1:11" ht="16">
      <c r="H132" s="49" t="s">
        <v>1284</v>
      </c>
      <c r="I132" t="s">
        <v>2012</v>
      </c>
      <c r="J132" s="49" t="s">
        <v>1285</v>
      </c>
      <c r="K132" t="str">
        <f t="shared" si="3"/>
        <v>+ "09 02 05 01 10 06 08 07 03 12 11 04@"</v>
      </c>
    </row>
    <row r="133" spans="1:11" ht="16">
      <c r="H133" s="49" t="s">
        <v>1284</v>
      </c>
      <c r="I133" t="s">
        <v>2013</v>
      </c>
      <c r="J133" s="49" t="s">
        <v>1285</v>
      </c>
      <c r="K133" t="str">
        <f t="shared" si="3"/>
        <v>+ "06 09 02 05 12 08 10 03 01 11 07 04@"</v>
      </c>
    </row>
    <row r="134" spans="1:11" ht="16">
      <c r="H134" s="49" t="s">
        <v>1284</v>
      </c>
      <c r="I134" t="s">
        <v>2014</v>
      </c>
      <c r="J134" s="49" t="s">
        <v>1820</v>
      </c>
      <c r="K134" t="str">
        <f t="shared" si="3"/>
        <v>+ "01 09 11 05 08 07 10 12 02 03 04 06"</v>
      </c>
    </row>
    <row r="135" spans="1:11">
      <c r="K135" s="31" t="s">
        <v>2015</v>
      </c>
    </row>
    <row r="136" spans="1:11">
      <c r="B136" s="23" t="s">
        <v>2136</v>
      </c>
    </row>
    <row r="137" spans="1:11" ht="16">
      <c r="A137" s="49" t="s">
        <v>1822</v>
      </c>
      <c r="B137" t="s">
        <v>2126</v>
      </c>
      <c r="C137" s="49" t="s">
        <v>1285</v>
      </c>
      <c r="D137" t="str">
        <f>A137&amp;B137&amp;C137</f>
        <v xml:space="preserve"> "10 07 12 02 05 03 06 09 08 04 11@"</v>
      </c>
      <c r="H137" s="49" t="s">
        <v>1822</v>
      </c>
      <c r="I137" t="s">
        <v>2138</v>
      </c>
      <c r="J137" s="49" t="s">
        <v>1285</v>
      </c>
      <c r="K137" t="str">
        <f>H137&amp;I137&amp;J137</f>
        <v xml:space="preserve"> "11 04 03 09 01 07 06 02 05 08 12 10@"</v>
      </c>
    </row>
    <row r="138" spans="1:11" ht="16">
      <c r="A138" s="49" t="s">
        <v>1284</v>
      </c>
      <c r="B138" t="s">
        <v>2127</v>
      </c>
      <c r="C138" s="49" t="s">
        <v>1285</v>
      </c>
      <c r="D138" t="str">
        <f t="shared" ref="D138:D146" si="4">A138&amp;B138&amp;C138</f>
        <v>+ "06 11 02 09 03 07 01 05 04 08 12@"</v>
      </c>
      <c r="H138" s="49" t="s">
        <v>1284</v>
      </c>
      <c r="I138" t="s">
        <v>2139</v>
      </c>
      <c r="J138" s="49" t="s">
        <v>1285</v>
      </c>
      <c r="K138" t="str">
        <f t="shared" ref="K138:K146" si="5">H138&amp;I138&amp;J138</f>
        <v>+ "06 11 03 08 09 01 02 07 05 10 12 04@"</v>
      </c>
    </row>
    <row r="139" spans="1:11" ht="16">
      <c r="A139" s="49" t="s">
        <v>1284</v>
      </c>
      <c r="B139" t="s">
        <v>2128</v>
      </c>
      <c r="C139" s="49" t="s">
        <v>1285</v>
      </c>
      <c r="D139" t="str">
        <f t="shared" si="4"/>
        <v>+ "09 02 01 08 05 10 11 12 07 04 06@"</v>
      </c>
      <c r="H139" s="49" t="s">
        <v>1284</v>
      </c>
      <c r="I139" t="s">
        <v>2140</v>
      </c>
      <c r="J139" s="49" t="s">
        <v>1285</v>
      </c>
      <c r="K139" t="str">
        <f t="shared" si="5"/>
        <v>+ "06 11 03 04 09 07 02 01 05 08 12 10@"</v>
      </c>
    </row>
    <row r="140" spans="1:11" ht="16">
      <c r="A140" s="49" t="s">
        <v>1284</v>
      </c>
      <c r="B140" t="s">
        <v>2129</v>
      </c>
      <c r="C140" s="49" t="s">
        <v>1285</v>
      </c>
      <c r="D140" t="str">
        <f t="shared" si="4"/>
        <v>+ "12 07 05 10 01 04 02 09 08 11 03@"</v>
      </c>
      <c r="H140" s="49" t="s">
        <v>1284</v>
      </c>
      <c r="I140" t="s">
        <v>2141</v>
      </c>
      <c r="J140" s="49" t="s">
        <v>1285</v>
      </c>
      <c r="K140" t="str">
        <f t="shared" si="5"/>
        <v>+ "06 11 03 04 01 09 05 07 08 02 12 10@"</v>
      </c>
    </row>
    <row r="141" spans="1:11" ht="16">
      <c r="A141" s="49" t="s">
        <v>1284</v>
      </c>
      <c r="B141" t="s">
        <v>2130</v>
      </c>
      <c r="C141" s="49" t="s">
        <v>1285</v>
      </c>
      <c r="D141" t="str">
        <f t="shared" si="4"/>
        <v>+ "10 12 07 05 02 09 08 03 01 06 04@"</v>
      </c>
      <c r="H141" s="49" t="s">
        <v>1284</v>
      </c>
      <c r="I141" t="s">
        <v>2142</v>
      </c>
      <c r="J141" s="49" t="s">
        <v>1820</v>
      </c>
      <c r="K141" t="str">
        <f>H141&amp;I141&amp;J141</f>
        <v>+ "04 11 01 03 12 09 06 07 05 08 02 10"</v>
      </c>
    </row>
    <row r="142" spans="1:11" ht="16">
      <c r="A142" s="49" t="s">
        <v>1284</v>
      </c>
      <c r="B142" t="s">
        <v>2131</v>
      </c>
      <c r="C142" s="49" t="s">
        <v>1285</v>
      </c>
      <c r="D142" t="str">
        <f t="shared" si="4"/>
        <v>+ "06 07 11 03 02 04 05 09 01 10 12@"</v>
      </c>
      <c r="K142" s="31" t="s">
        <v>2164</v>
      </c>
    </row>
    <row r="143" spans="1:11" ht="16">
      <c r="A143" s="49" t="s">
        <v>1284</v>
      </c>
      <c r="B143" t="s">
        <v>2132</v>
      </c>
      <c r="C143" s="49" t="s">
        <v>1285</v>
      </c>
      <c r="D143" t="str">
        <f t="shared" si="4"/>
        <v>+ "06 02 11 09 07 01 05 03 04 08 12@"</v>
      </c>
      <c r="H143" s="49"/>
      <c r="J143" s="49"/>
    </row>
    <row r="144" spans="1:11" ht="16">
      <c r="A144" s="49" t="s">
        <v>1284</v>
      </c>
      <c r="B144" t="s">
        <v>2133</v>
      </c>
      <c r="C144" s="49" t="s">
        <v>1285</v>
      </c>
      <c r="D144" t="str">
        <f t="shared" si="4"/>
        <v>+ "02 09 06 03 05 11 08 01 07 10 04@"</v>
      </c>
      <c r="H144" s="49"/>
      <c r="J144" s="49"/>
    </row>
    <row r="145" spans="1:17" ht="16">
      <c r="A145" s="49" t="s">
        <v>1284</v>
      </c>
      <c r="B145" t="s">
        <v>2134</v>
      </c>
      <c r="C145" s="49" t="s">
        <v>1285</v>
      </c>
      <c r="D145" t="str">
        <f t="shared" si="4"/>
        <v>+ "10 12 07 02 05 01 08 09 04 03 11@"</v>
      </c>
      <c r="H145" s="49"/>
      <c r="J145" s="49"/>
    </row>
    <row r="146" spans="1:17" ht="16">
      <c r="A146" s="49" t="s">
        <v>1284</v>
      </c>
      <c r="B146" t="s">
        <v>2135</v>
      </c>
      <c r="C146" s="49" t="s">
        <v>1820</v>
      </c>
      <c r="D146" t="str">
        <f t="shared" si="4"/>
        <v>+ "06 11 03 07 02 04 09 01 05 12 08"</v>
      </c>
      <c r="H146" s="49" t="s">
        <v>1822</v>
      </c>
      <c r="I146" t="s">
        <v>2537</v>
      </c>
      <c r="J146" s="49" t="s">
        <v>1285</v>
      </c>
      <c r="K146" t="str">
        <f>H146&amp;I146&amp;J146</f>
        <v xml:space="preserve"> "06 07 05 08 11 10 12 09 02 01 04 03@"</v>
      </c>
      <c r="L146" s="23" t="s">
        <v>1818</v>
      </c>
      <c r="M146" s="49" t="s">
        <v>1822</v>
      </c>
      <c r="N146" t="s">
        <v>2572</v>
      </c>
      <c r="O146" s="49" t="s">
        <v>1285</v>
      </c>
      <c r="P146" t="str">
        <f>M146&amp;N146&amp;O146</f>
        <v xml:space="preserve"> "06 05 08 07 03 02 04 01 12 10 09 11@"</v>
      </c>
      <c r="Q146" s="23" t="s">
        <v>1818</v>
      </c>
    </row>
    <row r="147" spans="1:17" ht="16">
      <c r="D147" s="31" t="s">
        <v>2143</v>
      </c>
      <c r="H147" s="49" t="s">
        <v>1284</v>
      </c>
      <c r="I147" t="s">
        <v>2533</v>
      </c>
      <c r="J147" s="49" t="s">
        <v>1285</v>
      </c>
      <c r="K147" t="str">
        <f t="shared" ref="K147:K149" si="6">H147&amp;I147&amp;J147</f>
        <v>+ "06 07 05 08 10 11 12 09 02 01 04 03@"</v>
      </c>
      <c r="L147" s="23" t="s">
        <v>1818</v>
      </c>
      <c r="M147" s="49" t="s">
        <v>1284</v>
      </c>
      <c r="N147" t="s">
        <v>2573</v>
      </c>
      <c r="O147" s="49" t="s">
        <v>1285</v>
      </c>
      <c r="P147" t="str">
        <f t="shared" ref="P147:P149" si="7">M147&amp;N147&amp;O147</f>
        <v>+ "06 07 05 08 03 04 01 02 10 09 11 12@"</v>
      </c>
      <c r="Q147" s="23" t="s">
        <v>1818</v>
      </c>
    </row>
    <row r="148" spans="1:17" ht="16">
      <c r="H148" s="49" t="s">
        <v>1284</v>
      </c>
      <c r="I148" t="s">
        <v>2536</v>
      </c>
      <c r="J148" s="49" t="s">
        <v>1285</v>
      </c>
      <c r="K148" t="str">
        <f t="shared" si="6"/>
        <v>+ "06 07 05 08 12 10 09 11 02 01 04 03@"</v>
      </c>
      <c r="L148" s="23" t="s">
        <v>1818</v>
      </c>
      <c r="M148" s="49" t="s">
        <v>1284</v>
      </c>
      <c r="N148" t="s">
        <v>2574</v>
      </c>
      <c r="O148" s="49" t="s">
        <v>1285</v>
      </c>
      <c r="P148" t="str">
        <f t="shared" si="7"/>
        <v>+ "06 07 05 08 03 04 02 01 10 12 09 11@"</v>
      </c>
      <c r="Q148" s="23" t="s">
        <v>1818</v>
      </c>
    </row>
    <row r="149" spans="1:17" ht="16">
      <c r="A149" s="49" t="s">
        <v>1822</v>
      </c>
      <c r="B149" t="s">
        <v>2145</v>
      </c>
      <c r="C149" s="49" t="s">
        <v>1285</v>
      </c>
      <c r="D149" t="str">
        <f>A149&amp;B149&amp;C149</f>
        <v xml:space="preserve"> "02 05 04 11 10 06 09 07 01 08 03 12@"</v>
      </c>
      <c r="H149" s="49" t="s">
        <v>1284</v>
      </c>
      <c r="I149" t="s">
        <v>2535</v>
      </c>
      <c r="J149" s="49" t="s">
        <v>1285</v>
      </c>
      <c r="K149" t="str">
        <f t="shared" si="6"/>
        <v>+ "06 07 05 08 10 12 11 09 02 01 04 03@"</v>
      </c>
      <c r="L149" s="23" t="s">
        <v>1818</v>
      </c>
      <c r="M149" s="49" t="s">
        <v>1284</v>
      </c>
      <c r="N149" t="s">
        <v>2575</v>
      </c>
      <c r="O149" s="49" t="s">
        <v>1285</v>
      </c>
      <c r="P149" t="str">
        <f t="shared" si="7"/>
        <v>+ "06 05 07 08 03 02 04 01 10 12 09 11@"</v>
      </c>
      <c r="Q149" s="23" t="s">
        <v>1818</v>
      </c>
    </row>
    <row r="150" spans="1:17" ht="16">
      <c r="A150" s="49" t="s">
        <v>1284</v>
      </c>
      <c r="B150" t="s">
        <v>2146</v>
      </c>
      <c r="C150" s="49" t="s">
        <v>1285</v>
      </c>
      <c r="D150" t="str">
        <f t="shared" ref="D150:D158" si="8">A150&amp;B150&amp;C150</f>
        <v>+ "06 07 02 03 04 11 05 12 10 09 01 08@"</v>
      </c>
      <c r="H150" s="49" t="s">
        <v>1284</v>
      </c>
      <c r="I150" t="s">
        <v>2534</v>
      </c>
      <c r="J150" s="49" t="s">
        <v>1820</v>
      </c>
      <c r="K150" t="str">
        <f>H150&amp;I150&amp;J150</f>
        <v>+ "06 07 05 08 10 12 09 11 02 01 04 03"</v>
      </c>
      <c r="L150" s="23" t="s">
        <v>1818</v>
      </c>
      <c r="M150" s="49" t="s">
        <v>1284</v>
      </c>
      <c r="N150" t="s">
        <v>2576</v>
      </c>
      <c r="O150" s="49" t="s">
        <v>1820</v>
      </c>
      <c r="P150" t="str">
        <f>M150&amp;N150&amp;O150</f>
        <v>+ "06 05 07 08 03 02 01 04 12 10 09 11"</v>
      </c>
      <c r="Q150" s="23" t="s">
        <v>1818</v>
      </c>
    </row>
    <row r="151" spans="1:17" ht="16">
      <c r="A151" s="49" t="s">
        <v>1284</v>
      </c>
      <c r="B151" t="s">
        <v>2147</v>
      </c>
      <c r="C151" s="49" t="s">
        <v>1285</v>
      </c>
      <c r="D151" t="str">
        <f t="shared" si="8"/>
        <v>+ "05 01 08 09 11 02 10 07 12 03 06 04@"</v>
      </c>
      <c r="K151" s="31" t="s">
        <v>2410</v>
      </c>
      <c r="P151" s="31" t="s">
        <v>2577</v>
      </c>
    </row>
    <row r="152" spans="1:17" ht="16">
      <c r="A152" s="49" t="s">
        <v>1284</v>
      </c>
      <c r="B152" t="s">
        <v>2148</v>
      </c>
      <c r="C152" s="49" t="s">
        <v>1285</v>
      </c>
      <c r="D152" t="str">
        <f t="shared" si="8"/>
        <v>+ "01 04 11 09 12 05 06 08 03 02 07 10@"</v>
      </c>
    </row>
    <row r="153" spans="1:17" ht="16">
      <c r="A153" s="49" t="s">
        <v>1284</v>
      </c>
      <c r="B153" t="s">
        <v>2149</v>
      </c>
      <c r="C153" s="49" t="s">
        <v>1285</v>
      </c>
      <c r="D153" t="str">
        <f t="shared" si="8"/>
        <v>+ "12 07 10 03 04 08 01 05 09 02 11 06@"</v>
      </c>
      <c r="H153" s="49" t="s">
        <v>1822</v>
      </c>
      <c r="I153" t="s">
        <v>2639</v>
      </c>
      <c r="J153" s="49" t="s">
        <v>1285</v>
      </c>
      <c r="K153" t="str">
        <f>H153&amp;I153&amp;J153</f>
        <v xml:space="preserve"> "9, 11, 10, 12, 8, 5, 1, 3, 7, 6, 2, 4@"</v>
      </c>
      <c r="L153" s="23" t="s">
        <v>1818</v>
      </c>
      <c r="M153" s="49" t="s">
        <v>1822</v>
      </c>
      <c r="N153" t="s">
        <v>2652</v>
      </c>
      <c r="O153" s="49" t="s">
        <v>1285</v>
      </c>
      <c r="P153" t="str">
        <f>M153&amp;N153&amp;O153</f>
        <v xml:space="preserve"> "09 12 11 10 02 01 03 04 08 05 07 06@"</v>
      </c>
    </row>
    <row r="154" spans="1:17" ht="16">
      <c r="A154" s="49" t="s">
        <v>1284</v>
      </c>
      <c r="B154" t="s">
        <v>2150</v>
      </c>
      <c r="C154" s="49" t="s">
        <v>1285</v>
      </c>
      <c r="D154" t="str">
        <f t="shared" si="8"/>
        <v>+ "05 11 01 09 06 07 12 10 04 03 08 02@"</v>
      </c>
      <c r="H154" s="49" t="s">
        <v>1284</v>
      </c>
      <c r="I154" t="s">
        <v>2640</v>
      </c>
      <c r="J154" s="49" t="s">
        <v>1285</v>
      </c>
      <c r="K154" t="str">
        <f t="shared" ref="K154:K162" si="9">H154&amp;I154&amp;J154</f>
        <v>+ "3, 1, 12, 9, 2, 4, 11, 10, 6, 5, 8, 7@"</v>
      </c>
      <c r="L154" s="23" t="s">
        <v>1818</v>
      </c>
      <c r="M154" s="49" t="s">
        <v>1284</v>
      </c>
      <c r="N154" t="s">
        <v>2653</v>
      </c>
      <c r="O154" s="49" t="s">
        <v>1285</v>
      </c>
      <c r="P154" t="str">
        <f t="shared" ref="P154:P156" si="10">M154&amp;N154&amp;O154</f>
        <v>+ "12 09 11 10 02 01 04 03 08 05 07 06@"</v>
      </c>
    </row>
    <row r="155" spans="1:17" ht="16">
      <c r="A155" s="49" t="s">
        <v>1284</v>
      </c>
      <c r="B155" t="s">
        <v>2151</v>
      </c>
      <c r="C155" s="49" t="s">
        <v>1285</v>
      </c>
      <c r="D155" t="str">
        <f t="shared" si="8"/>
        <v>+ "10 07 05 01 03 08 12 11 02 09 06 04@"</v>
      </c>
      <c r="H155" s="49" t="s">
        <v>1284</v>
      </c>
      <c r="I155" t="s">
        <v>2641</v>
      </c>
      <c r="J155" s="49" t="s">
        <v>1285</v>
      </c>
      <c r="K155" t="str">
        <f t="shared" si="9"/>
        <v>+ "2, 4, 10, 9, 3, 1, 11, 12, 8, 5, 6, 7@"</v>
      </c>
      <c r="L155" s="23" t="s">
        <v>1818</v>
      </c>
      <c r="M155" s="49" t="s">
        <v>1284</v>
      </c>
      <c r="N155" t="s">
        <v>2654</v>
      </c>
      <c r="O155" s="49" t="s">
        <v>1285</v>
      </c>
      <c r="P155" t="str">
        <f t="shared" si="10"/>
        <v>+ "12 09 11 10 02 01 04 03 08 05 06 07@"</v>
      </c>
    </row>
    <row r="156" spans="1:17" ht="16">
      <c r="A156" s="49" t="s">
        <v>1284</v>
      </c>
      <c r="B156" t="s">
        <v>2152</v>
      </c>
      <c r="C156" s="49" t="s">
        <v>1285</v>
      </c>
      <c r="D156" t="str">
        <f t="shared" si="8"/>
        <v>+ "01 02 09 03 12 10 11 05 08 07 06 04@"</v>
      </c>
      <c r="H156" s="49" t="s">
        <v>1284</v>
      </c>
      <c r="I156" t="s">
        <v>2642</v>
      </c>
      <c r="J156" s="49" t="s">
        <v>1285</v>
      </c>
      <c r="K156" t="str">
        <f t="shared" si="9"/>
        <v>+ "2, 4, 12, 11, 10, 9, 8, 7, 5, 1, 3, 6@"</v>
      </c>
      <c r="L156" s="23" t="s">
        <v>1818</v>
      </c>
      <c r="M156" s="49" t="s">
        <v>1284</v>
      </c>
      <c r="N156" t="s">
        <v>2650</v>
      </c>
      <c r="O156" s="49" t="s">
        <v>1285</v>
      </c>
      <c r="P156" t="str">
        <f t="shared" si="10"/>
        <v>+ "09 12 11 10 02 01 04 03 08 05 07 06@"</v>
      </c>
    </row>
    <row r="157" spans="1:17" ht="16">
      <c r="A157" s="49" t="s">
        <v>1284</v>
      </c>
      <c r="B157" t="s">
        <v>2153</v>
      </c>
      <c r="C157" s="49" t="s">
        <v>1285</v>
      </c>
      <c r="D157" t="str">
        <f t="shared" si="8"/>
        <v>+ "06 07 12 05 10 03 11 02 04 09 01 08@"</v>
      </c>
      <c r="H157" s="49" t="s">
        <v>1284</v>
      </c>
      <c r="I157" t="s">
        <v>2643</v>
      </c>
      <c r="J157" s="49" t="s">
        <v>1285</v>
      </c>
      <c r="K157" t="str">
        <f t="shared" si="9"/>
        <v>+ "1, 3, 4, 2, 10, 12, 7, 8, 5, 6, 11, 9@"</v>
      </c>
      <c r="L157" s="23" t="s">
        <v>1818</v>
      </c>
      <c r="M157" s="49" t="s">
        <v>1284</v>
      </c>
      <c r="N157" t="s">
        <v>2651</v>
      </c>
      <c r="O157" s="49" t="s">
        <v>1820</v>
      </c>
      <c r="P157" t="str">
        <f>M157&amp;N157&amp;O157</f>
        <v>+ "09 12 11 10 02 01 04 03 08 05 06 07"</v>
      </c>
    </row>
    <row r="158" spans="1:17" ht="16">
      <c r="A158" s="49" t="s">
        <v>1284</v>
      </c>
      <c r="B158" t="s">
        <v>2154</v>
      </c>
      <c r="C158" s="49" t="s">
        <v>1820</v>
      </c>
      <c r="D158" t="str">
        <f t="shared" si="8"/>
        <v>+ "04 05 01 09 02 11 08 10 12 07 03 06"</v>
      </c>
      <c r="H158" s="49" t="s">
        <v>1284</v>
      </c>
      <c r="I158" t="s">
        <v>2644</v>
      </c>
      <c r="J158" s="49" t="s">
        <v>1285</v>
      </c>
      <c r="K158" t="str">
        <f t="shared" si="9"/>
        <v>+ "10, 11, 2, 3, 4, 1, 9, 12, 8, 5, 6, 7@"</v>
      </c>
      <c r="L158" s="23" t="s">
        <v>1818</v>
      </c>
      <c r="P158" s="31" t="s">
        <v>2579</v>
      </c>
    </row>
    <row r="159" spans="1:17" ht="16">
      <c r="D159" s="31" t="s">
        <v>2155</v>
      </c>
      <c r="H159" s="49" t="s">
        <v>1284</v>
      </c>
      <c r="I159" t="s">
        <v>2645</v>
      </c>
      <c r="J159" s="49" t="s">
        <v>1285</v>
      </c>
      <c r="K159" t="str">
        <f t="shared" si="9"/>
        <v>+ "9, 12, 2, 1, 3, 4, 10, 11, 5, 7, 8, 6@"</v>
      </c>
      <c r="L159" s="23" t="s">
        <v>1818</v>
      </c>
    </row>
    <row r="160" spans="1:17" ht="16">
      <c r="H160" s="49" t="s">
        <v>1284</v>
      </c>
      <c r="I160" t="s">
        <v>2646</v>
      </c>
      <c r="J160" s="49" t="s">
        <v>1285</v>
      </c>
      <c r="K160" t="str">
        <f t="shared" si="9"/>
        <v>+ "3, 1, 2, 9, 12, 4, 10, 11, 8, 7, 5, 6@"</v>
      </c>
      <c r="L160" s="23" t="s">
        <v>1818</v>
      </c>
    </row>
    <row r="161" spans="8:12" ht="16">
      <c r="H161" s="49" t="s">
        <v>1284</v>
      </c>
      <c r="I161" t="s">
        <v>2647</v>
      </c>
      <c r="J161" s="49" t="s">
        <v>1285</v>
      </c>
      <c r="K161" t="str">
        <f t="shared" si="9"/>
        <v>+ "4, 10, 11, 2, 1, 3, 12, 9, 5, 7, 8, 6@"</v>
      </c>
      <c r="L161" s="23" t="s">
        <v>1818</v>
      </c>
    </row>
    <row r="162" spans="8:12" ht="16">
      <c r="H162" s="49" t="s">
        <v>1284</v>
      </c>
      <c r="I162" t="s">
        <v>2648</v>
      </c>
      <c r="J162" s="49" t="s">
        <v>1820</v>
      </c>
      <c r="K162" t="str">
        <f t="shared" si="9"/>
        <v>+ "10, 11, 3, 2, 4, 1, 12, 9, 7, 5, 8, 6"</v>
      </c>
      <c r="L162" s="23" t="s">
        <v>1818</v>
      </c>
    </row>
    <row r="163" spans="8:12">
      <c r="K163" s="31" t="s">
        <v>2538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A1EA-DD29-2F48-99A4-C3BC6F5A7369}">
  <dimension ref="B3:B4"/>
  <sheetViews>
    <sheetView workbookViewId="0">
      <selection activeCell="F13" sqref="F13"/>
    </sheetView>
  </sheetViews>
  <sheetFormatPr baseColWidth="10" defaultRowHeight="15"/>
  <sheetData>
    <row r="3" spans="2:2">
      <c r="B3" s="23" t="s">
        <v>2070</v>
      </c>
    </row>
    <row r="4" spans="2:2">
      <c r="B4" s="23" t="s">
        <v>2071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9C21-F692-894E-B530-0BF937885793}">
  <dimension ref="C15"/>
  <sheetViews>
    <sheetView workbookViewId="0">
      <selection activeCell="C15" sqref="C15"/>
    </sheetView>
  </sheetViews>
  <sheetFormatPr baseColWidth="10" defaultRowHeight="15"/>
  <sheetData>
    <row r="15" spans="3:3">
      <c r="C15">
        <f>10000+33*3000+1094*200+117*100+10132*15+73155*5</f>
        <v>857255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Sheet6</vt:lpstr>
      <vt:lpstr>dlt ss</vt:lpstr>
      <vt:lpstr>dlt ender</vt:lpstr>
      <vt:lpstr>enderHis</vt:lpstr>
      <vt:lpstr>3d ss</vt:lpstr>
      <vt:lpstr>dlt blue</vt:lpstr>
      <vt:lpstr>ssq ss</vt:lpstr>
      <vt:lpstr>Sheet1</vt:lpstr>
      <vt:lpstr>Sheet2</vt:lpstr>
      <vt:lpstr>Rtwo20Go15</vt:lpstr>
      <vt:lpstr>ssq com</vt:lpstr>
      <vt:lpstr>width</vt:lpstr>
      <vt:lpstr>NeiBorMax</vt:lpstr>
      <vt:lpstr>Sheet3</vt:lpstr>
      <vt:lpstr>termPerformance</vt:lpstr>
      <vt:lpstr>termPF_Blue</vt:lpstr>
      <vt:lpstr>tool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XA Wang</cp:lastModifiedBy>
  <dcterms:created xsi:type="dcterms:W3CDTF">2020-04-15T09:09:00Z</dcterms:created>
  <dcterms:modified xsi:type="dcterms:W3CDTF">2024-07-09T10:57:45Z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