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pace\rocketry-performance\data\"/>
    </mc:Choice>
  </mc:AlternateContent>
  <bookViews>
    <workbookView xWindow="0" yWindow="0" windowWidth="25200" windowHeight="11985" tabRatio="731" activeTab="6"/>
  </bookViews>
  <sheets>
    <sheet name="Rocket" sheetId="10" r:id="rId1"/>
    <sheet name="Instructions" sheetId="11" r:id="rId2"/>
    <sheet name="EQUATIONS" sheetId="6" r:id="rId3"/>
    <sheet name="OGIVE" sheetId="5" r:id="rId4"/>
    <sheet name="POWER" sheetId="4" r:id="rId5"/>
    <sheet name="ELLIPSE" sheetId="7" r:id="rId6"/>
    <sheet name="HAACK" sheetId="13" r:id="rId7"/>
  </sheets>
  <definedNames>
    <definedName name="_xlnm.Print_Area" localSheetId="2">EQUATIONS!$A$1:$N$45</definedName>
  </definedNames>
  <calcPr calcId="152511"/>
</workbook>
</file>

<file path=xl/calcChain.xml><?xml version="1.0" encoding="utf-8"?>
<calcChain xmlns="http://schemas.openxmlformats.org/spreadsheetml/2006/main">
  <c r="B11" i="5" l="1"/>
  <c r="A14" i="13"/>
  <c r="D14" i="13" s="1"/>
  <c r="B14" i="13" s="1"/>
  <c r="C14" i="13" s="1"/>
  <c r="A13" i="13"/>
  <c r="D13" i="13"/>
  <c r="A10" i="5"/>
  <c r="A10" i="7" s="1"/>
  <c r="B10" i="13"/>
  <c r="C10" i="13"/>
  <c r="A11" i="5"/>
  <c r="A12" i="5"/>
  <c r="A12" i="7" s="1"/>
  <c r="A12" i="13"/>
  <c r="J11" i="5"/>
  <c r="A15" i="5" s="1"/>
  <c r="A15" i="13" s="1"/>
  <c r="D15" i="13" s="1"/>
  <c r="B15" i="13" s="1"/>
  <c r="C15" i="13"/>
  <c r="A16" i="5"/>
  <c r="A14" i="7"/>
  <c r="B14" i="7" s="1"/>
  <c r="C14" i="7" s="1"/>
  <c r="A13" i="7"/>
  <c r="B10" i="7"/>
  <c r="C10" i="7" s="1"/>
  <c r="B11" i="7"/>
  <c r="C11" i="7" s="1"/>
  <c r="A16" i="7"/>
  <c r="B16" i="7" s="1"/>
  <c r="C16" i="7" s="1"/>
  <c r="A15" i="7"/>
  <c r="B15" i="7"/>
  <c r="C15" i="7" s="1"/>
  <c r="L20" i="5"/>
  <c r="L19" i="5"/>
  <c r="L18" i="5"/>
  <c r="L17" i="5"/>
  <c r="B15" i="5"/>
  <c r="B16" i="5"/>
  <c r="B14" i="5"/>
  <c r="C14" i="5" s="1"/>
  <c r="C16" i="5"/>
  <c r="C15" i="5"/>
  <c r="C11" i="5"/>
  <c r="A16" i="4"/>
  <c r="B16" i="4"/>
  <c r="C16" i="4" s="1"/>
  <c r="A15" i="4"/>
  <c r="B15" i="4" s="1"/>
  <c r="C15" i="4" s="1"/>
  <c r="A14" i="4"/>
  <c r="B14" i="4"/>
  <c r="C14" i="4" s="1"/>
  <c r="A13" i="4"/>
  <c r="A12" i="4"/>
  <c r="A11" i="4"/>
  <c r="A10" i="4"/>
  <c r="B11" i="4"/>
  <c r="C11" i="4" s="1"/>
  <c r="B10" i="4"/>
  <c r="C10" i="4"/>
  <c r="A11" i="13" l="1"/>
  <c r="A11" i="7"/>
  <c r="A17" i="5"/>
  <c r="A16" i="13"/>
  <c r="D16" i="13" s="1"/>
  <c r="B16" i="13" s="1"/>
  <c r="C16" i="13" s="1"/>
  <c r="A10" i="13"/>
  <c r="B11" i="13"/>
  <c r="C11" i="13" s="1"/>
  <c r="B12" i="5"/>
  <c r="B12" i="13" l="1"/>
  <c r="C12" i="13" s="1"/>
  <c r="C12" i="5"/>
  <c r="B12" i="7"/>
  <c r="C12" i="7" s="1"/>
  <c r="B13" i="5"/>
  <c r="B12" i="4"/>
  <c r="C12" i="4" s="1"/>
  <c r="A17" i="13"/>
  <c r="D17" i="13" s="1"/>
  <c r="B17" i="13" s="1"/>
  <c r="C17" i="13" s="1"/>
  <c r="A18" i="5"/>
  <c r="A17" i="7"/>
  <c r="B17" i="7" s="1"/>
  <c r="C17" i="7" s="1"/>
  <c r="B17" i="5"/>
  <c r="C17" i="5" s="1"/>
  <c r="A17" i="4"/>
  <c r="B17" i="4" s="1"/>
  <c r="C17" i="4" s="1"/>
  <c r="A19" i="5" l="1"/>
  <c r="A18" i="13"/>
  <c r="D18" i="13" s="1"/>
  <c r="B18" i="13" s="1"/>
  <c r="C18" i="13" s="1"/>
  <c r="A18" i="7"/>
  <c r="B18" i="7" s="1"/>
  <c r="C18" i="7" s="1"/>
  <c r="B18" i="5"/>
  <c r="C18" i="5" s="1"/>
  <c r="A18" i="4"/>
  <c r="B18" i="4" s="1"/>
  <c r="C18" i="4" s="1"/>
  <c r="B13" i="13"/>
  <c r="C13" i="13" s="1"/>
  <c r="B13" i="7"/>
  <c r="C13" i="7" s="1"/>
  <c r="C13" i="5"/>
  <c r="B13" i="4"/>
  <c r="C13" i="4" s="1"/>
  <c r="A20" i="5" l="1"/>
  <c r="A19" i="13"/>
  <c r="D19" i="13" s="1"/>
  <c r="B19" i="13" s="1"/>
  <c r="C19" i="13" s="1"/>
  <c r="A19" i="7"/>
  <c r="B19" i="7" s="1"/>
  <c r="C19" i="7" s="1"/>
  <c r="B19" i="5"/>
  <c r="C19" i="5" s="1"/>
  <c r="A19" i="4"/>
  <c r="B19" i="4" s="1"/>
  <c r="C19" i="4" s="1"/>
  <c r="A21" i="5" l="1"/>
  <c r="A20" i="13"/>
  <c r="D20" i="13" s="1"/>
  <c r="B20" i="13" s="1"/>
  <c r="C20" i="13" s="1"/>
  <c r="A20" i="7"/>
  <c r="B20" i="7" s="1"/>
  <c r="C20" i="7" s="1"/>
  <c r="B20" i="5"/>
  <c r="C20" i="5" s="1"/>
  <c r="A20" i="4"/>
  <c r="B20" i="4" s="1"/>
  <c r="C20" i="4" s="1"/>
  <c r="A21" i="13" l="1"/>
  <c r="D21" i="13" s="1"/>
  <c r="B21" i="13" s="1"/>
  <c r="C21" i="13" s="1"/>
  <c r="A22" i="5"/>
  <c r="A21" i="7"/>
  <c r="B21" i="7" s="1"/>
  <c r="C21" i="7" s="1"/>
  <c r="B21" i="5"/>
  <c r="C21" i="5" s="1"/>
  <c r="A21" i="4"/>
  <c r="B21" i="4" s="1"/>
  <c r="C21" i="4" s="1"/>
  <c r="A23" i="5" l="1"/>
  <c r="A22" i="13"/>
  <c r="D22" i="13" s="1"/>
  <c r="B22" i="13" s="1"/>
  <c r="C22" i="13" s="1"/>
  <c r="B22" i="5"/>
  <c r="C22" i="5" s="1"/>
  <c r="A22" i="7"/>
  <c r="B22" i="7" s="1"/>
  <c r="C22" i="7" s="1"/>
  <c r="A22" i="4"/>
  <c r="B22" i="4" s="1"/>
  <c r="C22" i="4" s="1"/>
  <c r="A23" i="13" l="1"/>
  <c r="D23" i="13" s="1"/>
  <c r="B23" i="13" s="1"/>
  <c r="C23" i="13" s="1"/>
  <c r="A23" i="7"/>
  <c r="B23" i="7" s="1"/>
  <c r="C23" i="7" s="1"/>
  <c r="A24" i="5"/>
  <c r="B23" i="5"/>
  <c r="C23" i="5" s="1"/>
  <c r="A23" i="4"/>
  <c r="B23" i="4" s="1"/>
  <c r="C23" i="4" s="1"/>
  <c r="A25" i="5" l="1"/>
  <c r="A24" i="13"/>
  <c r="D24" i="13" s="1"/>
  <c r="B24" i="13" s="1"/>
  <c r="C24" i="13" s="1"/>
  <c r="A24" i="7"/>
  <c r="B24" i="7" s="1"/>
  <c r="C24" i="7" s="1"/>
  <c r="B24" i="5"/>
  <c r="C24" i="5" s="1"/>
  <c r="A24" i="4"/>
  <c r="B24" i="4" s="1"/>
  <c r="C24" i="4" s="1"/>
  <c r="A25" i="13" l="1"/>
  <c r="D25" i="13" s="1"/>
  <c r="B25" i="13" s="1"/>
  <c r="C25" i="13" s="1"/>
  <c r="A26" i="5"/>
  <c r="A25" i="7"/>
  <c r="B25" i="7" s="1"/>
  <c r="C25" i="7" s="1"/>
  <c r="A25" i="4"/>
  <c r="B25" i="4" s="1"/>
  <c r="C25" i="4" s="1"/>
  <c r="B25" i="5"/>
  <c r="C25" i="5" s="1"/>
  <c r="A27" i="5" l="1"/>
  <c r="A26" i="13"/>
  <c r="D26" i="13" s="1"/>
  <c r="B26" i="13" s="1"/>
  <c r="C26" i="13" s="1"/>
  <c r="B26" i="5"/>
  <c r="C26" i="5" s="1"/>
  <c r="A26" i="7"/>
  <c r="B26" i="7" s="1"/>
  <c r="C26" i="7" s="1"/>
  <c r="A26" i="4"/>
  <c r="B26" i="4" s="1"/>
  <c r="C26" i="4" s="1"/>
  <c r="A27" i="13" l="1"/>
  <c r="D27" i="13" s="1"/>
  <c r="B27" i="13" s="1"/>
  <c r="C27" i="13" s="1"/>
  <c r="A28" i="5"/>
  <c r="A27" i="7"/>
  <c r="B27" i="7" s="1"/>
  <c r="C27" i="7" s="1"/>
  <c r="B27" i="5"/>
  <c r="C27" i="5" s="1"/>
  <c r="A27" i="4"/>
  <c r="B27" i="4" s="1"/>
  <c r="C27" i="4" s="1"/>
  <c r="A29" i="5" l="1"/>
  <c r="A28" i="13"/>
  <c r="D28" i="13" s="1"/>
  <c r="B28" i="13" s="1"/>
  <c r="C28" i="13" s="1"/>
  <c r="A28" i="7"/>
  <c r="B28" i="7" s="1"/>
  <c r="C28" i="7" s="1"/>
  <c r="B28" i="5"/>
  <c r="C28" i="5" s="1"/>
  <c r="A28" i="4"/>
  <c r="B28" i="4" s="1"/>
  <c r="C28" i="4" s="1"/>
  <c r="A29" i="13" l="1"/>
  <c r="D29" i="13" s="1"/>
  <c r="B29" i="13" s="1"/>
  <c r="C29" i="13" s="1"/>
  <c r="A30" i="5"/>
  <c r="A29" i="7"/>
  <c r="B29" i="7" s="1"/>
  <c r="C29" i="7" s="1"/>
  <c r="B29" i="5"/>
  <c r="C29" i="5" s="1"/>
  <c r="A29" i="4"/>
  <c r="B29" i="4" s="1"/>
  <c r="C29" i="4" s="1"/>
  <c r="A31" i="5" l="1"/>
  <c r="A30" i="13"/>
  <c r="D30" i="13" s="1"/>
  <c r="B30" i="13" s="1"/>
  <c r="C30" i="13" s="1"/>
  <c r="A30" i="7"/>
  <c r="B30" i="7" s="1"/>
  <c r="C30" i="7" s="1"/>
  <c r="B30" i="5"/>
  <c r="C30" i="5" s="1"/>
  <c r="A30" i="4"/>
  <c r="B30" i="4" s="1"/>
  <c r="C30" i="4" s="1"/>
  <c r="A31" i="13" l="1"/>
  <c r="D31" i="13" s="1"/>
  <c r="B31" i="13" s="1"/>
  <c r="C31" i="13" s="1"/>
  <c r="A31" i="7"/>
  <c r="B31" i="7" s="1"/>
  <c r="C31" i="7" s="1"/>
  <c r="A32" i="5"/>
  <c r="B31" i="5"/>
  <c r="C31" i="5" s="1"/>
  <c r="A31" i="4"/>
  <c r="B31" i="4" s="1"/>
  <c r="C31" i="4" s="1"/>
  <c r="A33" i="5" l="1"/>
  <c r="A32" i="7"/>
  <c r="B32" i="7" s="1"/>
  <c r="C32" i="7" s="1"/>
  <c r="A32" i="13"/>
  <c r="D32" i="13" s="1"/>
  <c r="B32" i="13" s="1"/>
  <c r="C32" i="13" s="1"/>
  <c r="B32" i="5"/>
  <c r="C32" i="5" s="1"/>
  <c r="A32" i="4"/>
  <c r="B32" i="4" s="1"/>
  <c r="C32" i="4" s="1"/>
  <c r="A33" i="13" l="1"/>
  <c r="D33" i="13" s="1"/>
  <c r="B33" i="13" s="1"/>
  <c r="C33" i="13" s="1"/>
  <c r="A33" i="7"/>
  <c r="B33" i="7" s="1"/>
  <c r="C33" i="7" s="1"/>
  <c r="A33" i="4"/>
  <c r="B33" i="4" s="1"/>
  <c r="C33" i="4" s="1"/>
  <c r="A34" i="5"/>
  <c r="B33" i="5"/>
  <c r="C33" i="5" s="1"/>
  <c r="A35" i="5" l="1"/>
  <c r="A34" i="13"/>
  <c r="D34" i="13" s="1"/>
  <c r="B34" i="13" s="1"/>
  <c r="C34" i="13" s="1"/>
  <c r="B34" i="5"/>
  <c r="C34" i="5" s="1"/>
  <c r="A34" i="7"/>
  <c r="B34" i="7" s="1"/>
  <c r="C34" i="7" s="1"/>
  <c r="A34" i="4"/>
  <c r="B34" i="4" s="1"/>
  <c r="C34" i="4" s="1"/>
  <c r="A36" i="5" l="1"/>
  <c r="A35" i="13"/>
  <c r="D35" i="13" s="1"/>
  <c r="B35" i="13" s="1"/>
  <c r="C35" i="13" s="1"/>
  <c r="A35" i="7"/>
  <c r="B35" i="7" s="1"/>
  <c r="C35" i="7" s="1"/>
  <c r="A35" i="4"/>
  <c r="B35" i="4" s="1"/>
  <c r="C35" i="4" s="1"/>
  <c r="B35" i="5"/>
  <c r="C35" i="5" s="1"/>
  <c r="A37" i="5" l="1"/>
  <c r="A36" i="13"/>
  <c r="D36" i="13" s="1"/>
  <c r="B36" i="13" s="1"/>
  <c r="C36" i="13" s="1"/>
  <c r="A36" i="7"/>
  <c r="B36" i="7" s="1"/>
  <c r="C36" i="7" s="1"/>
  <c r="B36" i="5"/>
  <c r="C36" i="5" s="1"/>
  <c r="A36" i="4"/>
  <c r="B36" i="4" s="1"/>
  <c r="C36" i="4" s="1"/>
  <c r="A37" i="13" l="1"/>
  <c r="D37" i="13" s="1"/>
  <c r="B37" i="13" s="1"/>
  <c r="C37" i="13" s="1"/>
  <c r="A38" i="5"/>
  <c r="A37" i="7"/>
  <c r="B37" i="7" s="1"/>
  <c r="C37" i="7" s="1"/>
  <c r="A37" i="4"/>
  <c r="B37" i="4" s="1"/>
  <c r="C37" i="4" s="1"/>
  <c r="B37" i="5"/>
  <c r="C37" i="5" s="1"/>
  <c r="A39" i="5" l="1"/>
  <c r="A38" i="13"/>
  <c r="D38" i="13" s="1"/>
  <c r="B38" i="13" s="1"/>
  <c r="C38" i="13" s="1"/>
  <c r="A38" i="7"/>
  <c r="B38" i="7" s="1"/>
  <c r="C38" i="7" s="1"/>
  <c r="B38" i="5"/>
  <c r="C38" i="5" s="1"/>
  <c r="A38" i="4"/>
  <c r="B38" i="4" s="1"/>
  <c r="C38" i="4" s="1"/>
  <c r="A39" i="13" l="1"/>
  <c r="D39" i="13" s="1"/>
  <c r="B39" i="13" s="1"/>
  <c r="C39" i="13" s="1"/>
  <c r="A39" i="7"/>
  <c r="B39" i="7" s="1"/>
  <c r="C39" i="7" s="1"/>
  <c r="A40" i="5"/>
  <c r="A39" i="4"/>
  <c r="B39" i="4" s="1"/>
  <c r="C39" i="4" s="1"/>
  <c r="B39" i="5"/>
  <c r="C39" i="5" s="1"/>
  <c r="A41" i="5" l="1"/>
  <c r="A40" i="7"/>
  <c r="B40" i="7" s="1"/>
  <c r="C40" i="7" s="1"/>
  <c r="A40" i="13"/>
  <c r="D40" i="13" s="1"/>
  <c r="B40" i="13" s="1"/>
  <c r="C40" i="13" s="1"/>
  <c r="B40" i="5"/>
  <c r="C40" i="5" s="1"/>
  <c r="A40" i="4"/>
  <c r="B40" i="4" s="1"/>
  <c r="C40" i="4" s="1"/>
  <c r="A41" i="13" l="1"/>
  <c r="D41" i="13" s="1"/>
  <c r="B41" i="13" s="1"/>
  <c r="C41" i="13" s="1"/>
  <c r="A42" i="5"/>
  <c r="A41" i="4"/>
  <c r="B41" i="4" s="1"/>
  <c r="C41" i="4" s="1"/>
  <c r="A41" i="7"/>
  <c r="B41" i="7" s="1"/>
  <c r="C41" i="7" s="1"/>
  <c r="B41" i="5"/>
  <c r="C41" i="5" s="1"/>
  <c r="A43" i="5" l="1"/>
  <c r="A42" i="13"/>
  <c r="D42" i="13" s="1"/>
  <c r="B42" i="13" s="1"/>
  <c r="C42" i="13" s="1"/>
  <c r="B42" i="5"/>
  <c r="C42" i="5" s="1"/>
  <c r="A42" i="7"/>
  <c r="B42" i="7" s="1"/>
  <c r="C42" i="7" s="1"/>
  <c r="A42" i="4"/>
  <c r="B42" i="4" s="1"/>
  <c r="C42" i="4" s="1"/>
  <c r="A43" i="13" l="1"/>
  <c r="D43" i="13" s="1"/>
  <c r="B43" i="13" s="1"/>
  <c r="C43" i="13" s="1"/>
  <c r="A44" i="5"/>
  <c r="A43" i="7"/>
  <c r="B43" i="7" s="1"/>
  <c r="C43" i="7" s="1"/>
  <c r="A43" i="4"/>
  <c r="B43" i="4" s="1"/>
  <c r="C43" i="4" s="1"/>
  <c r="B43" i="5"/>
  <c r="C43" i="5" s="1"/>
  <c r="A45" i="5" l="1"/>
  <c r="A44" i="7"/>
  <c r="B44" i="7" s="1"/>
  <c r="C44" i="7" s="1"/>
  <c r="A44" i="13"/>
  <c r="D44" i="13" s="1"/>
  <c r="B44" i="13" s="1"/>
  <c r="C44" i="13" s="1"/>
  <c r="B44" i="5"/>
  <c r="C44" i="5" s="1"/>
  <c r="A44" i="4"/>
  <c r="B44" i="4" s="1"/>
  <c r="C44" i="4" s="1"/>
  <c r="A45" i="13" l="1"/>
  <c r="D45" i="13" s="1"/>
  <c r="B45" i="13" s="1"/>
  <c r="C45" i="13" s="1"/>
  <c r="A46" i="5"/>
  <c r="A45" i="7"/>
  <c r="B45" i="7" s="1"/>
  <c r="C45" i="7" s="1"/>
  <c r="A45" i="4"/>
  <c r="B45" i="4" s="1"/>
  <c r="C45" i="4" s="1"/>
  <c r="B45" i="5"/>
  <c r="C45" i="5" s="1"/>
  <c r="A47" i="5" l="1"/>
  <c r="A46" i="13"/>
  <c r="D46" i="13" s="1"/>
  <c r="B46" i="13" s="1"/>
  <c r="C46" i="13" s="1"/>
  <c r="A46" i="7"/>
  <c r="B46" i="7" s="1"/>
  <c r="C46" i="7" s="1"/>
  <c r="B46" i="5"/>
  <c r="C46" i="5" s="1"/>
  <c r="A46" i="4"/>
  <c r="B46" i="4" s="1"/>
  <c r="C46" i="4" s="1"/>
  <c r="A47" i="13" l="1"/>
  <c r="D47" i="13" s="1"/>
  <c r="B47" i="13" s="1"/>
  <c r="C47" i="13" s="1"/>
  <c r="A47" i="7"/>
  <c r="B47" i="7" s="1"/>
  <c r="C47" i="7" s="1"/>
  <c r="A48" i="5"/>
  <c r="A47" i="4"/>
  <c r="B47" i="4" s="1"/>
  <c r="C47" i="4" s="1"/>
  <c r="B47" i="5"/>
  <c r="C47" i="5" s="1"/>
  <c r="A49" i="5" l="1"/>
  <c r="A48" i="7"/>
  <c r="B48" i="7" s="1"/>
  <c r="C48" i="7" s="1"/>
  <c r="A48" i="13"/>
  <c r="D48" i="13" s="1"/>
  <c r="B48" i="13" s="1"/>
  <c r="C48" i="13" s="1"/>
  <c r="B48" i="5"/>
  <c r="C48" i="5" s="1"/>
  <c r="A48" i="4"/>
  <c r="B48" i="4" s="1"/>
  <c r="C48" i="4" s="1"/>
  <c r="A49" i="13" l="1"/>
  <c r="D49" i="13" s="1"/>
  <c r="B49" i="13" s="1"/>
  <c r="C49" i="13" s="1"/>
  <c r="A49" i="4"/>
  <c r="B49" i="4" s="1"/>
  <c r="C49" i="4" s="1"/>
  <c r="A50" i="5"/>
  <c r="A49" i="7"/>
  <c r="B49" i="7" s="1"/>
  <c r="C49" i="7" s="1"/>
  <c r="B49" i="5"/>
  <c r="C49" i="5" s="1"/>
  <c r="A51" i="5" l="1"/>
  <c r="A50" i="13"/>
  <c r="D50" i="13" s="1"/>
  <c r="B50" i="13" s="1"/>
  <c r="C50" i="13" s="1"/>
  <c r="B50" i="5"/>
  <c r="C50" i="5" s="1"/>
  <c r="A50" i="7"/>
  <c r="B50" i="7" s="1"/>
  <c r="C50" i="7" s="1"/>
  <c r="A50" i="4"/>
  <c r="B50" i="4" s="1"/>
  <c r="C50" i="4" s="1"/>
  <c r="A52" i="5" l="1"/>
  <c r="A51" i="13"/>
  <c r="D51" i="13" s="1"/>
  <c r="B51" i="13" s="1"/>
  <c r="C51" i="13" s="1"/>
  <c r="A51" i="7"/>
  <c r="B51" i="7" s="1"/>
  <c r="C51" i="7" s="1"/>
  <c r="A51" i="4"/>
  <c r="B51" i="4" s="1"/>
  <c r="C51" i="4" s="1"/>
  <c r="B51" i="5"/>
  <c r="C51" i="5" s="1"/>
  <c r="A53" i="5" l="1"/>
  <c r="A52" i="13"/>
  <c r="D52" i="13" s="1"/>
  <c r="B52" i="13" s="1"/>
  <c r="C52" i="13" s="1"/>
  <c r="A52" i="7"/>
  <c r="B52" i="7" s="1"/>
  <c r="C52" i="7" s="1"/>
  <c r="B52" i="5"/>
  <c r="C52" i="5" s="1"/>
  <c r="A52" i="4"/>
  <c r="B52" i="4" s="1"/>
  <c r="C52" i="4" s="1"/>
  <c r="A53" i="13" l="1"/>
  <c r="D53" i="13" s="1"/>
  <c r="B53" i="13" s="1"/>
  <c r="C53" i="13" s="1"/>
  <c r="A54" i="5"/>
  <c r="A53" i="7"/>
  <c r="B53" i="7" s="1"/>
  <c r="C53" i="7" s="1"/>
  <c r="A53" i="4"/>
  <c r="B53" i="4" s="1"/>
  <c r="C53" i="4" s="1"/>
  <c r="B53" i="5"/>
  <c r="C53" i="5" s="1"/>
  <c r="A55" i="5" l="1"/>
  <c r="A54" i="13"/>
  <c r="D54" i="13" s="1"/>
  <c r="B54" i="13" s="1"/>
  <c r="C54" i="13" s="1"/>
  <c r="A54" i="7"/>
  <c r="B54" i="7" s="1"/>
  <c r="C54" i="7" s="1"/>
  <c r="B54" i="5"/>
  <c r="C54" i="5" s="1"/>
  <c r="A54" i="4"/>
  <c r="B54" i="4" s="1"/>
  <c r="C54" i="4" s="1"/>
  <c r="A55" i="13" l="1"/>
  <c r="D55" i="13" s="1"/>
  <c r="B55" i="13" s="1"/>
  <c r="C55" i="13" s="1"/>
  <c r="A55" i="7"/>
  <c r="B55" i="7" s="1"/>
  <c r="C55" i="7" s="1"/>
  <c r="A56" i="5"/>
  <c r="A55" i="4"/>
  <c r="B55" i="4" s="1"/>
  <c r="C55" i="4" s="1"/>
  <c r="B55" i="5"/>
  <c r="C55" i="5" s="1"/>
  <c r="A57" i="5" l="1"/>
  <c r="A56" i="7"/>
  <c r="B56" i="7" s="1"/>
  <c r="C56" i="7" s="1"/>
  <c r="A56" i="13"/>
  <c r="D56" i="13" s="1"/>
  <c r="B56" i="13" s="1"/>
  <c r="C56" i="13" s="1"/>
  <c r="B56" i="5"/>
  <c r="C56" i="5" s="1"/>
  <c r="A56" i="4"/>
  <c r="B56" i="4" s="1"/>
  <c r="C56" i="4" s="1"/>
  <c r="A57" i="13" l="1"/>
  <c r="D57" i="13" s="1"/>
  <c r="B57" i="13" s="1"/>
  <c r="C57" i="13" s="1"/>
  <c r="A57" i="7"/>
  <c r="B57" i="7" s="1"/>
  <c r="C57" i="7" s="1"/>
  <c r="A58" i="5"/>
  <c r="A57" i="4"/>
  <c r="B57" i="4" s="1"/>
  <c r="C57" i="4" s="1"/>
  <c r="B57" i="5"/>
  <c r="C57" i="5" s="1"/>
  <c r="A59" i="5" l="1"/>
  <c r="A58" i="13"/>
  <c r="D58" i="13" s="1"/>
  <c r="B58" i="13" s="1"/>
  <c r="C58" i="13" s="1"/>
  <c r="B58" i="5"/>
  <c r="C58" i="5" s="1"/>
  <c r="A58" i="7"/>
  <c r="B58" i="7" s="1"/>
  <c r="C58" i="7" s="1"/>
  <c r="A58" i="4"/>
  <c r="B58" i="4" s="1"/>
  <c r="C58" i="4" s="1"/>
  <c r="A59" i="13" l="1"/>
  <c r="D59" i="13" s="1"/>
  <c r="B59" i="13" s="1"/>
  <c r="C59" i="13" s="1"/>
  <c r="A60" i="5"/>
  <c r="A59" i="7"/>
  <c r="B59" i="7" s="1"/>
  <c r="C59" i="7" s="1"/>
  <c r="A59" i="4"/>
  <c r="B59" i="4" s="1"/>
  <c r="C59" i="4" s="1"/>
  <c r="B59" i="5"/>
  <c r="C59" i="5" s="1"/>
  <c r="A61" i="5" l="1"/>
  <c r="A60" i="7"/>
  <c r="B60" i="7" s="1"/>
  <c r="C60" i="7" s="1"/>
  <c r="A60" i="13"/>
  <c r="D60" i="13" s="1"/>
  <c r="B60" i="13" s="1"/>
  <c r="C60" i="13" s="1"/>
  <c r="B60" i="5"/>
  <c r="C60" i="5" s="1"/>
  <c r="A60" i="4"/>
  <c r="B60" i="4" s="1"/>
  <c r="C60" i="4" s="1"/>
  <c r="A61" i="13" l="1"/>
  <c r="D61" i="13" s="1"/>
  <c r="B61" i="13" s="1"/>
  <c r="C61" i="13" s="1"/>
  <c r="A62" i="5"/>
  <c r="A61" i="7"/>
  <c r="B61" i="7" s="1"/>
  <c r="C61" i="7" s="1"/>
  <c r="A61" i="4"/>
  <c r="B61" i="4" s="1"/>
  <c r="C61" i="4" s="1"/>
  <c r="B61" i="5"/>
  <c r="C61" i="5" s="1"/>
  <c r="A63" i="5" l="1"/>
  <c r="A62" i="13"/>
  <c r="D62" i="13" s="1"/>
  <c r="B62" i="13" s="1"/>
  <c r="C62" i="13" s="1"/>
  <c r="A62" i="7"/>
  <c r="B62" i="7" s="1"/>
  <c r="C62" i="7" s="1"/>
  <c r="B62" i="5"/>
  <c r="C62" i="5" s="1"/>
  <c r="A62" i="4"/>
  <c r="B62" i="4" s="1"/>
  <c r="C62" i="4" s="1"/>
  <c r="A63" i="13" l="1"/>
  <c r="D63" i="13" s="1"/>
  <c r="B63" i="13" s="1"/>
  <c r="C63" i="13" s="1"/>
  <c r="A63" i="7"/>
  <c r="B63" i="7" s="1"/>
  <c r="C63" i="7" s="1"/>
  <c r="A64" i="5"/>
  <c r="A63" i="4"/>
  <c r="B63" i="4" s="1"/>
  <c r="C63" i="4" s="1"/>
  <c r="B63" i="5"/>
  <c r="C63" i="5" s="1"/>
  <c r="A65" i="5" l="1"/>
  <c r="A64" i="13"/>
  <c r="D64" i="13" s="1"/>
  <c r="B64" i="13" s="1"/>
  <c r="C64" i="13" s="1"/>
  <c r="B64" i="5"/>
  <c r="C64" i="5" s="1"/>
  <c r="A64" i="7"/>
  <c r="B64" i="7" s="1"/>
  <c r="C64" i="7" s="1"/>
  <c r="A64" i="4"/>
  <c r="B64" i="4" s="1"/>
  <c r="C64" i="4" s="1"/>
  <c r="A65" i="13" l="1"/>
  <c r="D65" i="13" s="1"/>
  <c r="B65" i="13" s="1"/>
  <c r="C65" i="13" s="1"/>
  <c r="A65" i="7"/>
  <c r="B65" i="7" s="1"/>
  <c r="C65" i="7" s="1"/>
  <c r="A65" i="4"/>
  <c r="B65" i="4" s="1"/>
  <c r="C65" i="4" s="1"/>
  <c r="A66" i="5"/>
  <c r="B65" i="5"/>
  <c r="C65" i="5" s="1"/>
  <c r="A67" i="5" l="1"/>
  <c r="A66" i="7"/>
  <c r="B66" i="7" s="1"/>
  <c r="C66" i="7" s="1"/>
  <c r="A66" i="13"/>
  <c r="D66" i="13" s="1"/>
  <c r="B66" i="13" s="1"/>
  <c r="C66" i="13" s="1"/>
  <c r="A66" i="4"/>
  <c r="B66" i="4" s="1"/>
  <c r="C66" i="4" s="1"/>
  <c r="B66" i="5"/>
  <c r="C66" i="5" s="1"/>
  <c r="A68" i="5" l="1"/>
  <c r="A67" i="13"/>
  <c r="D67" i="13" s="1"/>
  <c r="B67" i="13" s="1"/>
  <c r="C67" i="13" s="1"/>
  <c r="A67" i="4"/>
  <c r="B67" i="4" s="1"/>
  <c r="C67" i="4" s="1"/>
  <c r="A67" i="7"/>
  <c r="B67" i="7" s="1"/>
  <c r="C67" i="7" s="1"/>
  <c r="B67" i="5"/>
  <c r="C67" i="5" s="1"/>
  <c r="A69" i="5" l="1"/>
  <c r="A68" i="13"/>
  <c r="D68" i="13" s="1"/>
  <c r="B68" i="13" s="1"/>
  <c r="C68" i="13" s="1"/>
  <c r="A68" i="7"/>
  <c r="B68" i="7" s="1"/>
  <c r="C68" i="7" s="1"/>
  <c r="B68" i="5"/>
  <c r="C68" i="5" s="1"/>
  <c r="A68" i="4"/>
  <c r="B68" i="4" s="1"/>
  <c r="C68" i="4" s="1"/>
  <c r="A69" i="13" l="1"/>
  <c r="D69" i="13" s="1"/>
  <c r="B69" i="13" s="1"/>
  <c r="C69" i="13" s="1"/>
  <c r="A70" i="5"/>
  <c r="A69" i="7"/>
  <c r="B69" i="7" s="1"/>
  <c r="C69" i="7" s="1"/>
  <c r="A69" i="4"/>
  <c r="B69" i="4" s="1"/>
  <c r="C69" i="4" s="1"/>
  <c r="B69" i="5"/>
  <c r="C69" i="5" s="1"/>
  <c r="A71" i="5" l="1"/>
  <c r="A70" i="7"/>
  <c r="B70" i="7" s="1"/>
  <c r="C70" i="7" s="1"/>
  <c r="A70" i="13"/>
  <c r="D70" i="13" s="1"/>
  <c r="B70" i="13" s="1"/>
  <c r="C70" i="13" s="1"/>
  <c r="A70" i="4"/>
  <c r="B70" i="4" s="1"/>
  <c r="C70" i="4" s="1"/>
  <c r="B70" i="5"/>
  <c r="C70" i="5" s="1"/>
  <c r="A71" i="13" l="1"/>
  <c r="D71" i="13" s="1"/>
  <c r="B71" i="13" s="1"/>
  <c r="C71" i="13" s="1"/>
  <c r="A71" i="7"/>
  <c r="B71" i="7" s="1"/>
  <c r="C71" i="7" s="1"/>
  <c r="A71" i="4"/>
  <c r="B71" i="4" s="1"/>
  <c r="C71" i="4" s="1"/>
  <c r="B71" i="5"/>
  <c r="C71" i="5" s="1"/>
</calcChain>
</file>

<file path=xl/sharedStrings.xml><?xml version="1.0" encoding="utf-8"?>
<sst xmlns="http://schemas.openxmlformats.org/spreadsheetml/2006/main" count="74" uniqueCount="56">
  <si>
    <t>X</t>
  </si>
  <si>
    <t>Y</t>
  </si>
  <si>
    <t>neg Y</t>
  </si>
  <si>
    <t>negative Y</t>
  </si>
  <si>
    <t>(any units: mm, cm, inches)</t>
  </si>
  <si>
    <t>Outside diameter (D) of nose cone at body tube joint</t>
  </si>
  <si>
    <r>
      <t xml:space="preserve">Enter your own values in yellow-highlighted cells </t>
    </r>
    <r>
      <rPr>
        <b/>
        <sz val="10"/>
        <rFont val="Arial"/>
        <family val="2"/>
      </rPr>
      <t>on all 3 spreadsheets</t>
    </r>
    <r>
      <rPr>
        <sz val="10"/>
        <rFont val="Arial"/>
        <family val="2"/>
      </rPr>
      <t xml:space="preserve"> to design different kinds of nose cones or jigs for your lathe</t>
    </r>
  </si>
  <si>
    <t>Desired length (L) of nose cone forward of body tube (X-axis adjusts accordingly)</t>
  </si>
  <si>
    <t>Enter value for Power between 0.2 and 1 (true parabola P=0.5)</t>
  </si>
  <si>
    <t>Enter value for Power between 1 and 10 (true tan.Ogives and sec.Ogives P=2)</t>
  </si>
  <si>
    <t>Addition of L plus X-offset (auto-calculated; do not enter a value):</t>
  </si>
  <si>
    <t>Note: Be careful not to alter aspect ratio of graphs</t>
  </si>
  <si>
    <r>
      <t>Adjust Y-axis</t>
    </r>
    <r>
      <rPr>
        <sz val="10"/>
        <rFont val="Arial"/>
        <family val="2"/>
      </rPr>
      <t xml:space="preserve"> to be on same scale as X (e.g. if  X-axis is from -2 to 12 {total of 14 units}, double click on the Y-axis to make it from -7 to +7)</t>
    </r>
  </si>
  <si>
    <r>
      <t xml:space="preserve">Note: If curve looks </t>
    </r>
    <r>
      <rPr>
        <b/>
        <sz val="10"/>
        <rFont val="Arial"/>
        <family val="2"/>
      </rPr>
      <t>jagged,</t>
    </r>
    <r>
      <rPr>
        <sz val="10"/>
        <rFont val="Arial"/>
        <family val="2"/>
      </rPr>
      <t xml:space="preserve"> this probably due to the screen resolution.  Just use the </t>
    </r>
    <r>
      <rPr>
        <b/>
        <sz val="10"/>
        <rFont val="Arial"/>
        <family val="2"/>
      </rPr>
      <t>zoom</t>
    </r>
    <r>
      <rPr>
        <sz val="10"/>
        <rFont val="Arial"/>
        <family val="2"/>
      </rPr>
      <t xml:space="preserve"> window to enlarge 200%.</t>
    </r>
  </si>
  <si>
    <t>Use the following pages to make your own nose cone designs</t>
  </si>
  <si>
    <t>(same units as L)</t>
  </si>
  <si>
    <t>Enter value for Power between 1.5 and 3 (true ellipse P=2)</t>
  </si>
  <si>
    <r>
      <t xml:space="preserve">For </t>
    </r>
    <r>
      <rPr>
        <b/>
        <sz val="10"/>
        <rFont val="Arial"/>
        <family val="2"/>
      </rPr>
      <t>Honest John</t>
    </r>
    <r>
      <rPr>
        <sz val="10"/>
        <rFont val="Arial"/>
      </rPr>
      <t xml:space="preserve"> style cone, enter 2 for power and a negative value for X-offset (use ~0.25x L)</t>
    </r>
  </si>
  <si>
    <r>
      <t xml:space="preserve">X-offset [F] (for </t>
    </r>
    <r>
      <rPr>
        <b/>
        <sz val="10"/>
        <rFont val="Arial"/>
        <family val="2"/>
      </rPr>
      <t>Ogive</t>
    </r>
    <r>
      <rPr>
        <sz val="10"/>
        <rFont val="Arial"/>
      </rPr>
      <t xml:space="preserve"> enter zero; for </t>
    </r>
    <r>
      <rPr>
        <b/>
        <sz val="10"/>
        <rFont val="Arial"/>
        <family val="2"/>
      </rPr>
      <t>Secant</t>
    </r>
    <r>
      <rPr>
        <sz val="10"/>
        <rFont val="Arial"/>
      </rPr>
      <t xml:space="preserve"> enter value &gt;0 and &lt;L)</t>
    </r>
  </si>
  <si>
    <t>Length of shoulder (S) inside body tube</t>
  </si>
  <si>
    <t>Thickness (T) of body tube</t>
  </si>
  <si>
    <t>Rocket design with elliptical nose cone, by Kemal Payza (variation on an old discontinued Estes design, the Cherokee-D)</t>
  </si>
  <si>
    <t>The original Cherokee-D used a "secant ogive" nose cone.  What is a secant ogive?  Go to next page to see!</t>
  </si>
  <si>
    <t>kpayza@sympatico.ca</t>
  </si>
  <si>
    <t>Questions or comments email Kemal Payza at kpayza@sympatico.ca</t>
  </si>
  <si>
    <t>September 25, 1999 revised April 23, 2005.  Questions or comments email Kemal Payza at kpayza@sympatico.ca</t>
  </si>
  <si>
    <t>Reference</t>
  </si>
  <si>
    <t xml:space="preserve"> 1. Purpose </t>
  </si>
  <si>
    <t xml:space="preserve">The purpose of this Excel spreadsheet is to calculate and display the profiles of various types of nose cones for custom production. The results are shown as graphs and also as tables of coordinates for a lathe (radius vs. length). </t>
  </si>
  <si>
    <t xml:space="preserve">2. Scope </t>
  </si>
  <si>
    <t xml:space="preserve">The types of basic nose cones shapes included are tangent ogive, secant ogive, parabola, and ellipse. To provide additional variations on the basic curves, the user can assign a value for a power function that is included as a variable in each equation. A weighted curve-averaging capability is also included to create shapes that incorporate features from more than one source equation. </t>
  </si>
  <si>
    <t xml:space="preserve">3. Usage </t>
  </si>
  <si>
    <t xml:space="preserve">D   Diameter (O.D.) of nose cone at body tube joint </t>
  </si>
  <si>
    <t xml:space="preserve">S   Length of shoulder (how far the nose cone base projects inside body tube) </t>
  </si>
  <si>
    <t xml:space="preserve">T   Thickenss of body tube </t>
  </si>
  <si>
    <t xml:space="preserve">F   X-offset (distance that the ogive or curve is translocated inward) </t>
  </si>
  <si>
    <t xml:space="preserve">All these parameters are set on the Ogive page except for P, that you define on each page that you want to use. Use the same units for all parameters (for example if you enter the diameter in inches, then all entries of length, thickness, etc. must also be in inches) except for P, which is unitless. Examples of curve shapes obtainable are shown on each page of the spreadsheet, and on the first page (EQUATIONS) there is a table showing examples of parameter values and pictures of the shapes generated from them. </t>
  </si>
  <si>
    <t xml:space="preserve">4. Results </t>
  </si>
  <si>
    <t xml:space="preserve">The spreadsheet will calculate a result table showing X and Y values in which: </t>
  </si>
  <si>
    <t xml:space="preserve">X is the distance along longitudinal axis of nose cone measured from body tube joint (positive values are distance from the body tube joint towards the tip of the cone, negative values are distance from the joint towards the back of the rocket inside the body tube). </t>
  </si>
  <si>
    <t xml:space="preserve">and </t>
  </si>
  <si>
    <t xml:space="preserve">Y is the nose cone radius, calculated according to the values entered by the user, at each point X. The Y value is the radius at which you need to cut your nose cone block with the lathe in order to make the desired shape. </t>
  </si>
  <si>
    <t xml:space="preserve">Naturally, the units of X and Y will be the same as you used to define the cone. </t>
  </si>
  <si>
    <t xml:space="preserve">5. Display </t>
  </si>
  <si>
    <t xml:space="preserve">The spreadsheet will also show you a picture of the nose cone profile. The X-axis automatically adjusts to the length entered by the user. But for proper scaling of the display, you must adjust the Y-axis to be on same scale as X (e.g. if X-axis is from -2 to 12 {total of 14 units}, double click on the Y-axis and make it also a total of 14 units, i.e. from -7 to +7). The graphs are set up to be square so that the curves are not distorted. For the display to accurately portray the shape of your final product, you must follow the above instructions and avoid altering the dimensions of the graph window. </t>
  </si>
  <si>
    <t>6. Printing to proper scale</t>
  </si>
  <si>
    <t xml:space="preserve">Enter your desired dimensions in yellow-highlighted cells on the ogive page.  You then enter values for shape-control parameters that spreadsheet or all 4 spreadsheets to design different kinds of nose cones or jigs for your lathe. The parameter definitions are: </t>
  </si>
  <si>
    <t xml:space="preserve">L   Length projecting outside body tube </t>
  </si>
  <si>
    <t>Print the page you are using after making sure you have the same number of units on the X and Y axes (e.g. if X-axis is from -2 to 12 {total of 14 units}, double click on the Y-axis and make it also a total of 14 units, i.e. from -7 to +7).  Then measure the length of the entire nose cone on the printout.  Say, for example, you want a 20 cm cone (L) and 5 cm shoulder (S), so the whole thing should measure 25cm when you print it.  But suppose you masure it and it is only 20 cm.  Then you know the right size would be 5/4 of the printout.  So you photocopy it using a photoenlargement factor of 5/4 or 125%.  Repeat the process until it ptints out exactly the right size.</t>
  </si>
  <si>
    <t>September 25, 1999 revised March 2, 2008</t>
  </si>
  <si>
    <t>P   Power (exponent) or, in Haack series, the value of parameter used to specify subtype</t>
  </si>
  <si>
    <t>Enter value of parameter P (enter P = 0 for Von Kármán ogive or P = 0.333 for LV-Haack)</t>
  </si>
  <si>
    <t>q</t>
  </si>
  <si>
    <r>
      <t xml:space="preserve">Nose cone length &amp; diameter,  body tube thickness etc. are set on the </t>
    </r>
    <r>
      <rPr>
        <b/>
        <sz val="10"/>
        <rFont val="Arial"/>
        <family val="2"/>
      </rPr>
      <t>Ogive</t>
    </r>
    <r>
      <rPr>
        <sz val="10"/>
        <rFont val="Arial"/>
      </rPr>
      <t xml:space="preserve"> page</t>
    </r>
  </si>
  <si>
    <t>Nose cone length &amp; diameter,  body tube thickness etc. are set on the Ogive page</t>
  </si>
  <si>
    <t>Use the OGIVE page to enter the dimensions of the nose cone.  All other spreadsheets refer to these values in their calculations.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</si>
</sst>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2" formatCode="0.0"/>
    <numFmt numFmtId="173" formatCode="0.000"/>
    <numFmt numFmtId="174" formatCode="0.0000"/>
  </numFmts>
  <fonts count="6" x14ac:knownFonts="1">
    <font>
      <sz val="10"/>
      <name val="Arial"/>
    </font>
    <font>
      <b/>
      <sz val="10"/>
      <name val="Arial"/>
      <family val="2"/>
    </font>
    <font>
      <sz val="10"/>
      <name val="Arial"/>
      <family val="2"/>
    </font>
    <font>
      <sz val="10"/>
      <name val="Symbol"/>
      <family val="1"/>
      <charset val="2"/>
    </font>
    <font>
      <sz val="16"/>
      <name val="Arial"/>
    </font>
    <font>
      <sz val="14"/>
      <name val="Arial"/>
      <family val="2"/>
    </font>
  </fonts>
  <fills count="3">
    <fill>
      <patternFill patternType="none"/>
    </fill>
    <fill>
      <patternFill patternType="gray125"/>
    </fill>
    <fill>
      <patternFill patternType="solid">
        <fgColor indexed="13"/>
        <bgColor indexed="64"/>
      </patternFill>
    </fill>
  </fills>
  <borders count="13">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172" fontId="0" fillId="0" borderId="0" xfId="0" applyNumberFormat="1"/>
    <xf numFmtId="1" fontId="0" fillId="0" borderId="0" xfId="0" applyNumberFormat="1"/>
    <xf numFmtId="173" fontId="0" fillId="0" borderId="0" xfId="0" applyNumberFormat="1"/>
    <xf numFmtId="0" fontId="0" fillId="0" borderId="1" xfId="0" applyBorder="1"/>
    <xf numFmtId="0" fontId="0" fillId="0" borderId="2" xfId="0" applyBorder="1"/>
    <xf numFmtId="172" fontId="0" fillId="0" borderId="0" xfId="0" applyNumberFormat="1" applyAlignment="1">
      <alignment horizontal="right"/>
    </xf>
    <xf numFmtId="0" fontId="0" fillId="0" borderId="0" xfId="0" applyAlignment="1">
      <alignment horizontal="right"/>
    </xf>
    <xf numFmtId="174" fontId="0" fillId="0" borderId="0" xfId="0" applyNumberFormat="1" applyBorder="1" applyAlignment="1">
      <alignment horizontal="right"/>
    </xf>
    <xf numFmtId="0" fontId="0" fillId="0" borderId="0" xfId="0" applyBorder="1"/>
    <xf numFmtId="0" fontId="0" fillId="2" borderId="3" xfId="0" applyFill="1" applyBorder="1" applyAlignment="1">
      <alignment horizontal="center"/>
    </xf>
    <xf numFmtId="2" fontId="0" fillId="2" borderId="3" xfId="0" applyNumberFormat="1" applyFill="1" applyBorder="1" applyAlignment="1">
      <alignment horizontal="center"/>
    </xf>
    <xf numFmtId="0" fontId="0" fillId="0" borderId="0" xfId="0" applyBorder="1" applyAlignment="1">
      <alignment horizontal="right"/>
    </xf>
    <xf numFmtId="172" fontId="0" fillId="0" borderId="2" xfId="0" applyNumberFormat="1" applyBorder="1"/>
    <xf numFmtId="172" fontId="0" fillId="0" borderId="0" xfId="0" applyNumberFormat="1" applyFill="1" applyBorder="1" applyAlignment="1">
      <alignment horizontal="right"/>
    </xf>
    <xf numFmtId="2" fontId="0" fillId="0" borderId="0" xfId="0" applyNumberFormat="1" applyFill="1" applyBorder="1" applyAlignment="1">
      <alignment horizontal="center"/>
    </xf>
    <xf numFmtId="173" fontId="0" fillId="0" borderId="0" xfId="0" applyNumberFormat="1" applyBorder="1"/>
    <xf numFmtId="173" fontId="2" fillId="0" borderId="0" xfId="0" applyNumberFormat="1" applyFont="1" applyBorder="1"/>
    <xf numFmtId="173" fontId="2" fillId="0" borderId="4" xfId="0" applyNumberFormat="1" applyFont="1" applyBorder="1"/>
    <xf numFmtId="173" fontId="0" fillId="0" borderId="2" xfId="0" applyNumberFormat="1" applyBorder="1"/>
    <xf numFmtId="173" fontId="1" fillId="0" borderId="0" xfId="0" applyNumberFormat="1" applyFont="1"/>
    <xf numFmtId="173" fontId="0" fillId="0" borderId="0" xfId="0" applyNumberFormat="1" applyBorder="1" applyAlignment="1">
      <alignment horizontal="right"/>
    </xf>
    <xf numFmtId="173" fontId="1" fillId="2" borderId="5" xfId="0" applyNumberFormat="1" applyFont="1" applyFill="1" applyBorder="1"/>
    <xf numFmtId="173" fontId="0" fillId="2" borderId="0" xfId="0" applyNumberFormat="1" applyFill="1" applyBorder="1"/>
    <xf numFmtId="0" fontId="0" fillId="2" borderId="0" xfId="0" applyFill="1" applyBorder="1"/>
    <xf numFmtId="173" fontId="2" fillId="2" borderId="6" xfId="0" applyNumberFormat="1" applyFont="1" applyFill="1" applyBorder="1"/>
    <xf numFmtId="173" fontId="0" fillId="2" borderId="7" xfId="0" applyNumberFormat="1" applyFill="1" applyBorder="1"/>
    <xf numFmtId="0" fontId="0" fillId="2" borderId="7" xfId="0" applyFill="1" applyBorder="1"/>
    <xf numFmtId="173" fontId="2" fillId="2" borderId="8" xfId="0" applyNumberFormat="1" applyFont="1" applyFill="1" applyBorder="1"/>
    <xf numFmtId="173" fontId="0" fillId="2" borderId="9" xfId="0" applyNumberFormat="1"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5" fillId="2" borderId="4" xfId="0" applyFont="1" applyFill="1" applyBorder="1" applyAlignment="1"/>
    <xf numFmtId="0" fontId="0" fillId="2" borderId="2" xfId="0" applyFill="1" applyBorder="1"/>
    <xf numFmtId="0" fontId="0" fillId="2" borderId="1" xfId="0" applyFill="1" applyBorder="1"/>
    <xf numFmtId="0" fontId="0" fillId="0" borderId="0" xfId="0" applyAlignment="1">
      <alignment horizontal="center"/>
    </xf>
    <xf numFmtId="173" fontId="0" fillId="0" borderId="0" xfId="0" applyNumberFormat="1" applyAlignment="1">
      <alignment horizontal="center"/>
    </xf>
    <xf numFmtId="0" fontId="0" fillId="0" borderId="0" xfId="0" applyAlignment="1">
      <alignment wrapText="1"/>
    </xf>
    <xf numFmtId="0" fontId="1" fillId="0" borderId="0" xfId="0" applyFont="1" applyAlignment="1">
      <alignment wrapText="1"/>
    </xf>
    <xf numFmtId="173" fontId="0" fillId="2" borderId="3" xfId="0" applyNumberFormat="1" applyFill="1" applyBorder="1" applyAlignment="1">
      <alignment horizontal="center"/>
    </xf>
    <xf numFmtId="0" fontId="1" fillId="0" borderId="0" xfId="0" applyFont="1" applyAlignment="1">
      <alignment horizontal="right"/>
    </xf>
    <xf numFmtId="173" fontId="3" fillId="0" borderId="9" xfId="0" applyNumberFormat="1" applyFont="1" applyBorder="1" applyAlignment="1">
      <alignment horizontal="center"/>
    </xf>
    <xf numFmtId="173" fontId="0" fillId="0" borderId="9" xfId="0" applyNumberFormat="1" applyBorder="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Tangent Ogive, Secant Ogive, or Related Curves </a:t>
            </a:r>
          </a:p>
        </c:rich>
      </c:tx>
      <c:layout>
        <c:manualLayout>
          <c:xMode val="edge"/>
          <c:yMode val="edge"/>
          <c:x val="0.10554570936671002"/>
          <c:y val="2.7444276844812699E-2"/>
        </c:manualLayout>
      </c:layout>
      <c:overlay val="0"/>
      <c:spPr>
        <a:noFill/>
        <a:ln w="25400">
          <a:noFill/>
        </a:ln>
      </c:spPr>
    </c:title>
    <c:autoTitleDeleted val="0"/>
    <c:plotArea>
      <c:layout>
        <c:manualLayout>
          <c:layoutTarget val="inner"/>
          <c:xMode val="edge"/>
          <c:yMode val="edge"/>
          <c:x val="4.2933847877983738E-2"/>
          <c:y val="0.13379084961846191"/>
          <c:w val="0.8175320200099403"/>
          <c:h val="0.78387715737996266"/>
        </c:manualLayout>
      </c:layout>
      <c:scatterChart>
        <c:scatterStyle val="lineMarker"/>
        <c:varyColors val="0"/>
        <c:ser>
          <c:idx val="2"/>
          <c:order val="0"/>
          <c:tx>
            <c:strRef>
              <c:f>OGIVE!$B$9</c:f>
              <c:strCache>
                <c:ptCount val="1"/>
                <c:pt idx="0">
                  <c:v>Y</c:v>
                </c:pt>
              </c:strCache>
            </c:strRef>
          </c:tx>
          <c:spPr>
            <a:ln w="12700">
              <a:solidFill>
                <a:srgbClr val="000000"/>
              </a:solidFill>
              <a:prstDash val="solid"/>
            </a:ln>
          </c:spPr>
          <c:marker>
            <c:symbol val="none"/>
          </c:marker>
          <c:xVal>
            <c:numRef>
              <c:f>OGIVE!$A$10:$A$72</c:f>
              <c:numCache>
                <c:formatCode>0.000</c:formatCode>
                <c:ptCount val="63"/>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OGIVE!$B$10:$B$71</c:f>
              <c:numCache>
                <c:formatCode>0.000</c:formatCode>
                <c:ptCount val="62"/>
                <c:pt idx="0">
                  <c:v>0</c:v>
                </c:pt>
                <c:pt idx="1">
                  <c:v>1.9499999999999997</c:v>
                </c:pt>
                <c:pt idx="2">
                  <c:v>1.9499999999999997</c:v>
                </c:pt>
                <c:pt idx="3">
                  <c:v>1.9499999999999997</c:v>
                </c:pt>
                <c:pt idx="4">
                  <c:v>2.0900000000000003</c:v>
                </c:pt>
                <c:pt idx="5">
                  <c:v>2.0791972060535504</c:v>
                </c:pt>
                <c:pt idx="6">
                  <c:v>2.0671292200232827</c:v>
                </c:pt>
                <c:pt idx="7">
                  <c:v>2.0537960419091967</c:v>
                </c:pt>
                <c:pt idx="8">
                  <c:v>2.0391976717112921</c:v>
                </c:pt>
                <c:pt idx="9">
                  <c:v>2.0233341094295691</c:v>
                </c:pt>
                <c:pt idx="10">
                  <c:v>2.006205355064028</c:v>
                </c:pt>
                <c:pt idx="11">
                  <c:v>1.9878114086146681</c:v>
                </c:pt>
                <c:pt idx="12">
                  <c:v>1.96815227008149</c:v>
                </c:pt>
                <c:pt idx="13">
                  <c:v>1.9472279394644934</c:v>
                </c:pt>
                <c:pt idx="14">
                  <c:v>1.9250384167636785</c:v>
                </c:pt>
                <c:pt idx="15">
                  <c:v>1.9015837019790454</c:v>
                </c:pt>
                <c:pt idx="16">
                  <c:v>1.8768637951105935</c:v>
                </c:pt>
                <c:pt idx="17">
                  <c:v>1.8508786961583237</c:v>
                </c:pt>
                <c:pt idx="18">
                  <c:v>1.8236284051222351</c:v>
                </c:pt>
                <c:pt idx="19">
                  <c:v>1.7951129220023283</c:v>
                </c:pt>
                <c:pt idx="20">
                  <c:v>1.7653322467986032</c:v>
                </c:pt>
                <c:pt idx="21">
                  <c:v>1.7342863795110597</c:v>
                </c:pt>
                <c:pt idx="22">
                  <c:v>1.7019753201396972</c:v>
                </c:pt>
                <c:pt idx="23">
                  <c:v>1.6683990686845172</c:v>
                </c:pt>
                <c:pt idx="24">
                  <c:v>1.6335576251455182</c:v>
                </c:pt>
                <c:pt idx="25">
                  <c:v>1.5974509895227011</c:v>
                </c:pt>
                <c:pt idx="26">
                  <c:v>1.5600791618160652</c:v>
                </c:pt>
                <c:pt idx="27">
                  <c:v>1.5214421420256115</c:v>
                </c:pt>
                <c:pt idx="28">
                  <c:v>1.4815399301513392</c:v>
                </c:pt>
                <c:pt idx="29">
                  <c:v>1.4403725261932485</c:v>
                </c:pt>
                <c:pt idx="30">
                  <c:v>1.3979399301513393</c:v>
                </c:pt>
                <c:pt idx="31">
                  <c:v>1.3542421420256119</c:v>
                </c:pt>
                <c:pt idx="32">
                  <c:v>1.3092791618160657</c:v>
                </c:pt>
                <c:pt idx="33">
                  <c:v>1.2630509895227018</c:v>
                </c:pt>
                <c:pt idx="34">
                  <c:v>1.2155576251455189</c:v>
                </c:pt>
                <c:pt idx="35">
                  <c:v>1.1667990686845175</c:v>
                </c:pt>
                <c:pt idx="36">
                  <c:v>1.1167753201396982</c:v>
                </c:pt>
                <c:pt idx="37">
                  <c:v>1.0654863795110603</c:v>
                </c:pt>
                <c:pt idx="38">
                  <c:v>1.0129322467986042</c:v>
                </c:pt>
                <c:pt idx="39">
                  <c:v>0.95911292200232956</c:v>
                </c:pt>
                <c:pt idx="40">
                  <c:v>0.90402840512223648</c:v>
                </c:pt>
                <c:pt idx="41">
                  <c:v>0.84767869615832503</c:v>
                </c:pt>
                <c:pt idx="42">
                  <c:v>0.79006379511059488</c:v>
                </c:pt>
                <c:pt idx="43">
                  <c:v>0.73118370197904692</c:v>
                </c:pt>
                <c:pt idx="44">
                  <c:v>0.67103841676368026</c:v>
                </c:pt>
                <c:pt idx="45">
                  <c:v>0.60962793946449501</c:v>
                </c:pt>
                <c:pt idx="46">
                  <c:v>0.54695227008149161</c:v>
                </c:pt>
                <c:pt idx="47">
                  <c:v>0.48301140861467023</c:v>
                </c:pt>
                <c:pt idx="48">
                  <c:v>0.41780535506402994</c:v>
                </c:pt>
                <c:pt idx="49">
                  <c:v>0.35133410942957144</c:v>
                </c:pt>
                <c:pt idx="50">
                  <c:v>0.31762403958090962</c:v>
                </c:pt>
                <c:pt idx="51">
                  <c:v>0.28359767171129391</c:v>
                </c:pt>
                <c:pt idx="52">
                  <c:v>0.24925500582072313</c:v>
                </c:pt>
                <c:pt idx="53">
                  <c:v>0.21459604190919795</c:v>
                </c:pt>
                <c:pt idx="54">
                  <c:v>0.17962077997671805</c:v>
                </c:pt>
                <c:pt idx="55">
                  <c:v>0.14432922002328369</c:v>
                </c:pt>
                <c:pt idx="56">
                  <c:v>0.1087213620488944</c:v>
                </c:pt>
                <c:pt idx="57">
                  <c:v>7.2797206053551139E-2</c:v>
                </c:pt>
                <c:pt idx="58">
                  <c:v>5.471651629802133E-2</c:v>
                </c:pt>
                <c:pt idx="59">
                  <c:v>3.6556752037253629E-2</c:v>
                </c:pt>
                <c:pt idx="60">
                  <c:v>1.8317913271246593E-2</c:v>
                </c:pt>
                <c:pt idx="61">
                  <c:v>9.4629920448378871E-16</c:v>
                </c:pt>
              </c:numCache>
            </c:numRef>
          </c:yVal>
          <c:smooth val="0"/>
        </c:ser>
        <c:ser>
          <c:idx val="3"/>
          <c:order val="1"/>
          <c:tx>
            <c:strRef>
              <c:f>OGIVE!$C$9</c:f>
              <c:strCache>
                <c:ptCount val="1"/>
                <c:pt idx="0">
                  <c:v>negative Y</c:v>
                </c:pt>
              </c:strCache>
            </c:strRef>
          </c:tx>
          <c:spPr>
            <a:ln w="12700">
              <a:solidFill>
                <a:srgbClr val="000000"/>
              </a:solidFill>
              <a:prstDash val="solid"/>
            </a:ln>
          </c:spPr>
          <c:marker>
            <c:symbol val="none"/>
          </c:marker>
          <c:xVal>
            <c:numRef>
              <c:f>OGIVE!$A$10:$A$72</c:f>
              <c:numCache>
                <c:formatCode>0.000</c:formatCode>
                <c:ptCount val="63"/>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OGIVE!$C$10:$C$71</c:f>
              <c:numCache>
                <c:formatCode>0.000</c:formatCode>
                <c:ptCount val="62"/>
                <c:pt idx="0">
                  <c:v>0</c:v>
                </c:pt>
                <c:pt idx="1">
                  <c:v>-1.9499999999999997</c:v>
                </c:pt>
                <c:pt idx="2">
                  <c:v>-1.9499999999999997</c:v>
                </c:pt>
                <c:pt idx="3">
                  <c:v>-1.9499999999999997</c:v>
                </c:pt>
                <c:pt idx="4">
                  <c:v>-2.0900000000000003</c:v>
                </c:pt>
                <c:pt idx="5">
                  <c:v>-2.0791972060535504</c:v>
                </c:pt>
                <c:pt idx="6">
                  <c:v>-2.0671292200232827</c:v>
                </c:pt>
                <c:pt idx="7">
                  <c:v>-2.0537960419091967</c:v>
                </c:pt>
                <c:pt idx="8">
                  <c:v>-2.0391976717112921</c:v>
                </c:pt>
                <c:pt idx="9">
                  <c:v>-2.0233341094295691</c:v>
                </c:pt>
                <c:pt idx="10">
                  <c:v>-2.006205355064028</c:v>
                </c:pt>
                <c:pt idx="11">
                  <c:v>-1.9878114086146681</c:v>
                </c:pt>
                <c:pt idx="12">
                  <c:v>-1.96815227008149</c:v>
                </c:pt>
                <c:pt idx="13">
                  <c:v>-1.9472279394644934</c:v>
                </c:pt>
                <c:pt idx="14">
                  <c:v>-1.9250384167636785</c:v>
                </c:pt>
                <c:pt idx="15">
                  <c:v>-1.9015837019790454</c:v>
                </c:pt>
                <c:pt idx="16">
                  <c:v>-1.8768637951105935</c:v>
                </c:pt>
                <c:pt idx="17">
                  <c:v>-1.8508786961583237</c:v>
                </c:pt>
                <c:pt idx="18">
                  <c:v>-1.8236284051222351</c:v>
                </c:pt>
                <c:pt idx="19">
                  <c:v>-1.7951129220023283</c:v>
                </c:pt>
                <c:pt idx="20">
                  <c:v>-1.7653322467986032</c:v>
                </c:pt>
                <c:pt idx="21">
                  <c:v>-1.7342863795110597</c:v>
                </c:pt>
                <c:pt idx="22">
                  <c:v>-1.7019753201396972</c:v>
                </c:pt>
                <c:pt idx="23">
                  <c:v>-1.6683990686845172</c:v>
                </c:pt>
                <c:pt idx="24">
                  <c:v>-1.6335576251455182</c:v>
                </c:pt>
                <c:pt idx="25">
                  <c:v>-1.5974509895227011</c:v>
                </c:pt>
                <c:pt idx="26">
                  <c:v>-1.5600791618160652</c:v>
                </c:pt>
                <c:pt idx="27">
                  <c:v>-1.5214421420256115</c:v>
                </c:pt>
                <c:pt idx="28">
                  <c:v>-1.4815399301513392</c:v>
                </c:pt>
                <c:pt idx="29">
                  <c:v>-1.4403725261932485</c:v>
                </c:pt>
                <c:pt idx="30">
                  <c:v>-1.3979399301513393</c:v>
                </c:pt>
                <c:pt idx="31">
                  <c:v>-1.3542421420256119</c:v>
                </c:pt>
                <c:pt idx="32">
                  <c:v>-1.3092791618160657</c:v>
                </c:pt>
                <c:pt idx="33">
                  <c:v>-1.2630509895227018</c:v>
                </c:pt>
                <c:pt idx="34">
                  <c:v>-1.2155576251455189</c:v>
                </c:pt>
                <c:pt idx="35">
                  <c:v>-1.1667990686845175</c:v>
                </c:pt>
                <c:pt idx="36">
                  <c:v>-1.1167753201396982</c:v>
                </c:pt>
                <c:pt idx="37">
                  <c:v>-1.0654863795110603</c:v>
                </c:pt>
                <c:pt idx="38">
                  <c:v>-1.0129322467986042</c:v>
                </c:pt>
                <c:pt idx="39">
                  <c:v>-0.95911292200232956</c:v>
                </c:pt>
                <c:pt idx="40">
                  <c:v>-0.90402840512223648</c:v>
                </c:pt>
                <c:pt idx="41">
                  <c:v>-0.84767869615832503</c:v>
                </c:pt>
                <c:pt idx="42">
                  <c:v>-0.79006379511059488</c:v>
                </c:pt>
                <c:pt idx="43">
                  <c:v>-0.73118370197904692</c:v>
                </c:pt>
                <c:pt idx="44">
                  <c:v>-0.67103841676368026</c:v>
                </c:pt>
                <c:pt idx="45">
                  <c:v>-0.60962793946449501</c:v>
                </c:pt>
                <c:pt idx="46">
                  <c:v>-0.54695227008149161</c:v>
                </c:pt>
                <c:pt idx="47">
                  <c:v>-0.48301140861467023</c:v>
                </c:pt>
                <c:pt idx="48">
                  <c:v>-0.41780535506402994</c:v>
                </c:pt>
                <c:pt idx="49">
                  <c:v>-0.35133410942957144</c:v>
                </c:pt>
                <c:pt idx="50">
                  <c:v>-0.31762403958090962</c:v>
                </c:pt>
                <c:pt idx="51">
                  <c:v>-0.28359767171129391</c:v>
                </c:pt>
                <c:pt idx="52">
                  <c:v>-0.24925500582072313</c:v>
                </c:pt>
                <c:pt idx="53">
                  <c:v>-0.21459604190919795</c:v>
                </c:pt>
                <c:pt idx="54">
                  <c:v>-0.17962077997671805</c:v>
                </c:pt>
                <c:pt idx="55">
                  <c:v>-0.14432922002328369</c:v>
                </c:pt>
                <c:pt idx="56">
                  <c:v>-0.1087213620488944</c:v>
                </c:pt>
                <c:pt idx="57">
                  <c:v>-7.2797206053551139E-2</c:v>
                </c:pt>
                <c:pt idx="58">
                  <c:v>-5.471651629802133E-2</c:v>
                </c:pt>
                <c:pt idx="59">
                  <c:v>-3.6556752037253629E-2</c:v>
                </c:pt>
                <c:pt idx="60">
                  <c:v>-1.8317913271246593E-2</c:v>
                </c:pt>
                <c:pt idx="61">
                  <c:v>-9.4629920448378871E-16</c:v>
                </c:pt>
              </c:numCache>
            </c:numRef>
          </c:yVal>
          <c:smooth val="0"/>
        </c:ser>
        <c:dLbls>
          <c:showLegendKey val="0"/>
          <c:showVal val="0"/>
          <c:showCatName val="0"/>
          <c:showSerName val="0"/>
          <c:showPercent val="0"/>
          <c:showBubbleSize val="0"/>
        </c:dLbls>
        <c:axId val="465861056"/>
        <c:axId val="465861448"/>
      </c:scatterChart>
      <c:valAx>
        <c:axId val="465861056"/>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13809287134955"/>
              <c:y val="0.93653594732923329"/>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61448"/>
        <c:crosses val="autoZero"/>
        <c:crossBetween val="midCat"/>
      </c:valAx>
      <c:valAx>
        <c:axId val="465861448"/>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202228101789697"/>
              <c:y val="0.476844310178620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61056"/>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Parabola and Related Curves</a:t>
            </a:r>
          </a:p>
        </c:rich>
      </c:tx>
      <c:layout>
        <c:manualLayout>
          <c:xMode val="edge"/>
          <c:yMode val="edge"/>
          <c:x val="0.24731226078114635"/>
          <c:y val="3.0927886946760474E-2"/>
        </c:manualLayout>
      </c:layout>
      <c:overlay val="0"/>
      <c:spPr>
        <a:noFill/>
        <a:ln w="25400">
          <a:noFill/>
        </a:ln>
      </c:spPr>
    </c:title>
    <c:autoTitleDeleted val="0"/>
    <c:plotArea>
      <c:layout>
        <c:manualLayout>
          <c:layoutTarget val="inner"/>
          <c:xMode val="edge"/>
          <c:yMode val="edge"/>
          <c:x val="4.3010827961938496E-2"/>
          <c:y val="0.13230262749447536"/>
          <c:w val="0.81899784910857887"/>
          <c:h val="0.78522468525941869"/>
        </c:manualLayout>
      </c:layout>
      <c:scatterChart>
        <c:scatterStyle val="lineMarker"/>
        <c:varyColors val="0"/>
        <c:ser>
          <c:idx val="0"/>
          <c:order val="0"/>
          <c:tx>
            <c:strRef>
              <c:f>POWER!$B$9</c:f>
              <c:strCache>
                <c:ptCount val="1"/>
                <c:pt idx="0">
                  <c:v>Y</c:v>
                </c:pt>
              </c:strCache>
            </c:strRef>
          </c:tx>
          <c:spPr>
            <a:ln w="12700">
              <a:solidFill>
                <a:srgbClr val="000000"/>
              </a:solidFill>
              <a:prstDash val="solid"/>
            </a:ln>
          </c:spPr>
          <c:marker>
            <c:symbol val="none"/>
          </c:marker>
          <c:xVal>
            <c:numRef>
              <c:f>POWER!$A$10:$A$74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POWER!$B$10:$B$74</c:f>
              <c:numCache>
                <c:formatCode>0.000</c:formatCode>
                <c:ptCount val="65"/>
                <c:pt idx="0">
                  <c:v>0</c:v>
                </c:pt>
                <c:pt idx="1">
                  <c:v>1.9499999999999997</c:v>
                </c:pt>
                <c:pt idx="2">
                  <c:v>1.9499999999999997</c:v>
                </c:pt>
                <c:pt idx="3">
                  <c:v>1.9499999999999997</c:v>
                </c:pt>
                <c:pt idx="4">
                  <c:v>2.09</c:v>
                </c:pt>
                <c:pt idx="5">
                  <c:v>2.0689944417518382</c:v>
                </c:pt>
                <c:pt idx="6">
                  <c:v>2.0477734249667368</c:v>
                </c:pt>
                <c:pt idx="7">
                  <c:v>2.0263301804000253</c:v>
                </c:pt>
                <c:pt idx="8">
                  <c:v>2.0046575767447168</c:v>
                </c:pt>
                <c:pt idx="9">
                  <c:v>1.9827480929255736</c:v>
                </c:pt>
                <c:pt idx="10">
                  <c:v>1.9605937876061934</c:v>
                </c:pt>
                <c:pt idx="11">
                  <c:v>1.938186265558602</c:v>
                </c:pt>
                <c:pt idx="12">
                  <c:v>1.9155166404915409</c:v>
                </c:pt>
                <c:pt idx="13">
                  <c:v>1.89257549387072</c:v>
                </c:pt>
                <c:pt idx="14">
                  <c:v>1.869352829189824</c:v>
                </c:pt>
                <c:pt idx="15">
                  <c:v>1.8458380210625198</c:v>
                </c:pt>
                <c:pt idx="16">
                  <c:v>1.8220197584000013</c:v>
                </c:pt>
                <c:pt idx="17">
                  <c:v>1.797885980811909</c:v>
                </c:pt>
                <c:pt idx="18">
                  <c:v>1.7734238072158612</c:v>
                </c:pt>
                <c:pt idx="19">
                  <c:v>1.748619455456218</c:v>
                </c:pt>
                <c:pt idx="20">
                  <c:v>1.7234581515081824</c:v>
                </c:pt>
                <c:pt idx="21">
                  <c:v>1.6979240265689159</c:v>
                </c:pt>
                <c:pt idx="22">
                  <c:v>1.6719999999999999</c:v>
                </c:pt>
                <c:pt idx="23">
                  <c:v>1.6456676456684685</c:v>
                </c:pt>
                <c:pt idx="24">
                  <c:v>1.6189070387147004</c:v>
                </c:pt>
                <c:pt idx="25">
                  <c:v>1.5916965791255571</c:v>
                </c:pt>
                <c:pt idx="26">
                  <c:v>1.5640127876715078</c:v>
                </c:pt>
                <c:pt idx="27">
                  <c:v>1.5358300687250528</c:v>
                </c:pt>
                <c:pt idx="28">
                  <c:v>1.5071204331439478</c:v>
                </c:pt>
                <c:pt idx="29">
                  <c:v>1.4778531726798845</c:v>
                </c:pt>
                <c:pt idx="30">
                  <c:v>1.4479944751275817</c:v>
                </c:pt>
                <c:pt idx="31">
                  <c:v>1.4175069664731814</c:v>
                </c:pt>
                <c:pt idx="32">
                  <c:v>1.3863491623685575</c:v>
                </c:pt>
                <c:pt idx="33">
                  <c:v>1.3544748059672433</c:v>
                </c:pt>
                <c:pt idx="34">
                  <c:v>1.3218320619503829</c:v>
                </c:pt>
                <c:pt idx="35">
                  <c:v>1.2883625266205165</c:v>
                </c:pt>
                <c:pt idx="36">
                  <c:v>1.2540000000000007</c:v>
                </c:pt>
                <c:pt idx="37">
                  <c:v>1.2186689460226685</c:v>
                </c:pt>
                <c:pt idx="38">
                  <c:v>1.1822825381439082</c:v>
                </c:pt>
                <c:pt idx="39">
                  <c:v>1.1447401451857979</c:v>
                </c:pt>
                <c:pt idx="40">
                  <c:v>1.1059240480249999</c:v>
                </c:pt>
                <c:pt idx="41">
                  <c:v>1.0656950783408929</c:v>
                </c:pt>
                <c:pt idx="42">
                  <c:v>1.0238867124833693</c:v>
                </c:pt>
                <c:pt idx="43">
                  <c:v>0.98029689380309792</c:v>
                </c:pt>
                <c:pt idx="44">
                  <c:v>0.93467641459491313</c:v>
                </c:pt>
                <c:pt idx="45">
                  <c:v>0.88671190360793184</c:v>
                </c:pt>
                <c:pt idx="46">
                  <c:v>0.83600000000000152</c:v>
                </c:pt>
                <c:pt idx="47">
                  <c:v>0.78200639383575521</c:v>
                </c:pt>
                <c:pt idx="48">
                  <c:v>0.72399723756379231</c:v>
                </c:pt>
                <c:pt idx="49">
                  <c:v>0.66091603097519336</c:v>
                </c:pt>
                <c:pt idx="50">
                  <c:v>0.62700000000000178</c:v>
                </c:pt>
                <c:pt idx="51">
                  <c:v>0.59114126907195552</c:v>
                </c:pt>
                <c:pt idx="52">
                  <c:v>0.55296202401250094</c:v>
                </c:pt>
                <c:pt idx="53">
                  <c:v>0.51194335624168585</c:v>
                </c:pt>
                <c:pt idx="54">
                  <c:v>0.46733820729745729</c:v>
                </c:pt>
                <c:pt idx="55">
                  <c:v>0.41800000000000131</c:v>
                </c:pt>
                <c:pt idx="56">
                  <c:v>0.36199861878189615</c:v>
                </c:pt>
                <c:pt idx="57">
                  <c:v>0.29557063453597776</c:v>
                </c:pt>
                <c:pt idx="58">
                  <c:v>0.25597167812084315</c:v>
                </c:pt>
                <c:pt idx="59">
                  <c:v>0.20900000000000241</c:v>
                </c:pt>
                <c:pt idx="60">
                  <c:v>0.14778531726799177</c:v>
                </c:pt>
                <c:pt idx="61">
                  <c:v>3.1143426895141599E-8</c:v>
                </c:pt>
              </c:numCache>
            </c:numRef>
          </c:yVal>
          <c:smooth val="0"/>
        </c:ser>
        <c:ser>
          <c:idx val="1"/>
          <c:order val="1"/>
          <c:tx>
            <c:strRef>
              <c:f>POWER!$C$9</c:f>
              <c:strCache>
                <c:ptCount val="1"/>
                <c:pt idx="0">
                  <c:v>neg Y</c:v>
                </c:pt>
              </c:strCache>
            </c:strRef>
          </c:tx>
          <c:spPr>
            <a:ln w="12700">
              <a:solidFill>
                <a:srgbClr val="000000"/>
              </a:solidFill>
              <a:prstDash val="solid"/>
            </a:ln>
          </c:spPr>
          <c:marker>
            <c:symbol val="none"/>
          </c:marker>
          <c:xVal>
            <c:numRef>
              <c:f>POWER!$A$10:$A$74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POWER!$C$10:$C$74</c:f>
              <c:numCache>
                <c:formatCode>0.000</c:formatCode>
                <c:ptCount val="65"/>
                <c:pt idx="0">
                  <c:v>0</c:v>
                </c:pt>
                <c:pt idx="1">
                  <c:v>-1.9499999999999997</c:v>
                </c:pt>
                <c:pt idx="2">
                  <c:v>-1.9499999999999997</c:v>
                </c:pt>
                <c:pt idx="3">
                  <c:v>-1.9499999999999997</c:v>
                </c:pt>
                <c:pt idx="4">
                  <c:v>-2.09</c:v>
                </c:pt>
                <c:pt idx="5">
                  <c:v>-2.0689944417518382</c:v>
                </c:pt>
                <c:pt idx="6">
                  <c:v>-2.0477734249667368</c:v>
                </c:pt>
                <c:pt idx="7">
                  <c:v>-2.0263301804000253</c:v>
                </c:pt>
                <c:pt idx="8">
                  <c:v>-2.0046575767447168</c:v>
                </c:pt>
                <c:pt idx="9">
                  <c:v>-1.9827480929255736</c:v>
                </c:pt>
                <c:pt idx="10">
                  <c:v>-1.9605937876061934</c:v>
                </c:pt>
                <c:pt idx="11">
                  <c:v>-1.938186265558602</c:v>
                </c:pt>
                <c:pt idx="12">
                  <c:v>-1.9155166404915409</c:v>
                </c:pt>
                <c:pt idx="13">
                  <c:v>-1.89257549387072</c:v>
                </c:pt>
                <c:pt idx="14">
                  <c:v>-1.869352829189824</c:v>
                </c:pt>
                <c:pt idx="15">
                  <c:v>-1.8458380210625198</c:v>
                </c:pt>
                <c:pt idx="16">
                  <c:v>-1.8220197584000013</c:v>
                </c:pt>
                <c:pt idx="17">
                  <c:v>-1.797885980811909</c:v>
                </c:pt>
                <c:pt idx="18">
                  <c:v>-1.7734238072158612</c:v>
                </c:pt>
                <c:pt idx="19">
                  <c:v>-1.748619455456218</c:v>
                </c:pt>
                <c:pt idx="20">
                  <c:v>-1.7234581515081824</c:v>
                </c:pt>
                <c:pt idx="21">
                  <c:v>-1.6979240265689159</c:v>
                </c:pt>
                <c:pt idx="22">
                  <c:v>-1.6719999999999999</c:v>
                </c:pt>
                <c:pt idx="23">
                  <c:v>-1.6456676456684685</c:v>
                </c:pt>
                <c:pt idx="24">
                  <c:v>-1.6189070387147004</c:v>
                </c:pt>
                <c:pt idx="25">
                  <c:v>-1.5916965791255571</c:v>
                </c:pt>
                <c:pt idx="26">
                  <c:v>-1.5640127876715078</c:v>
                </c:pt>
                <c:pt idx="27">
                  <c:v>-1.5358300687250528</c:v>
                </c:pt>
                <c:pt idx="28">
                  <c:v>-1.5071204331439478</c:v>
                </c:pt>
                <c:pt idx="29">
                  <c:v>-1.4778531726798845</c:v>
                </c:pt>
                <c:pt idx="30">
                  <c:v>-1.4479944751275817</c:v>
                </c:pt>
                <c:pt idx="31">
                  <c:v>-1.4175069664731814</c:v>
                </c:pt>
                <c:pt idx="32">
                  <c:v>-1.3863491623685575</c:v>
                </c:pt>
                <c:pt idx="33">
                  <c:v>-1.3544748059672433</c:v>
                </c:pt>
                <c:pt idx="34">
                  <c:v>-1.3218320619503829</c:v>
                </c:pt>
                <c:pt idx="35">
                  <c:v>-1.2883625266205165</c:v>
                </c:pt>
                <c:pt idx="36">
                  <c:v>-1.2540000000000007</c:v>
                </c:pt>
                <c:pt idx="37">
                  <c:v>-1.2186689460226685</c:v>
                </c:pt>
                <c:pt idx="38">
                  <c:v>-1.1822825381439082</c:v>
                </c:pt>
                <c:pt idx="39">
                  <c:v>-1.1447401451857979</c:v>
                </c:pt>
                <c:pt idx="40">
                  <c:v>-1.1059240480249999</c:v>
                </c:pt>
                <c:pt idx="41">
                  <c:v>-1.0656950783408929</c:v>
                </c:pt>
                <c:pt idx="42">
                  <c:v>-1.0238867124833693</c:v>
                </c:pt>
                <c:pt idx="43">
                  <c:v>-0.98029689380309792</c:v>
                </c:pt>
                <c:pt idx="44">
                  <c:v>-0.93467641459491313</c:v>
                </c:pt>
                <c:pt idx="45">
                  <c:v>-0.88671190360793184</c:v>
                </c:pt>
                <c:pt idx="46">
                  <c:v>-0.83600000000000152</c:v>
                </c:pt>
                <c:pt idx="47">
                  <c:v>-0.78200639383575521</c:v>
                </c:pt>
                <c:pt idx="48">
                  <c:v>-0.72399723756379231</c:v>
                </c:pt>
                <c:pt idx="49">
                  <c:v>-0.66091603097519336</c:v>
                </c:pt>
                <c:pt idx="50">
                  <c:v>-0.62700000000000178</c:v>
                </c:pt>
                <c:pt idx="51">
                  <c:v>-0.59114126907195552</c:v>
                </c:pt>
                <c:pt idx="52">
                  <c:v>-0.55296202401250094</c:v>
                </c:pt>
                <c:pt idx="53">
                  <c:v>-0.51194335624168585</c:v>
                </c:pt>
                <c:pt idx="54">
                  <c:v>-0.46733820729745729</c:v>
                </c:pt>
                <c:pt idx="55">
                  <c:v>-0.41800000000000131</c:v>
                </c:pt>
                <c:pt idx="56">
                  <c:v>-0.36199861878189615</c:v>
                </c:pt>
                <c:pt idx="57">
                  <c:v>-0.29557063453597776</c:v>
                </c:pt>
                <c:pt idx="58">
                  <c:v>-0.25597167812084315</c:v>
                </c:pt>
                <c:pt idx="59">
                  <c:v>-0.20900000000000241</c:v>
                </c:pt>
                <c:pt idx="60">
                  <c:v>-0.14778531726799177</c:v>
                </c:pt>
                <c:pt idx="61">
                  <c:v>-3.1143426895141599E-8</c:v>
                </c:pt>
              </c:numCache>
            </c:numRef>
          </c:yVal>
          <c:smooth val="0"/>
        </c:ser>
        <c:dLbls>
          <c:showLegendKey val="0"/>
          <c:showVal val="0"/>
          <c:showCatName val="0"/>
          <c:showSerName val="0"/>
          <c:showPercent val="0"/>
          <c:showBubbleSize val="0"/>
        </c:dLbls>
        <c:axId val="465862232"/>
        <c:axId val="465862624"/>
      </c:scatterChart>
      <c:valAx>
        <c:axId val="465862232"/>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85015864793111"/>
              <c:y val="0.93642768811024768"/>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62624"/>
        <c:crosses val="autoZero"/>
        <c:crossBetween val="midCat"/>
      </c:valAx>
      <c:valAx>
        <c:axId val="465862624"/>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369339034041487"/>
              <c:y val="0.4759458157918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62232"/>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4"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Ellipse and Related Curves</a:t>
            </a:r>
          </a:p>
        </c:rich>
      </c:tx>
      <c:layout>
        <c:manualLayout>
          <c:xMode val="edge"/>
          <c:yMode val="edge"/>
          <c:x val="0.25985708560337845"/>
          <c:y val="3.0927886946760474E-2"/>
        </c:manualLayout>
      </c:layout>
      <c:overlay val="0"/>
      <c:spPr>
        <a:noFill/>
        <a:ln w="25400">
          <a:noFill/>
        </a:ln>
      </c:spPr>
    </c:title>
    <c:autoTitleDeleted val="0"/>
    <c:plotArea>
      <c:layout>
        <c:manualLayout>
          <c:layoutTarget val="inner"/>
          <c:xMode val="edge"/>
          <c:yMode val="edge"/>
          <c:x val="4.3010827961938496E-2"/>
          <c:y val="0.13230262749447536"/>
          <c:w val="0.81899784910857887"/>
          <c:h val="0.78522468525941869"/>
        </c:manualLayout>
      </c:layout>
      <c:scatterChart>
        <c:scatterStyle val="lineMarker"/>
        <c:varyColors val="0"/>
        <c:ser>
          <c:idx val="0"/>
          <c:order val="0"/>
          <c:tx>
            <c:strRef>
              <c:f>ELLIPSE!$B$9</c:f>
              <c:strCache>
                <c:ptCount val="1"/>
                <c:pt idx="0">
                  <c:v>Y</c:v>
                </c:pt>
              </c:strCache>
            </c:strRef>
          </c:tx>
          <c:spPr>
            <a:ln w="12700">
              <a:solidFill>
                <a:srgbClr val="000000"/>
              </a:solidFill>
              <a:prstDash val="solid"/>
            </a:ln>
          </c:spPr>
          <c:marker>
            <c:symbol val="none"/>
          </c:marker>
          <c:xVal>
            <c:numRef>
              <c:f>ELLIPSE!$A$10:$A$74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ELLIPSE!$B$10:$B$74</c:f>
              <c:numCache>
                <c:formatCode>0.000</c:formatCode>
                <c:ptCount val="65"/>
                <c:pt idx="0">
                  <c:v>0</c:v>
                </c:pt>
                <c:pt idx="1">
                  <c:v>1.9499999999999997</c:v>
                </c:pt>
                <c:pt idx="2">
                  <c:v>1.9499999999999997</c:v>
                </c:pt>
                <c:pt idx="3">
                  <c:v>1.9499999999999997</c:v>
                </c:pt>
                <c:pt idx="4">
                  <c:v>2.09</c:v>
                </c:pt>
                <c:pt idx="5">
                  <c:v>2.0895819581916379</c:v>
                </c:pt>
                <c:pt idx="6">
                  <c:v>2.0883273306644243</c:v>
                </c:pt>
                <c:pt idx="7">
                  <c:v>2.0862346080918126</c:v>
                </c:pt>
                <c:pt idx="8">
                  <c:v>2.0833012648198532</c:v>
                </c:pt>
                <c:pt idx="9">
                  <c:v>2.0795237435528358</c:v>
                </c:pt>
                <c:pt idx="10">
                  <c:v>2.0748974336096713</c:v>
                </c:pt>
                <c:pt idx="11">
                  <c:v>2.0694166424381533</c:v>
                </c:pt>
                <c:pt idx="12">
                  <c:v>2.0630745599711124</c:v>
                </c:pt>
                <c:pt idx="13">
                  <c:v>2.0558632152942469</c:v>
                </c:pt>
                <c:pt idx="14">
                  <c:v>2.0477734249667368</c:v>
                </c:pt>
                <c:pt idx="15">
                  <c:v>2.0387947321886033</c:v>
                </c:pt>
                <c:pt idx="16">
                  <c:v>2.0289153358383389</c:v>
                </c:pt>
                <c:pt idx="17">
                  <c:v>2.0181220082046574</c:v>
                </c:pt>
                <c:pt idx="18">
                  <c:v>2.0064000000000002</c:v>
                </c:pt>
                <c:pt idx="19">
                  <c:v>1.9937329309614162</c:v>
                </c:pt>
                <c:pt idx="20">
                  <c:v>1.9801026640050763</c:v>
                </c:pt>
                <c:pt idx="21">
                  <c:v>1.9654891604890625</c:v>
                </c:pt>
                <c:pt idx="22">
                  <c:v>1.9498703136362685</c:v>
                </c:pt>
                <c:pt idx="23">
                  <c:v>1.9332217565504481</c:v>
                </c:pt>
                <c:pt idx="24">
                  <c:v>1.9155166404915411</c:v>
                </c:pt>
                <c:pt idx="25">
                  <c:v>1.8967253781188251</c:v>
                </c:pt>
                <c:pt idx="26">
                  <c:v>1.8768153452058092</c:v>
                </c:pt>
                <c:pt idx="27">
                  <c:v>1.8557505328033725</c:v>
                </c:pt>
                <c:pt idx="28">
                  <c:v>1.8334911398749656</c:v>
                </c:pt>
                <c:pt idx="29">
                  <c:v>1.809993093909477</c:v>
                </c:pt>
                <c:pt idx="30">
                  <c:v>1.7852074837396354</c:v>
                </c:pt>
                <c:pt idx="31">
                  <c:v>1.7590798844850684</c:v>
                </c:pt>
                <c:pt idx="32">
                  <c:v>1.7315495488145873</c:v>
                </c:pt>
                <c:pt idx="33">
                  <c:v>1.7025484310292032</c:v>
                </c:pt>
                <c:pt idx="34">
                  <c:v>1.6720000000000004</c:v>
                </c:pt>
                <c:pt idx="35">
                  <c:v>1.639817782560002</c:v>
                </c:pt>
                <c:pt idx="36">
                  <c:v>1.6059035587481589</c:v>
                </c:pt>
                <c:pt idx="37">
                  <c:v>1.5701451015750112</c:v>
                </c:pt>
                <c:pt idx="38">
                  <c:v>1.5324133123932335</c:v>
                </c:pt>
                <c:pt idx="39">
                  <c:v>1.4925585415654565</c:v>
                </c:pt>
                <c:pt idx="40">
                  <c:v>1.4504057914942297</c:v>
                </c:pt>
                <c:pt idx="41">
                  <c:v>1.4057483558589008</c:v>
                </c:pt>
                <c:pt idx="42">
                  <c:v>1.3583392212551335</c:v>
                </c:pt>
                <c:pt idx="43">
                  <c:v>1.3078791840227459</c:v>
                </c:pt>
                <c:pt idx="44">
                  <c:v>1.2540000000000013</c:v>
                </c:pt>
                <c:pt idx="45">
                  <c:v>1.1962397585768512</c:v>
                </c:pt>
                <c:pt idx="46">
                  <c:v>1.1340055731785466</c:v>
                </c:pt>
                <c:pt idx="47">
                  <c:v>1.0665145287336708</c:v>
                </c:pt>
                <c:pt idx="48">
                  <c:v>0.99269499847637199</c:v>
                </c:pt>
                <c:pt idx="49">
                  <c:v>0.91100987920000354</c:v>
                </c:pt>
                <c:pt idx="50">
                  <c:v>0.86653124006004778</c:v>
                </c:pt>
                <c:pt idx="51">
                  <c:v>0.81910936998669726</c:v>
                </c:pt>
                <c:pt idx="52">
                  <c:v>0.76819939468864673</c:v>
                </c:pt>
                <c:pt idx="53">
                  <c:v>0.71305458416589895</c:v>
                </c:pt>
                <c:pt idx="54">
                  <c:v>0.65260229083263421</c:v>
                </c:pt>
                <c:pt idx="55">
                  <c:v>0.58520000000000172</c:v>
                </c:pt>
                <c:pt idx="56">
                  <c:v>0.50808927365178758</c:v>
                </c:pt>
                <c:pt idx="57">
                  <c:v>0.41590474871056871</c:v>
                </c:pt>
                <c:pt idx="58">
                  <c:v>0.36063856906881286</c:v>
                </c:pt>
                <c:pt idx="59">
                  <c:v>0.29483078197502044</c:v>
                </c:pt>
                <c:pt idx="60">
                  <c:v>0.20873858651433314</c:v>
                </c:pt>
                <c:pt idx="61">
                  <c:v>4.4043456693884261E-8</c:v>
                </c:pt>
              </c:numCache>
            </c:numRef>
          </c:yVal>
          <c:smooth val="0"/>
        </c:ser>
        <c:ser>
          <c:idx val="1"/>
          <c:order val="1"/>
          <c:tx>
            <c:strRef>
              <c:f>ELLIPSE!$C$9</c:f>
              <c:strCache>
                <c:ptCount val="1"/>
                <c:pt idx="0">
                  <c:v>neg Y</c:v>
                </c:pt>
              </c:strCache>
            </c:strRef>
          </c:tx>
          <c:spPr>
            <a:ln w="12700">
              <a:solidFill>
                <a:srgbClr val="000000"/>
              </a:solidFill>
              <a:prstDash val="solid"/>
            </a:ln>
          </c:spPr>
          <c:marker>
            <c:symbol val="none"/>
          </c:marker>
          <c:xVal>
            <c:numRef>
              <c:f>ELLIPSE!$A$10:$A$74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ELLIPSE!$C$10:$C$74</c:f>
              <c:numCache>
                <c:formatCode>0.000</c:formatCode>
                <c:ptCount val="65"/>
                <c:pt idx="0">
                  <c:v>0</c:v>
                </c:pt>
                <c:pt idx="1">
                  <c:v>-1.9499999999999997</c:v>
                </c:pt>
                <c:pt idx="2">
                  <c:v>-1.9499999999999997</c:v>
                </c:pt>
                <c:pt idx="3">
                  <c:v>-1.9499999999999997</c:v>
                </c:pt>
                <c:pt idx="4">
                  <c:v>-2.09</c:v>
                </c:pt>
                <c:pt idx="5">
                  <c:v>-2.0895819581916379</c:v>
                </c:pt>
                <c:pt idx="6">
                  <c:v>-2.0883273306644243</c:v>
                </c:pt>
                <c:pt idx="7">
                  <c:v>-2.0862346080918126</c:v>
                </c:pt>
                <c:pt idx="8">
                  <c:v>-2.0833012648198532</c:v>
                </c:pt>
                <c:pt idx="9">
                  <c:v>-2.0795237435528358</c:v>
                </c:pt>
                <c:pt idx="10">
                  <c:v>-2.0748974336096713</c:v>
                </c:pt>
                <c:pt idx="11">
                  <c:v>-2.0694166424381533</c:v>
                </c:pt>
                <c:pt idx="12">
                  <c:v>-2.0630745599711124</c:v>
                </c:pt>
                <c:pt idx="13">
                  <c:v>-2.0558632152942469</c:v>
                </c:pt>
                <c:pt idx="14">
                  <c:v>-2.0477734249667368</c:v>
                </c:pt>
                <c:pt idx="15">
                  <c:v>-2.0387947321886033</c:v>
                </c:pt>
                <c:pt idx="16">
                  <c:v>-2.0289153358383389</c:v>
                </c:pt>
                <c:pt idx="17">
                  <c:v>-2.0181220082046574</c:v>
                </c:pt>
                <c:pt idx="18">
                  <c:v>-2.0064000000000002</c:v>
                </c:pt>
                <c:pt idx="19">
                  <c:v>-1.9937329309614162</c:v>
                </c:pt>
                <c:pt idx="20">
                  <c:v>-1.9801026640050763</c:v>
                </c:pt>
                <c:pt idx="21">
                  <c:v>-1.9654891604890625</c:v>
                </c:pt>
                <c:pt idx="22">
                  <c:v>-1.9498703136362685</c:v>
                </c:pt>
                <c:pt idx="23">
                  <c:v>-1.9332217565504481</c:v>
                </c:pt>
                <c:pt idx="24">
                  <c:v>-1.9155166404915411</c:v>
                </c:pt>
                <c:pt idx="25">
                  <c:v>-1.8967253781188251</c:v>
                </c:pt>
                <c:pt idx="26">
                  <c:v>-1.8768153452058092</c:v>
                </c:pt>
                <c:pt idx="27">
                  <c:v>-1.8557505328033725</c:v>
                </c:pt>
                <c:pt idx="28">
                  <c:v>-1.8334911398749656</c:v>
                </c:pt>
                <c:pt idx="29">
                  <c:v>-1.809993093909477</c:v>
                </c:pt>
                <c:pt idx="30">
                  <c:v>-1.7852074837396354</c:v>
                </c:pt>
                <c:pt idx="31">
                  <c:v>-1.7590798844850684</c:v>
                </c:pt>
                <c:pt idx="32">
                  <c:v>-1.7315495488145873</c:v>
                </c:pt>
                <c:pt idx="33">
                  <c:v>-1.7025484310292032</c:v>
                </c:pt>
                <c:pt idx="34">
                  <c:v>-1.6720000000000004</c:v>
                </c:pt>
                <c:pt idx="35">
                  <c:v>-1.639817782560002</c:v>
                </c:pt>
                <c:pt idx="36">
                  <c:v>-1.6059035587481589</c:v>
                </c:pt>
                <c:pt idx="37">
                  <c:v>-1.5701451015750112</c:v>
                </c:pt>
                <c:pt idx="38">
                  <c:v>-1.5324133123932335</c:v>
                </c:pt>
                <c:pt idx="39">
                  <c:v>-1.4925585415654565</c:v>
                </c:pt>
                <c:pt idx="40">
                  <c:v>-1.4504057914942297</c:v>
                </c:pt>
                <c:pt idx="41">
                  <c:v>-1.4057483558589008</c:v>
                </c:pt>
                <c:pt idx="42">
                  <c:v>-1.3583392212551335</c:v>
                </c:pt>
                <c:pt idx="43">
                  <c:v>-1.3078791840227459</c:v>
                </c:pt>
                <c:pt idx="44">
                  <c:v>-1.2540000000000013</c:v>
                </c:pt>
                <c:pt idx="45">
                  <c:v>-1.1962397585768512</c:v>
                </c:pt>
                <c:pt idx="46">
                  <c:v>-1.1340055731785466</c:v>
                </c:pt>
                <c:pt idx="47">
                  <c:v>-1.0665145287336708</c:v>
                </c:pt>
                <c:pt idx="48">
                  <c:v>-0.99269499847637199</c:v>
                </c:pt>
                <c:pt idx="49">
                  <c:v>-0.91100987920000354</c:v>
                </c:pt>
                <c:pt idx="50">
                  <c:v>-0.86653124006004778</c:v>
                </c:pt>
                <c:pt idx="51">
                  <c:v>-0.81910936998669726</c:v>
                </c:pt>
                <c:pt idx="52">
                  <c:v>-0.76819939468864673</c:v>
                </c:pt>
                <c:pt idx="53">
                  <c:v>-0.71305458416589895</c:v>
                </c:pt>
                <c:pt idx="54">
                  <c:v>-0.65260229083263421</c:v>
                </c:pt>
                <c:pt idx="55">
                  <c:v>-0.58520000000000172</c:v>
                </c:pt>
                <c:pt idx="56">
                  <c:v>-0.50808927365178758</c:v>
                </c:pt>
                <c:pt idx="57">
                  <c:v>-0.41590474871056871</c:v>
                </c:pt>
                <c:pt idx="58">
                  <c:v>-0.36063856906881286</c:v>
                </c:pt>
                <c:pt idx="59">
                  <c:v>-0.29483078197502044</c:v>
                </c:pt>
                <c:pt idx="60">
                  <c:v>-0.20873858651433314</c:v>
                </c:pt>
                <c:pt idx="61">
                  <c:v>-4.4043456693884261E-8</c:v>
                </c:pt>
              </c:numCache>
            </c:numRef>
          </c:yVal>
          <c:smooth val="0"/>
        </c:ser>
        <c:dLbls>
          <c:showLegendKey val="0"/>
          <c:showVal val="0"/>
          <c:showCatName val="0"/>
          <c:showSerName val="0"/>
          <c:showPercent val="0"/>
          <c:showBubbleSize val="0"/>
        </c:dLbls>
        <c:axId val="465858704"/>
        <c:axId val="465859096"/>
      </c:scatterChart>
      <c:valAx>
        <c:axId val="465858704"/>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85015864793111"/>
              <c:y val="0.93642768811024768"/>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59096"/>
        <c:crosses val="autoZero"/>
        <c:crossBetween val="midCat"/>
      </c:valAx>
      <c:valAx>
        <c:axId val="465859096"/>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369339034041487"/>
              <c:y val="0.4759458157918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58704"/>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4"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Haack series (von Kármán if P = 0)</a:t>
            </a:r>
          </a:p>
        </c:rich>
      </c:tx>
      <c:layout>
        <c:manualLayout>
          <c:xMode val="edge"/>
          <c:yMode val="edge"/>
          <c:x val="0.21505413980969248"/>
          <c:y val="3.0927886946760474E-2"/>
        </c:manualLayout>
      </c:layout>
      <c:overlay val="0"/>
      <c:spPr>
        <a:noFill/>
        <a:ln w="25400">
          <a:noFill/>
        </a:ln>
      </c:spPr>
    </c:title>
    <c:autoTitleDeleted val="0"/>
    <c:plotArea>
      <c:layout>
        <c:manualLayout>
          <c:layoutTarget val="inner"/>
          <c:xMode val="edge"/>
          <c:yMode val="edge"/>
          <c:x val="4.3010827961938496E-2"/>
          <c:y val="0.13230262749447536"/>
          <c:w val="0.81899784910857887"/>
          <c:h val="0.78522468525941869"/>
        </c:manualLayout>
      </c:layout>
      <c:scatterChart>
        <c:scatterStyle val="lineMarker"/>
        <c:varyColors val="0"/>
        <c:ser>
          <c:idx val="0"/>
          <c:order val="0"/>
          <c:tx>
            <c:strRef>
              <c:f>HAACK!$B$9</c:f>
              <c:strCache>
                <c:ptCount val="1"/>
                <c:pt idx="0">
                  <c:v>Y</c:v>
                </c:pt>
              </c:strCache>
            </c:strRef>
          </c:tx>
          <c:spPr>
            <a:ln w="12700">
              <a:solidFill>
                <a:srgbClr val="000000"/>
              </a:solidFill>
              <a:prstDash val="solid"/>
            </a:ln>
          </c:spPr>
          <c:marker>
            <c:symbol val="none"/>
          </c:marker>
          <c:xVal>
            <c:numRef>
              <c:f>HAACK!$A$10:$A$74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HAACK!$B$10:$B$74</c:f>
              <c:numCache>
                <c:formatCode>0.000</c:formatCode>
                <c:ptCount val="65"/>
                <c:pt idx="0">
                  <c:v>0</c:v>
                </c:pt>
                <c:pt idx="1">
                  <c:v>1.9499999999999997</c:v>
                </c:pt>
                <c:pt idx="2">
                  <c:v>1.9499999999999997</c:v>
                </c:pt>
                <c:pt idx="3">
                  <c:v>1.9499999999999997</c:v>
                </c:pt>
                <c:pt idx="4">
                  <c:v>2.09</c:v>
                </c:pt>
                <c:pt idx="5">
                  <c:v>2.0874424457853493</c:v>
                </c:pt>
                <c:pt idx="6">
                  <c:v>2.0826342168515115</c:v>
                </c:pt>
                <c:pt idx="7">
                  <c:v>2.0762251507506848</c:v>
                </c:pt>
                <c:pt idx="8">
                  <c:v>2.0684177295646875</c:v>
                </c:pt>
                <c:pt idx="9">
                  <c:v>2.0593144217140025</c:v>
                </c:pt>
                <c:pt idx="10">
                  <c:v>2.0489747720779738</c:v>
                </c:pt>
                <c:pt idx="11">
                  <c:v>2.0374354297677661</c:v>
                </c:pt>
                <c:pt idx="12">
                  <c:v>2.0247192064824278</c:v>
                </c:pt>
                <c:pt idx="13">
                  <c:v>2.0108398068729665</c:v>
                </c:pt>
                <c:pt idx="14">
                  <c:v>1.9958045399154618</c:v>
                </c:pt>
                <c:pt idx="15">
                  <c:v>1.9796159757014558</c:v>
                </c:pt>
                <c:pt idx="16">
                  <c:v>1.9622730037091343</c:v>
                </c:pt>
                <c:pt idx="17">
                  <c:v>1.9437715286131589</c:v>
                </c:pt>
                <c:pt idx="18">
                  <c:v>1.9241049344708627</c:v>
                </c:pt>
                <c:pt idx="19">
                  <c:v>1.9032643937325944</c:v>
                </c:pt>
                <c:pt idx="20">
                  <c:v>1.8812390675790154</c:v>
                </c:pt>
                <c:pt idx="21">
                  <c:v>1.8580162266974722</c:v>
                </c:pt>
                <c:pt idx="22">
                  <c:v>1.8335813110164003</c:v>
                </c:pt>
                <c:pt idx="23">
                  <c:v>1.8079179401616081</c:v>
                </c:pt>
                <c:pt idx="24">
                  <c:v>1.7810078818778561</c:v>
                </c:pt>
                <c:pt idx="25">
                  <c:v>1.7528309824611403</c:v>
                </c:pt>
                <c:pt idx="26">
                  <c:v>1.7233650608258466</c:v>
                </c:pt>
                <c:pt idx="27">
                  <c:v>1.6925857658397023</c:v>
                </c:pt>
                <c:pt idx="28">
                  <c:v>1.6604663947597249</c:v>
                </c:pt>
                <c:pt idx="29">
                  <c:v>1.6269776688106465</c:v>
                </c:pt>
                <c:pt idx="30">
                  <c:v>1.5920874600011703</c:v>
                </c:pt>
                <c:pt idx="31">
                  <c:v>1.5557604610056408</c:v>
                </c:pt>
                <c:pt idx="32">
                  <c:v>1.5179577871533225</c:v>
                </c:pt>
                <c:pt idx="33">
                  <c:v>1.4786364960121519</c:v>
                </c:pt>
                <c:pt idx="34">
                  <c:v>1.4377490053830753</c:v>
                </c:pt>
                <c:pt idx="35">
                  <c:v>1.3952423842417434</c:v>
                </c:pt>
                <c:pt idx="36">
                  <c:v>1.3510574825512394</c:v>
                </c:pt>
                <c:pt idx="37">
                  <c:v>1.3051278538292932</c:v>
                </c:pt>
                <c:pt idx="38">
                  <c:v>1.2573784071983871</c:v>
                </c:pt>
                <c:pt idx="39">
                  <c:v>1.2077237007093518</c:v>
                </c:pt>
                <c:pt idx="40">
                  <c:v>1.156065750682038</c:v>
                </c:pt>
                <c:pt idx="41">
                  <c:v>1.1022911754352449</c:v>
                </c:pt>
                <c:pt idx="42">
                  <c:v>1.0462674036678234</c:v>
                </c:pt>
                <c:pt idx="43">
                  <c:v>0.9878375357767778</c:v>
                </c:pt>
                <c:pt idx="44">
                  <c:v>0.92681320949626256</c:v>
                </c:pt>
                <c:pt idx="45">
                  <c:v>0.8629644095905924</c:v>
                </c:pt>
                <c:pt idx="46">
                  <c:v>0.79600441106210562</c:v>
                </c:pt>
                <c:pt idx="47">
                  <c:v>0.72556659749221486</c:v>
                </c:pt>
                <c:pt idx="48">
                  <c:v>0.65116690017913459</c:v>
                </c:pt>
                <c:pt idx="49">
                  <c:v>0.572138837309625</c:v>
                </c:pt>
                <c:pt idx="50">
                  <c:v>0.53060302881813426</c:v>
                </c:pt>
                <c:pt idx="51">
                  <c:v>0.48751101049180467</c:v>
                </c:pt>
                <c:pt idx="52">
                  <c:v>0.44265187910664611</c:v>
                </c:pt>
                <c:pt idx="53">
                  <c:v>0.39574631182508507</c:v>
                </c:pt>
                <c:pt idx="54">
                  <c:v>0.34640844736844445</c:v>
                </c:pt>
                <c:pt idx="55">
                  <c:v>0.294073869253831</c:v>
                </c:pt>
                <c:pt idx="56">
                  <c:v>0.23784600222082555</c:v>
                </c:pt>
                <c:pt idx="57">
                  <c:v>0.17610186159468152</c:v>
                </c:pt>
                <c:pt idx="58">
                  <c:v>0.1421757668695709</c:v>
                </c:pt>
                <c:pt idx="59">
                  <c:v>0.10508025263810776</c:v>
                </c:pt>
                <c:pt idx="60">
                  <c:v>6.2590854445095101E-2</c:v>
                </c:pt>
                <c:pt idx="61">
                  <c:v>5.937850608541346E-12</c:v>
                </c:pt>
              </c:numCache>
            </c:numRef>
          </c:yVal>
          <c:smooth val="0"/>
        </c:ser>
        <c:ser>
          <c:idx val="1"/>
          <c:order val="1"/>
          <c:tx>
            <c:strRef>
              <c:f>HAACK!$C$9</c:f>
              <c:strCache>
                <c:ptCount val="1"/>
                <c:pt idx="0">
                  <c:v>neg Y</c:v>
                </c:pt>
              </c:strCache>
            </c:strRef>
          </c:tx>
          <c:spPr>
            <a:ln w="12700">
              <a:solidFill>
                <a:srgbClr val="000000"/>
              </a:solidFill>
              <a:prstDash val="solid"/>
            </a:ln>
          </c:spPr>
          <c:marker>
            <c:symbol val="none"/>
          </c:marker>
          <c:xVal>
            <c:numRef>
              <c:f>HAACK!$A$10:$A$74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HAACK!$C$10:$C$74</c:f>
              <c:numCache>
                <c:formatCode>0.000</c:formatCode>
                <c:ptCount val="65"/>
                <c:pt idx="0">
                  <c:v>0</c:v>
                </c:pt>
                <c:pt idx="1">
                  <c:v>-1.9499999999999997</c:v>
                </c:pt>
                <c:pt idx="2">
                  <c:v>-1.9499999999999997</c:v>
                </c:pt>
                <c:pt idx="3">
                  <c:v>-1.9499999999999997</c:v>
                </c:pt>
                <c:pt idx="4">
                  <c:v>-2.09</c:v>
                </c:pt>
                <c:pt idx="5">
                  <c:v>-2.0874424457853493</c:v>
                </c:pt>
                <c:pt idx="6">
                  <c:v>-2.0826342168515115</c:v>
                </c:pt>
                <c:pt idx="7">
                  <c:v>-2.0762251507506848</c:v>
                </c:pt>
                <c:pt idx="8">
                  <c:v>-2.0684177295646875</c:v>
                </c:pt>
                <c:pt idx="9">
                  <c:v>-2.0593144217140025</c:v>
                </c:pt>
                <c:pt idx="10">
                  <c:v>-2.0489747720779738</c:v>
                </c:pt>
                <c:pt idx="11">
                  <c:v>-2.0374354297677661</c:v>
                </c:pt>
                <c:pt idx="12">
                  <c:v>-2.0247192064824278</c:v>
                </c:pt>
                <c:pt idx="13">
                  <c:v>-2.0108398068729665</c:v>
                </c:pt>
                <c:pt idx="14">
                  <c:v>-1.9958045399154618</c:v>
                </c:pt>
                <c:pt idx="15">
                  <c:v>-1.9796159757014558</c:v>
                </c:pt>
                <c:pt idx="16">
                  <c:v>-1.9622730037091343</c:v>
                </c:pt>
                <c:pt idx="17">
                  <c:v>-1.9437715286131589</c:v>
                </c:pt>
                <c:pt idx="18">
                  <c:v>-1.9241049344708627</c:v>
                </c:pt>
                <c:pt idx="19">
                  <c:v>-1.9032643937325944</c:v>
                </c:pt>
                <c:pt idx="20">
                  <c:v>-1.8812390675790154</c:v>
                </c:pt>
                <c:pt idx="21">
                  <c:v>-1.8580162266974722</c:v>
                </c:pt>
                <c:pt idx="22">
                  <c:v>-1.8335813110164003</c:v>
                </c:pt>
                <c:pt idx="23">
                  <c:v>-1.8079179401616081</c:v>
                </c:pt>
                <c:pt idx="24">
                  <c:v>-1.7810078818778561</c:v>
                </c:pt>
                <c:pt idx="25">
                  <c:v>-1.7528309824611403</c:v>
                </c:pt>
                <c:pt idx="26">
                  <c:v>-1.7233650608258466</c:v>
                </c:pt>
                <c:pt idx="27">
                  <c:v>-1.6925857658397023</c:v>
                </c:pt>
                <c:pt idx="28">
                  <c:v>-1.6604663947597249</c:v>
                </c:pt>
                <c:pt idx="29">
                  <c:v>-1.6269776688106465</c:v>
                </c:pt>
                <c:pt idx="30">
                  <c:v>-1.5920874600011703</c:v>
                </c:pt>
                <c:pt idx="31">
                  <c:v>-1.5557604610056408</c:v>
                </c:pt>
                <c:pt idx="32">
                  <c:v>-1.5179577871533225</c:v>
                </c:pt>
                <c:pt idx="33">
                  <c:v>-1.4786364960121519</c:v>
                </c:pt>
                <c:pt idx="34">
                  <c:v>-1.4377490053830753</c:v>
                </c:pt>
                <c:pt idx="35">
                  <c:v>-1.3952423842417434</c:v>
                </c:pt>
                <c:pt idx="36">
                  <c:v>-1.3510574825512394</c:v>
                </c:pt>
                <c:pt idx="37">
                  <c:v>-1.3051278538292932</c:v>
                </c:pt>
                <c:pt idx="38">
                  <c:v>-1.2573784071983871</c:v>
                </c:pt>
                <c:pt idx="39">
                  <c:v>-1.2077237007093518</c:v>
                </c:pt>
                <c:pt idx="40">
                  <c:v>-1.156065750682038</c:v>
                </c:pt>
                <c:pt idx="41">
                  <c:v>-1.1022911754352449</c:v>
                </c:pt>
                <c:pt idx="42">
                  <c:v>-1.0462674036678234</c:v>
                </c:pt>
                <c:pt idx="43">
                  <c:v>-0.9878375357767778</c:v>
                </c:pt>
                <c:pt idx="44">
                  <c:v>-0.92681320949626256</c:v>
                </c:pt>
                <c:pt idx="45">
                  <c:v>-0.8629644095905924</c:v>
                </c:pt>
                <c:pt idx="46">
                  <c:v>-0.79600441106210562</c:v>
                </c:pt>
                <c:pt idx="47">
                  <c:v>-0.72556659749221486</c:v>
                </c:pt>
                <c:pt idx="48">
                  <c:v>-0.65116690017913459</c:v>
                </c:pt>
                <c:pt idx="49">
                  <c:v>-0.572138837309625</c:v>
                </c:pt>
                <c:pt idx="50">
                  <c:v>-0.53060302881813426</c:v>
                </c:pt>
                <c:pt idx="51">
                  <c:v>-0.48751101049180467</c:v>
                </c:pt>
                <c:pt idx="52">
                  <c:v>-0.44265187910664611</c:v>
                </c:pt>
                <c:pt idx="53">
                  <c:v>-0.39574631182508507</c:v>
                </c:pt>
                <c:pt idx="54">
                  <c:v>-0.34640844736844445</c:v>
                </c:pt>
                <c:pt idx="55">
                  <c:v>-0.294073869253831</c:v>
                </c:pt>
                <c:pt idx="56">
                  <c:v>-0.23784600222082555</c:v>
                </c:pt>
                <c:pt idx="57">
                  <c:v>-0.17610186159468152</c:v>
                </c:pt>
                <c:pt idx="58">
                  <c:v>-0.1421757668695709</c:v>
                </c:pt>
                <c:pt idx="59">
                  <c:v>-0.10508025263810776</c:v>
                </c:pt>
                <c:pt idx="60">
                  <c:v>-6.2590854445095101E-2</c:v>
                </c:pt>
                <c:pt idx="61">
                  <c:v>-5.937850608541346E-12</c:v>
                </c:pt>
              </c:numCache>
            </c:numRef>
          </c:yVal>
          <c:smooth val="0"/>
        </c:ser>
        <c:dLbls>
          <c:showLegendKey val="0"/>
          <c:showVal val="0"/>
          <c:showCatName val="0"/>
          <c:showSerName val="0"/>
          <c:showPercent val="0"/>
          <c:showBubbleSize val="0"/>
        </c:dLbls>
        <c:axId val="465859880"/>
        <c:axId val="465860272"/>
      </c:scatterChart>
      <c:valAx>
        <c:axId val="465859880"/>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85015864793111"/>
              <c:y val="0.93642768811024768"/>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60272"/>
        <c:crosses val="autoZero"/>
        <c:crossBetween val="midCat"/>
      </c:valAx>
      <c:valAx>
        <c:axId val="465860272"/>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369339034041487"/>
              <c:y val="0.4759458157918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65859880"/>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4" verticalDpi="0"/>
  </c:printSettings>
</c:chartSpace>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238125</xdr:colOff>
      <xdr:row>2</xdr:row>
      <xdr:rowOff>95250</xdr:rowOff>
    </xdr:from>
    <xdr:to>
      <xdr:col>5</xdr:col>
      <xdr:colOff>523875</xdr:colOff>
      <xdr:row>33</xdr:row>
      <xdr:rowOff>19050</xdr:rowOff>
    </xdr:to>
    <xdr:grpSp>
      <xdr:nvGrpSpPr>
        <xdr:cNvPr id="11372" name="Group 108"/>
        <xdr:cNvGrpSpPr>
          <a:grpSpLocks noChangeAspect="1"/>
        </xdr:cNvGrpSpPr>
      </xdr:nvGrpSpPr>
      <xdr:grpSpPr bwMode="auto">
        <a:xfrm>
          <a:off x="238125" y="419100"/>
          <a:ext cx="3333750" cy="4943475"/>
          <a:chOff x="232" y="208"/>
          <a:chExt cx="3857" cy="5335"/>
        </a:xfrm>
      </xdr:grpSpPr>
      <xdr:sp macro="" textlink="">
        <xdr:nvSpPr>
          <xdr:cNvPr id="11373" name="Rectangle 109"/>
          <xdr:cNvSpPr>
            <a:spLocks noChangeAspect="1" noChangeArrowheads="1"/>
          </xdr:cNvSpPr>
        </xdr:nvSpPr>
        <xdr:spPr bwMode="auto">
          <a:xfrm rot="5400000">
            <a:off x="-507" y="947"/>
            <a:ext cx="5335" cy="3857"/>
          </a:xfrm>
          <a:prstGeom prst="rect">
            <a:avLst/>
          </a:prstGeom>
          <a:solidFill>
            <a:srgbClr val="AFAFFF"/>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4" name="Oval 110"/>
          <xdr:cNvSpPr>
            <a:spLocks noChangeAspect="1" noChangeArrowheads="1"/>
          </xdr:cNvSpPr>
        </xdr:nvSpPr>
        <xdr:spPr bwMode="auto">
          <a:xfrm rot="5400000">
            <a:off x="1423" y="1270"/>
            <a:ext cx="1823" cy="274"/>
          </a:xfrm>
          <a:prstGeom prst="ellipse">
            <a:avLst/>
          </a:prstGeom>
          <a:solidFill>
            <a:srgbClr val="000000"/>
          </a:solidFill>
          <a:ln w="12700">
            <a:solidFill>
              <a:srgbClr val="000000"/>
            </a:solidFill>
            <a:round/>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5" name="Rectangle 111"/>
          <xdr:cNvSpPr>
            <a:spLocks noChangeAspect="1" noChangeArrowheads="1"/>
          </xdr:cNvSpPr>
        </xdr:nvSpPr>
        <xdr:spPr bwMode="auto">
          <a:xfrm rot="5400000">
            <a:off x="1984" y="1659"/>
            <a:ext cx="702" cy="274"/>
          </a:xfrm>
          <a:prstGeom prst="rect">
            <a:avLst/>
          </a:prstGeom>
          <a:solidFill>
            <a:srgbClr val="000000"/>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6" name="Rectangle 112"/>
          <xdr:cNvSpPr>
            <a:spLocks noChangeAspect="1" noChangeArrowheads="1"/>
          </xdr:cNvSpPr>
        </xdr:nvSpPr>
        <xdr:spPr bwMode="auto">
          <a:xfrm rot="5400000">
            <a:off x="1390" y="2862"/>
            <a:ext cx="1889" cy="274"/>
          </a:xfrm>
          <a:prstGeom prst="rect">
            <a:avLst/>
          </a:prstGeom>
          <a:solidFill>
            <a:srgbClr val="D28D00"/>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7" name="Rectangle 113"/>
          <xdr:cNvSpPr>
            <a:spLocks noChangeAspect="1" noChangeArrowheads="1"/>
          </xdr:cNvSpPr>
        </xdr:nvSpPr>
        <xdr:spPr bwMode="auto">
          <a:xfrm>
            <a:off x="2201" y="2055"/>
            <a:ext cx="271" cy="72"/>
          </a:xfrm>
          <a:prstGeom prst="rect">
            <a:avLst/>
          </a:prstGeom>
          <a:solidFill>
            <a:srgbClr val="FD7E11"/>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8" name="Rectangle 114"/>
          <xdr:cNvSpPr>
            <a:spLocks noChangeAspect="1" noChangeArrowheads="1"/>
          </xdr:cNvSpPr>
        </xdr:nvSpPr>
        <xdr:spPr bwMode="auto">
          <a:xfrm>
            <a:off x="2199" y="3606"/>
            <a:ext cx="273" cy="72"/>
          </a:xfrm>
          <a:prstGeom prst="rect">
            <a:avLst/>
          </a:prstGeom>
          <a:solidFill>
            <a:srgbClr val="FD7E11"/>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9" name="Rectangle 115"/>
          <xdr:cNvSpPr>
            <a:spLocks noChangeAspect="1" noChangeArrowheads="1"/>
          </xdr:cNvSpPr>
        </xdr:nvSpPr>
        <xdr:spPr bwMode="auto">
          <a:xfrm rot="5400000">
            <a:off x="1596" y="4277"/>
            <a:ext cx="1477" cy="274"/>
          </a:xfrm>
          <a:prstGeom prst="rect">
            <a:avLst/>
          </a:prstGeom>
          <a:solidFill>
            <a:srgbClr val="6E006E"/>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0" name="Rectangle 116"/>
          <xdr:cNvSpPr>
            <a:spLocks noChangeAspect="1" noChangeArrowheads="1"/>
          </xdr:cNvSpPr>
        </xdr:nvSpPr>
        <xdr:spPr bwMode="auto">
          <a:xfrm>
            <a:off x="2199" y="5082"/>
            <a:ext cx="276" cy="72"/>
          </a:xfrm>
          <a:prstGeom prst="rect">
            <a:avLst/>
          </a:prstGeom>
          <a:solidFill>
            <a:srgbClr val="FD7E11"/>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1" name="AutoShape 117"/>
          <xdr:cNvSpPr>
            <a:spLocks noChangeAspect="1" noChangeArrowheads="1"/>
          </xdr:cNvSpPr>
        </xdr:nvSpPr>
        <xdr:spPr bwMode="auto">
          <a:xfrm rot="-5400000" flipH="1" flipV="1">
            <a:off x="1535" y="4419"/>
            <a:ext cx="730" cy="599"/>
          </a:xfrm>
          <a:custGeom>
            <a:avLst/>
            <a:gdLst>
              <a:gd name="G0" fmla="+- 3284 0 0"/>
              <a:gd name="G1" fmla="+- 21600 0 3284"/>
              <a:gd name="G2" fmla="*/ 3284 1 2"/>
              <a:gd name="G3" fmla="+- 21600 0 G2"/>
              <a:gd name="G4" fmla="+/ 3284 21600 2"/>
              <a:gd name="G5" fmla="+/ G1 0 2"/>
              <a:gd name="G6" fmla="*/ 21600 21600 3284"/>
              <a:gd name="G7" fmla="*/ G6 1 2"/>
              <a:gd name="G8" fmla="+- 21600 0 G7"/>
              <a:gd name="G9" fmla="*/ 21600 1 2"/>
              <a:gd name="G10" fmla="+- 3284 0 G9"/>
              <a:gd name="G11" fmla="?: G10 G8 0"/>
              <a:gd name="G12" fmla="?: G10 G7 21600"/>
              <a:gd name="T0" fmla="*/ 19958 w 21600"/>
              <a:gd name="T1" fmla="*/ 10800 h 21600"/>
              <a:gd name="T2" fmla="*/ 10800 w 21600"/>
              <a:gd name="T3" fmla="*/ 21600 h 21600"/>
              <a:gd name="T4" fmla="*/ 1642 w 21600"/>
              <a:gd name="T5" fmla="*/ 10800 h 21600"/>
              <a:gd name="T6" fmla="*/ 10800 w 21600"/>
              <a:gd name="T7" fmla="*/ 0 h 21600"/>
              <a:gd name="T8" fmla="*/ 3442 w 21600"/>
              <a:gd name="T9" fmla="*/ 3442 h 21600"/>
              <a:gd name="T10" fmla="*/ 18158 w 21600"/>
              <a:gd name="T11" fmla="*/ 18158 h 21600"/>
            </a:gdLst>
            <a:ahLst/>
            <a:cxnLst>
              <a:cxn ang="0">
                <a:pos x="T0" y="T1"/>
              </a:cxn>
              <a:cxn ang="0">
                <a:pos x="T2" y="T3"/>
              </a:cxn>
              <a:cxn ang="0">
                <a:pos x="T4" y="T5"/>
              </a:cxn>
              <a:cxn ang="0">
                <a:pos x="T6" y="T7"/>
              </a:cxn>
            </a:cxnLst>
            <a:rect l="T8" t="T9" r="T10" b="T11"/>
            <a:pathLst>
              <a:path w="21600" h="21600">
                <a:moveTo>
                  <a:pt x="0" y="0"/>
                </a:moveTo>
                <a:lnTo>
                  <a:pt x="3284" y="21600"/>
                </a:lnTo>
                <a:lnTo>
                  <a:pt x="18316" y="21600"/>
                </a:lnTo>
                <a:lnTo>
                  <a:pt x="21600" y="0"/>
                </a:lnTo>
                <a:close/>
              </a:path>
            </a:pathLst>
          </a:custGeom>
          <a:solidFill>
            <a:srgbClr val="6E006E"/>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2" name="AutoShape 118"/>
          <xdr:cNvSpPr>
            <a:spLocks noChangeAspect="1" noChangeArrowheads="1"/>
          </xdr:cNvSpPr>
        </xdr:nvSpPr>
        <xdr:spPr bwMode="auto">
          <a:xfrm>
            <a:off x="1275" y="4668"/>
            <a:ext cx="924" cy="4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3" name="AutoShape 119"/>
          <xdr:cNvSpPr>
            <a:spLocks noChangeAspect="1" noChangeArrowheads="1"/>
          </xdr:cNvSpPr>
        </xdr:nvSpPr>
        <xdr:spPr bwMode="auto">
          <a:xfrm rot="16200000" flipV="1">
            <a:off x="1251" y="4488"/>
            <a:ext cx="720" cy="1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4" name="Line 120"/>
          <xdr:cNvSpPr>
            <a:spLocks noChangeAspect="1" noChangeShapeType="1"/>
          </xdr:cNvSpPr>
        </xdr:nvSpPr>
        <xdr:spPr bwMode="auto">
          <a:xfrm>
            <a:off x="1599" y="4466"/>
            <a:ext cx="60" cy="378"/>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5" name="Line 121"/>
          <xdr:cNvSpPr>
            <a:spLocks noChangeAspect="1" noChangeShapeType="1"/>
          </xdr:cNvSpPr>
        </xdr:nvSpPr>
        <xdr:spPr bwMode="auto">
          <a:xfrm>
            <a:off x="1659" y="4845"/>
            <a:ext cx="542" cy="237"/>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6" name="AutoShape 122"/>
          <xdr:cNvSpPr>
            <a:spLocks noChangeAspect="1" noChangeArrowheads="1"/>
          </xdr:cNvSpPr>
        </xdr:nvSpPr>
        <xdr:spPr bwMode="auto">
          <a:xfrm rot="5400000" flipV="1">
            <a:off x="2408" y="4419"/>
            <a:ext cx="730" cy="599"/>
          </a:xfrm>
          <a:custGeom>
            <a:avLst/>
            <a:gdLst>
              <a:gd name="G0" fmla="+- 3284 0 0"/>
              <a:gd name="G1" fmla="+- 21600 0 3284"/>
              <a:gd name="G2" fmla="*/ 3284 1 2"/>
              <a:gd name="G3" fmla="+- 21600 0 G2"/>
              <a:gd name="G4" fmla="+/ 3284 21600 2"/>
              <a:gd name="G5" fmla="+/ G1 0 2"/>
              <a:gd name="G6" fmla="*/ 21600 21600 3284"/>
              <a:gd name="G7" fmla="*/ G6 1 2"/>
              <a:gd name="G8" fmla="+- 21600 0 G7"/>
              <a:gd name="G9" fmla="*/ 21600 1 2"/>
              <a:gd name="G10" fmla="+- 3284 0 G9"/>
              <a:gd name="G11" fmla="?: G10 G8 0"/>
              <a:gd name="G12" fmla="?: G10 G7 21600"/>
              <a:gd name="T0" fmla="*/ 19958 w 21600"/>
              <a:gd name="T1" fmla="*/ 10800 h 21600"/>
              <a:gd name="T2" fmla="*/ 10800 w 21600"/>
              <a:gd name="T3" fmla="*/ 21600 h 21600"/>
              <a:gd name="T4" fmla="*/ 1642 w 21600"/>
              <a:gd name="T5" fmla="*/ 10800 h 21600"/>
              <a:gd name="T6" fmla="*/ 10800 w 21600"/>
              <a:gd name="T7" fmla="*/ 0 h 21600"/>
              <a:gd name="T8" fmla="*/ 3442 w 21600"/>
              <a:gd name="T9" fmla="*/ 3442 h 21600"/>
              <a:gd name="T10" fmla="*/ 18158 w 21600"/>
              <a:gd name="T11" fmla="*/ 18158 h 21600"/>
            </a:gdLst>
            <a:ahLst/>
            <a:cxnLst>
              <a:cxn ang="0">
                <a:pos x="T0" y="T1"/>
              </a:cxn>
              <a:cxn ang="0">
                <a:pos x="T2" y="T3"/>
              </a:cxn>
              <a:cxn ang="0">
                <a:pos x="T4" y="T5"/>
              </a:cxn>
              <a:cxn ang="0">
                <a:pos x="T6" y="T7"/>
              </a:cxn>
            </a:cxnLst>
            <a:rect l="T8" t="T9" r="T10" b="T11"/>
            <a:pathLst>
              <a:path w="21600" h="21600">
                <a:moveTo>
                  <a:pt x="0" y="0"/>
                </a:moveTo>
                <a:lnTo>
                  <a:pt x="3284" y="21600"/>
                </a:lnTo>
                <a:lnTo>
                  <a:pt x="18316" y="21600"/>
                </a:lnTo>
                <a:lnTo>
                  <a:pt x="21600" y="0"/>
                </a:lnTo>
                <a:close/>
              </a:path>
            </a:pathLst>
          </a:custGeom>
          <a:solidFill>
            <a:srgbClr val="6E006E"/>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7" name="AutoShape 123"/>
          <xdr:cNvSpPr>
            <a:spLocks noChangeAspect="1" noChangeArrowheads="1"/>
          </xdr:cNvSpPr>
        </xdr:nvSpPr>
        <xdr:spPr bwMode="auto">
          <a:xfrm flipH="1">
            <a:off x="2473" y="4668"/>
            <a:ext cx="924" cy="4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8" name="AutoShape 124"/>
          <xdr:cNvSpPr>
            <a:spLocks noChangeAspect="1" noChangeArrowheads="1"/>
          </xdr:cNvSpPr>
        </xdr:nvSpPr>
        <xdr:spPr bwMode="auto">
          <a:xfrm rot="5400000" flipH="1" flipV="1">
            <a:off x="2701" y="4488"/>
            <a:ext cx="720" cy="1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9" name="Line 125"/>
          <xdr:cNvSpPr>
            <a:spLocks noChangeAspect="1" noChangeShapeType="1"/>
          </xdr:cNvSpPr>
        </xdr:nvSpPr>
        <xdr:spPr bwMode="auto">
          <a:xfrm flipH="1">
            <a:off x="3012" y="4467"/>
            <a:ext cx="60" cy="375"/>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0" name="Line 126"/>
          <xdr:cNvSpPr>
            <a:spLocks noChangeAspect="1" noChangeShapeType="1"/>
          </xdr:cNvSpPr>
        </xdr:nvSpPr>
        <xdr:spPr bwMode="auto">
          <a:xfrm flipH="1">
            <a:off x="2475" y="4844"/>
            <a:ext cx="537" cy="237"/>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grpSp>
        <xdr:nvGrpSpPr>
          <xdr:cNvPr id="11391" name="Group 127"/>
          <xdr:cNvGrpSpPr>
            <a:grpSpLocks noChangeAspect="1"/>
          </xdr:cNvGrpSpPr>
        </xdr:nvGrpSpPr>
        <xdr:grpSpPr bwMode="auto">
          <a:xfrm rot="4319">
            <a:off x="2528" y="4425"/>
            <a:ext cx="459" cy="516"/>
            <a:chOff x="3359" y="2668"/>
            <a:chExt cx="1726" cy="2324"/>
          </a:xfrm>
        </xdr:grpSpPr>
        <xdr:sp macro="" textlink="">
          <xdr:nvSpPr>
            <xdr:cNvPr id="11392" name="AutoShape 128"/>
            <xdr:cNvSpPr>
              <a:spLocks noChangeAspect="1" noChangeArrowheads="1"/>
            </xdr:cNvSpPr>
          </xdr:nvSpPr>
          <xdr:spPr bwMode="auto">
            <a:xfrm>
              <a:off x="3544" y="2668"/>
              <a:ext cx="1541" cy="28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3" name="AutoShape 129"/>
            <xdr:cNvSpPr>
              <a:spLocks noChangeAspect="1" noChangeArrowheads="1"/>
            </xdr:cNvSpPr>
          </xdr:nvSpPr>
          <xdr:spPr bwMode="auto">
            <a:xfrm flipV="1">
              <a:off x="3363" y="2788"/>
              <a:ext cx="208" cy="220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4" name="Oval 130"/>
            <xdr:cNvSpPr>
              <a:spLocks noChangeAspect="1" noChangeArrowheads="1"/>
            </xdr:cNvSpPr>
          </xdr:nvSpPr>
          <xdr:spPr bwMode="auto">
            <a:xfrm>
              <a:off x="3359" y="2671"/>
              <a:ext cx="284" cy="294"/>
            </a:xfrm>
            <a:prstGeom prst="ellipse">
              <a:avLst/>
            </a:prstGeom>
            <a:solidFill>
              <a:srgbClr val="FD7E11"/>
            </a:solidFill>
            <a:ln>
              <a:noFill/>
            </a:ln>
            <a:effectLst/>
            <a:extLst>
              <a:ext uri="{91240B29-F687-4F45-9708-019B960494DF}">
                <a14:hiddenLine xmlns:a14="http://schemas.microsoft.com/office/drawing/2010/main" w="12700">
                  <a:solidFill>
                    <a:srgbClr val="000000"/>
                  </a:solidFill>
                  <a:round/>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grpSp>
      <xdr:grpSp>
        <xdr:nvGrpSpPr>
          <xdr:cNvPr id="11395" name="Group 131"/>
          <xdr:cNvGrpSpPr>
            <a:grpSpLocks noChangeAspect="1"/>
          </xdr:cNvGrpSpPr>
        </xdr:nvGrpSpPr>
        <xdr:grpSpPr bwMode="auto">
          <a:xfrm rot="21595681" flipH="1">
            <a:off x="1696" y="4425"/>
            <a:ext cx="459" cy="516"/>
            <a:chOff x="3359" y="2668"/>
            <a:chExt cx="1726" cy="2324"/>
          </a:xfrm>
        </xdr:grpSpPr>
        <xdr:sp macro="" textlink="">
          <xdr:nvSpPr>
            <xdr:cNvPr id="11396" name="AutoShape 132"/>
            <xdr:cNvSpPr>
              <a:spLocks noChangeAspect="1" noChangeArrowheads="1"/>
            </xdr:cNvSpPr>
          </xdr:nvSpPr>
          <xdr:spPr bwMode="auto">
            <a:xfrm>
              <a:off x="3544" y="2668"/>
              <a:ext cx="1541" cy="28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7" name="AutoShape 133"/>
            <xdr:cNvSpPr>
              <a:spLocks noChangeAspect="1" noChangeArrowheads="1"/>
            </xdr:cNvSpPr>
          </xdr:nvSpPr>
          <xdr:spPr bwMode="auto">
            <a:xfrm flipV="1">
              <a:off x="3363" y="2788"/>
              <a:ext cx="208" cy="220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8" name="Oval 134"/>
            <xdr:cNvSpPr>
              <a:spLocks noChangeAspect="1" noChangeArrowheads="1"/>
            </xdr:cNvSpPr>
          </xdr:nvSpPr>
          <xdr:spPr bwMode="auto">
            <a:xfrm>
              <a:off x="3359" y="2671"/>
              <a:ext cx="284" cy="294"/>
            </a:xfrm>
            <a:prstGeom prst="ellipse">
              <a:avLst/>
            </a:prstGeom>
            <a:solidFill>
              <a:srgbClr val="FD7E11"/>
            </a:solidFill>
            <a:ln>
              <a:noFill/>
            </a:ln>
            <a:effectLst/>
            <a:extLst>
              <a:ext uri="{91240B29-F687-4F45-9708-019B960494DF}">
                <a14:hiddenLine xmlns:a14="http://schemas.microsoft.com/office/drawing/2010/main" w="12700">
                  <a:solidFill>
                    <a:srgbClr val="000000"/>
                  </a:solidFill>
                  <a:round/>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14</xdr:col>
      <xdr:colOff>9525</xdr:colOff>
      <xdr:row>13</xdr:row>
      <xdr:rowOff>47625</xdr:rowOff>
    </xdr:to>
    <xdr:pic>
      <xdr:nvPicPr>
        <xdr:cNvPr id="16812" name="Picture 452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161925"/>
          <a:ext cx="5657850"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9</xdr:col>
      <xdr:colOff>180975</xdr:colOff>
      <xdr:row>43</xdr:row>
      <xdr:rowOff>95250</xdr:rowOff>
    </xdr:to>
    <xdr:pic>
      <xdr:nvPicPr>
        <xdr:cNvPr id="17119" name="Picture 48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61925"/>
          <a:ext cx="5667375" cy="696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14</xdr:col>
      <xdr:colOff>476250</xdr:colOff>
      <xdr:row>44</xdr:row>
      <xdr:rowOff>200025</xdr:rowOff>
    </xdr:to>
    <xdr:pic>
      <xdr:nvPicPr>
        <xdr:cNvPr id="17120" name="Picture 483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0" y="2657475"/>
          <a:ext cx="6124575" cy="473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10</xdr:row>
      <xdr:rowOff>9525</xdr:rowOff>
    </xdr:from>
    <xdr:to>
      <xdr:col>10</xdr:col>
      <xdr:colOff>504825</xdr:colOff>
      <xdr:row>44</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8</xdr:row>
      <xdr:rowOff>85725</xdr:rowOff>
    </xdr:from>
    <xdr:to>
      <xdr:col>12</xdr:col>
      <xdr:colOff>19050</xdr:colOff>
      <xdr:row>42</xdr:row>
      <xdr:rowOff>123825</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8</xdr:row>
      <xdr:rowOff>85725</xdr:rowOff>
    </xdr:from>
    <xdr:to>
      <xdr:col>12</xdr:col>
      <xdr:colOff>19050</xdr:colOff>
      <xdr:row>42</xdr:row>
      <xdr:rowOff>123825</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8</xdr:row>
      <xdr:rowOff>85725</xdr:rowOff>
    </xdr:from>
    <xdr:to>
      <xdr:col>13</xdr:col>
      <xdr:colOff>19050</xdr:colOff>
      <xdr:row>42</xdr:row>
      <xdr:rowOff>123825</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K25" sqref="K25"/>
    </sheetView>
  </sheetViews>
  <sheetFormatPr defaultRowHeight="12.75" x14ac:dyDescent="0.2"/>
  <sheetData>
    <row r="1" spans="1:1" x14ac:dyDescent="0.2">
      <c r="A1" t="s">
        <v>21</v>
      </c>
    </row>
    <row r="2" spans="1:1" x14ac:dyDescent="0.2">
      <c r="A2" t="s">
        <v>22</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showGridLines="0" workbookViewId="0">
      <selection activeCell="A21" sqref="A21"/>
    </sheetView>
  </sheetViews>
  <sheetFormatPr defaultRowHeight="12.75" x14ac:dyDescent="0.2"/>
  <cols>
    <col min="1" max="1" width="132.7109375" style="39" customWidth="1"/>
  </cols>
  <sheetData>
    <row r="1" spans="1:1" x14ac:dyDescent="0.2">
      <c r="A1" s="40" t="s">
        <v>27</v>
      </c>
    </row>
    <row r="2" spans="1:1" ht="25.5" x14ac:dyDescent="0.2">
      <c r="A2" s="39" t="s">
        <v>28</v>
      </c>
    </row>
    <row r="4" spans="1:1" x14ac:dyDescent="0.2">
      <c r="A4" s="40" t="s">
        <v>29</v>
      </c>
    </row>
    <row r="5" spans="1:1" ht="38.25" x14ac:dyDescent="0.2">
      <c r="A5" s="39" t="s">
        <v>30</v>
      </c>
    </row>
    <row r="7" spans="1:1" x14ac:dyDescent="0.2">
      <c r="A7" s="40" t="s">
        <v>31</v>
      </c>
    </row>
    <row r="8" spans="1:1" ht="25.5" x14ac:dyDescent="0.2">
      <c r="A8" s="39" t="s">
        <v>46</v>
      </c>
    </row>
    <row r="9" spans="1:1" x14ac:dyDescent="0.2">
      <c r="A9" s="39" t="s">
        <v>47</v>
      </c>
    </row>
    <row r="10" spans="1:1" x14ac:dyDescent="0.2">
      <c r="A10" s="39" t="s">
        <v>32</v>
      </c>
    </row>
    <row r="11" spans="1:1" x14ac:dyDescent="0.2">
      <c r="A11" s="39" t="s">
        <v>33</v>
      </c>
    </row>
    <row r="12" spans="1:1" x14ac:dyDescent="0.2">
      <c r="A12" s="39" t="s">
        <v>34</v>
      </c>
    </row>
    <row r="13" spans="1:1" x14ac:dyDescent="0.2">
      <c r="A13" s="39" t="s">
        <v>50</v>
      </c>
    </row>
    <row r="14" spans="1:1" x14ac:dyDescent="0.2">
      <c r="A14" s="39" t="s">
        <v>35</v>
      </c>
    </row>
    <row r="16" spans="1:1" ht="51" x14ac:dyDescent="0.2">
      <c r="A16" s="39" t="s">
        <v>36</v>
      </c>
    </row>
    <row r="18" spans="1:1" x14ac:dyDescent="0.2">
      <c r="A18" s="40" t="s">
        <v>37</v>
      </c>
    </row>
    <row r="19" spans="1:1" x14ac:dyDescent="0.2">
      <c r="A19" s="39" t="s">
        <v>38</v>
      </c>
    </row>
    <row r="21" spans="1:1" ht="25.5" x14ac:dyDescent="0.2">
      <c r="A21" s="39" t="s">
        <v>39</v>
      </c>
    </row>
    <row r="22" spans="1:1" x14ac:dyDescent="0.2">
      <c r="A22" s="39" t="s">
        <v>40</v>
      </c>
    </row>
    <row r="23" spans="1:1" ht="25.5" x14ac:dyDescent="0.2">
      <c r="A23" s="39" t="s">
        <v>41</v>
      </c>
    </row>
    <row r="24" spans="1:1" x14ac:dyDescent="0.2">
      <c r="A24" s="39" t="s">
        <v>42</v>
      </c>
    </row>
    <row r="26" spans="1:1" x14ac:dyDescent="0.2">
      <c r="A26" s="39" t="s">
        <v>55</v>
      </c>
    </row>
    <row r="28" spans="1:1" x14ac:dyDescent="0.2">
      <c r="A28" s="40" t="s">
        <v>43</v>
      </c>
    </row>
    <row r="29" spans="1:1" ht="51" x14ac:dyDescent="0.2">
      <c r="A29" s="39" t="s">
        <v>44</v>
      </c>
    </row>
    <row r="31" spans="1:1" x14ac:dyDescent="0.2">
      <c r="A31" s="40" t="s">
        <v>45</v>
      </c>
    </row>
    <row r="32" spans="1:1" ht="63.75" x14ac:dyDescent="0.2">
      <c r="A32" s="39" t="s">
        <v>48</v>
      </c>
    </row>
  </sheetData>
  <phoneticPr fontId="0" type="noConversion"/>
  <pageMargins left="0.75" right="0.75" top="1" bottom="1" header="0.5" footer="0.5"/>
  <pageSetup orientation="portrait" horizontalDpi="4294967292"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showGridLines="0" workbookViewId="0">
      <selection activeCell="E1" sqref="E1"/>
    </sheetView>
  </sheetViews>
  <sheetFormatPr defaultRowHeight="12.75" x14ac:dyDescent="0.2"/>
  <cols>
    <col min="11" max="11" width="57.28515625" customWidth="1"/>
  </cols>
  <sheetData>
    <row r="1" spans="1:14" x14ac:dyDescent="0.2">
      <c r="A1" s="17" t="s">
        <v>49</v>
      </c>
      <c r="G1" t="s">
        <v>23</v>
      </c>
    </row>
    <row r="15" spans="1:14" ht="18" x14ac:dyDescent="0.25">
      <c r="K15" s="34" t="s">
        <v>14</v>
      </c>
      <c r="L15" s="35"/>
      <c r="M15" s="35"/>
      <c r="N15" s="36"/>
    </row>
    <row r="45" spans="1:1" ht="20.25" x14ac:dyDescent="0.3">
      <c r="A45" s="45"/>
    </row>
  </sheetData>
  <phoneticPr fontId="0" type="noConversion"/>
  <pageMargins left="0.75" right="0.55000000000000004" top="1" bottom="1" header="0.5" footer="0.5"/>
  <pageSetup fitToWidth="2" orientation="portrait" horizontalDpi="4294967292"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election activeCell="B11" sqref="B11"/>
    </sheetView>
  </sheetViews>
  <sheetFormatPr defaultRowHeight="12.75" x14ac:dyDescent="0.2"/>
  <cols>
    <col min="1" max="1" width="8.5703125" style="3" customWidth="1"/>
    <col min="2" max="2" width="9.140625" style="3"/>
    <col min="3" max="3" width="9.5703125" style="3" customWidth="1"/>
    <col min="4" max="4" width="19.140625" customWidth="1"/>
  </cols>
  <sheetData>
    <row r="1" spans="1:13" x14ac:dyDescent="0.2">
      <c r="A1" s="25" t="s">
        <v>6</v>
      </c>
      <c r="B1" s="26"/>
      <c r="C1" s="26"/>
      <c r="D1" s="27"/>
      <c r="E1" s="27"/>
      <c r="F1" s="27"/>
      <c r="G1" s="27"/>
      <c r="H1" s="27"/>
      <c r="I1" s="27"/>
      <c r="J1" s="27"/>
      <c r="K1" s="27"/>
      <c r="L1" s="27"/>
      <c r="M1" s="31"/>
    </row>
    <row r="2" spans="1:13" x14ac:dyDescent="0.2">
      <c r="A2" s="22" t="s">
        <v>12</v>
      </c>
      <c r="B2" s="23"/>
      <c r="C2" s="23"/>
      <c r="D2" s="24"/>
      <c r="E2" s="24"/>
      <c r="F2" s="24"/>
      <c r="G2" s="24"/>
      <c r="H2" s="24"/>
      <c r="I2" s="24"/>
      <c r="J2" s="24"/>
      <c r="K2" s="24"/>
      <c r="L2" s="24"/>
      <c r="M2" s="32"/>
    </row>
    <row r="3" spans="1:13" x14ac:dyDescent="0.2">
      <c r="A3" s="28" t="s">
        <v>25</v>
      </c>
      <c r="B3" s="29"/>
      <c r="C3" s="29"/>
      <c r="D3" s="30"/>
      <c r="E3" s="30"/>
      <c r="F3" s="30"/>
      <c r="G3" s="30"/>
      <c r="H3" s="30"/>
      <c r="I3" s="30"/>
      <c r="J3" s="30"/>
      <c r="K3" s="30"/>
      <c r="L3" s="30"/>
      <c r="M3" s="33"/>
    </row>
    <row r="4" spans="1:13" x14ac:dyDescent="0.2">
      <c r="A4" s="17"/>
      <c r="B4" s="16"/>
      <c r="C4" s="16"/>
      <c r="D4" s="9"/>
      <c r="E4" s="9"/>
      <c r="F4" s="9"/>
      <c r="G4" s="9"/>
      <c r="H4" s="9"/>
      <c r="I4" s="6" t="s">
        <v>7</v>
      </c>
      <c r="J4" s="11">
        <v>13</v>
      </c>
      <c r="K4" t="s">
        <v>4</v>
      </c>
      <c r="L4" s="9"/>
      <c r="M4" s="9"/>
    </row>
    <row r="5" spans="1:13" x14ac:dyDescent="0.2">
      <c r="I5" s="6" t="s">
        <v>5</v>
      </c>
      <c r="J5" s="11">
        <v>4.18</v>
      </c>
      <c r="K5" t="s">
        <v>15</v>
      </c>
      <c r="L5" s="8"/>
    </row>
    <row r="6" spans="1:13" x14ac:dyDescent="0.2">
      <c r="A6" s="20" t="s">
        <v>11</v>
      </c>
      <c r="I6" s="7" t="s">
        <v>19</v>
      </c>
      <c r="J6" s="10">
        <v>3</v>
      </c>
      <c r="K6" t="s">
        <v>15</v>
      </c>
      <c r="L6" s="2"/>
    </row>
    <row r="7" spans="1:13" x14ac:dyDescent="0.2">
      <c r="I7" s="7" t="s">
        <v>20</v>
      </c>
      <c r="J7" s="10">
        <v>0.14000000000000001</v>
      </c>
      <c r="K7" t="s">
        <v>15</v>
      </c>
    </row>
    <row r="8" spans="1:13" x14ac:dyDescent="0.2">
      <c r="I8" s="7" t="s">
        <v>9</v>
      </c>
      <c r="J8" s="11">
        <v>2</v>
      </c>
    </row>
    <row r="9" spans="1:13" x14ac:dyDescent="0.2">
      <c r="A9" s="44" t="s">
        <v>0</v>
      </c>
      <c r="B9" s="44" t="s">
        <v>1</v>
      </c>
      <c r="C9" s="44" t="s">
        <v>3</v>
      </c>
      <c r="I9" s="7" t="s">
        <v>18</v>
      </c>
      <c r="J9" s="11">
        <v>2.09</v>
      </c>
      <c r="K9" t="s">
        <v>15</v>
      </c>
    </row>
    <row r="10" spans="1:13" x14ac:dyDescent="0.2">
      <c r="A10" s="21">
        <f>-J6</f>
        <v>-3</v>
      </c>
      <c r="B10" s="21">
        <v>0</v>
      </c>
      <c r="C10" s="21">
        <v>0</v>
      </c>
      <c r="K10" s="7" t="s">
        <v>17</v>
      </c>
    </row>
    <row r="11" spans="1:13" x14ac:dyDescent="0.2">
      <c r="A11" s="21">
        <f>A10</f>
        <v>-3</v>
      </c>
      <c r="B11" s="21">
        <f>0.5*(J5-2*J7)</f>
        <v>1.9499999999999997</v>
      </c>
      <c r="C11" s="3">
        <f>-1*B11</f>
        <v>-1.9499999999999997</v>
      </c>
      <c r="I11" s="14" t="s">
        <v>10</v>
      </c>
      <c r="J11" s="15">
        <f>J4+J9</f>
        <v>15.09</v>
      </c>
    </row>
    <row r="12" spans="1:13" x14ac:dyDescent="0.2">
      <c r="A12" s="21">
        <f>A11</f>
        <v>-3</v>
      </c>
      <c r="B12" s="21">
        <f>B11</f>
        <v>1.9499999999999997</v>
      </c>
      <c r="C12" s="3">
        <f>-1*B12</f>
        <v>-1.9499999999999997</v>
      </c>
    </row>
    <row r="13" spans="1:13" x14ac:dyDescent="0.2">
      <c r="A13" s="21">
        <v>0</v>
      </c>
      <c r="B13" s="21">
        <f>B12</f>
        <v>1.9499999999999997</v>
      </c>
      <c r="C13" s="3">
        <f>-1*B13</f>
        <v>-1.9499999999999997</v>
      </c>
    </row>
    <row r="14" spans="1:13" x14ac:dyDescent="0.2">
      <c r="A14" s="3">
        <v>0</v>
      </c>
      <c r="B14" s="3">
        <f t="shared" ref="B14:B45" si="0">0.5*$J$5*(1-((A14+J$9)/J$11)^J$8)*J$11^J$8/(J$11^J$8-J$9^J$8)</f>
        <v>2.0900000000000003</v>
      </c>
      <c r="C14" s="3">
        <f>-1*B14</f>
        <v>-2.0900000000000003</v>
      </c>
    </row>
    <row r="15" spans="1:13" x14ac:dyDescent="0.2">
      <c r="A15" s="3">
        <f t="shared" ref="A15:A59" si="1">A14+(0.02*(J$11-J$9))</f>
        <v>0.26</v>
      </c>
      <c r="B15" s="3">
        <f t="shared" si="0"/>
        <v>2.0791972060535504</v>
      </c>
      <c r="C15" s="3">
        <f t="shared" ref="C15:C71" si="2">-1*B15</f>
        <v>-2.0791972060535504</v>
      </c>
      <c r="L15" t="s">
        <v>26</v>
      </c>
    </row>
    <row r="16" spans="1:13" x14ac:dyDescent="0.2">
      <c r="A16" s="3">
        <f t="shared" si="1"/>
        <v>0.52</v>
      </c>
      <c r="B16" s="3">
        <f t="shared" si="0"/>
        <v>2.0671292200232827</v>
      </c>
      <c r="C16" s="3">
        <f t="shared" si="2"/>
        <v>-2.0671292200232827</v>
      </c>
      <c r="L16" s="37" t="s">
        <v>0</v>
      </c>
      <c r="M16" s="37" t="s">
        <v>1</v>
      </c>
    </row>
    <row r="17" spans="1:13" x14ac:dyDescent="0.2">
      <c r="A17" s="3">
        <f t="shared" si="1"/>
        <v>0.78</v>
      </c>
      <c r="B17" s="3">
        <f t="shared" si="0"/>
        <v>2.0537960419091967</v>
      </c>
      <c r="C17" s="3">
        <f t="shared" si="2"/>
        <v>-2.0537960419091967</v>
      </c>
      <c r="L17" s="38">
        <f>-J6</f>
        <v>-3</v>
      </c>
      <c r="M17" s="37"/>
    </row>
    <row r="18" spans="1:13" x14ac:dyDescent="0.2">
      <c r="A18" s="3">
        <f t="shared" si="1"/>
        <v>1.04</v>
      </c>
      <c r="B18" s="3">
        <f t="shared" si="0"/>
        <v>2.0391976717112921</v>
      </c>
      <c r="C18" s="3">
        <f t="shared" si="2"/>
        <v>-2.0391976717112921</v>
      </c>
      <c r="L18" s="38">
        <f>-J6</f>
        <v>-3</v>
      </c>
      <c r="M18" s="37"/>
    </row>
    <row r="19" spans="1:13" x14ac:dyDescent="0.2">
      <c r="A19" s="3">
        <f t="shared" si="1"/>
        <v>1.3</v>
      </c>
      <c r="B19" s="3">
        <f t="shared" si="0"/>
        <v>2.0233341094295691</v>
      </c>
      <c r="C19" s="3">
        <f t="shared" si="2"/>
        <v>-2.0233341094295691</v>
      </c>
      <c r="L19" s="38">
        <f>J4</f>
        <v>13</v>
      </c>
      <c r="M19" s="37"/>
    </row>
    <row r="20" spans="1:13" x14ac:dyDescent="0.2">
      <c r="A20" s="3">
        <f t="shared" si="1"/>
        <v>1.56</v>
      </c>
      <c r="B20" s="3">
        <f t="shared" si="0"/>
        <v>2.006205355064028</v>
      </c>
      <c r="C20" s="3">
        <f t="shared" si="2"/>
        <v>-2.006205355064028</v>
      </c>
      <c r="L20" s="38">
        <f>J4</f>
        <v>13</v>
      </c>
      <c r="M20" s="37"/>
    </row>
    <row r="21" spans="1:13" x14ac:dyDescent="0.2">
      <c r="A21" s="3">
        <f t="shared" si="1"/>
        <v>1.82</v>
      </c>
      <c r="B21" s="3">
        <f t="shared" si="0"/>
        <v>1.9878114086146681</v>
      </c>
      <c r="C21" s="3">
        <f t="shared" si="2"/>
        <v>-1.9878114086146681</v>
      </c>
      <c r="L21" s="37"/>
      <c r="M21" s="37"/>
    </row>
    <row r="22" spans="1:13" x14ac:dyDescent="0.2">
      <c r="A22" s="3">
        <f t="shared" si="1"/>
        <v>2.08</v>
      </c>
      <c r="B22" s="3">
        <f t="shared" si="0"/>
        <v>1.96815227008149</v>
      </c>
      <c r="C22" s="3">
        <f t="shared" si="2"/>
        <v>-1.96815227008149</v>
      </c>
    </row>
    <row r="23" spans="1:13" x14ac:dyDescent="0.2">
      <c r="A23" s="3">
        <f t="shared" si="1"/>
        <v>2.34</v>
      </c>
      <c r="B23" s="3">
        <f t="shared" si="0"/>
        <v>1.9472279394644934</v>
      </c>
      <c r="C23" s="3">
        <f t="shared" si="2"/>
        <v>-1.9472279394644934</v>
      </c>
    </row>
    <row r="24" spans="1:13" x14ac:dyDescent="0.2">
      <c r="A24" s="3">
        <f t="shared" si="1"/>
        <v>2.5999999999999996</v>
      </c>
      <c r="B24" s="3">
        <f t="shared" si="0"/>
        <v>1.9250384167636785</v>
      </c>
      <c r="C24" s="3">
        <f t="shared" si="2"/>
        <v>-1.9250384167636785</v>
      </c>
    </row>
    <row r="25" spans="1:13" x14ac:dyDescent="0.2">
      <c r="A25" s="3">
        <f t="shared" si="1"/>
        <v>2.8599999999999994</v>
      </c>
      <c r="B25" s="3">
        <f t="shared" si="0"/>
        <v>1.9015837019790454</v>
      </c>
      <c r="C25" s="3">
        <f t="shared" si="2"/>
        <v>-1.9015837019790454</v>
      </c>
    </row>
    <row r="26" spans="1:13" x14ac:dyDescent="0.2">
      <c r="A26" s="3">
        <f t="shared" si="1"/>
        <v>3.1199999999999992</v>
      </c>
      <c r="B26" s="3">
        <f t="shared" si="0"/>
        <v>1.8768637951105935</v>
      </c>
      <c r="C26" s="3">
        <f t="shared" si="2"/>
        <v>-1.8768637951105935</v>
      </c>
    </row>
    <row r="27" spans="1:13" x14ac:dyDescent="0.2">
      <c r="A27" s="3">
        <f t="shared" si="1"/>
        <v>3.379999999999999</v>
      </c>
      <c r="B27" s="3">
        <f t="shared" si="0"/>
        <v>1.8508786961583237</v>
      </c>
      <c r="C27" s="3">
        <f t="shared" si="2"/>
        <v>-1.8508786961583237</v>
      </c>
    </row>
    <row r="28" spans="1:13" x14ac:dyDescent="0.2">
      <c r="A28" s="3">
        <f t="shared" si="1"/>
        <v>3.6399999999999988</v>
      </c>
      <c r="B28" s="3">
        <f t="shared" si="0"/>
        <v>1.8236284051222351</v>
      </c>
      <c r="C28" s="3">
        <f t="shared" si="2"/>
        <v>-1.8236284051222351</v>
      </c>
    </row>
    <row r="29" spans="1:13" x14ac:dyDescent="0.2">
      <c r="A29" s="3">
        <f t="shared" si="1"/>
        <v>3.8999999999999986</v>
      </c>
      <c r="B29" s="3">
        <f t="shared" si="0"/>
        <v>1.7951129220023283</v>
      </c>
      <c r="C29" s="3">
        <f t="shared" si="2"/>
        <v>-1.7951129220023283</v>
      </c>
    </row>
    <row r="30" spans="1:13" x14ac:dyDescent="0.2">
      <c r="A30" s="3">
        <f t="shared" si="1"/>
        <v>4.1599999999999984</v>
      </c>
      <c r="B30" s="3">
        <f t="shared" si="0"/>
        <v>1.7653322467986032</v>
      </c>
      <c r="C30" s="3">
        <f t="shared" si="2"/>
        <v>-1.7653322467986032</v>
      </c>
    </row>
    <row r="31" spans="1:13" x14ac:dyDescent="0.2">
      <c r="A31" s="3">
        <f t="shared" si="1"/>
        <v>4.4199999999999982</v>
      </c>
      <c r="B31" s="3">
        <f t="shared" si="0"/>
        <v>1.7342863795110597</v>
      </c>
      <c r="C31" s="3">
        <f t="shared" si="2"/>
        <v>-1.7342863795110597</v>
      </c>
    </row>
    <row r="32" spans="1:13" x14ac:dyDescent="0.2">
      <c r="A32" s="3">
        <f t="shared" si="1"/>
        <v>4.6799999999999979</v>
      </c>
      <c r="B32" s="3">
        <f t="shared" si="0"/>
        <v>1.7019753201396972</v>
      </c>
      <c r="C32" s="3">
        <f t="shared" si="2"/>
        <v>-1.7019753201396972</v>
      </c>
    </row>
    <row r="33" spans="1:3" x14ac:dyDescent="0.2">
      <c r="A33" s="3">
        <f t="shared" si="1"/>
        <v>4.9399999999999977</v>
      </c>
      <c r="B33" s="3">
        <f t="shared" si="0"/>
        <v>1.6683990686845172</v>
      </c>
      <c r="C33" s="3">
        <f t="shared" si="2"/>
        <v>-1.6683990686845172</v>
      </c>
    </row>
    <row r="34" spans="1:3" x14ac:dyDescent="0.2">
      <c r="A34" s="3">
        <f t="shared" si="1"/>
        <v>5.1999999999999975</v>
      </c>
      <c r="B34" s="3">
        <f t="shared" si="0"/>
        <v>1.6335576251455182</v>
      </c>
      <c r="C34" s="3">
        <f t="shared" si="2"/>
        <v>-1.6335576251455182</v>
      </c>
    </row>
    <row r="35" spans="1:3" x14ac:dyDescent="0.2">
      <c r="A35" s="3">
        <f t="shared" si="1"/>
        <v>5.4599999999999973</v>
      </c>
      <c r="B35" s="3">
        <f t="shared" si="0"/>
        <v>1.5974509895227011</v>
      </c>
      <c r="C35" s="3">
        <f t="shared" si="2"/>
        <v>-1.5974509895227011</v>
      </c>
    </row>
    <row r="36" spans="1:3" x14ac:dyDescent="0.2">
      <c r="A36" s="3">
        <f t="shared" si="1"/>
        <v>5.7199999999999971</v>
      </c>
      <c r="B36" s="3">
        <f t="shared" si="0"/>
        <v>1.5600791618160652</v>
      </c>
      <c r="C36" s="3">
        <f t="shared" si="2"/>
        <v>-1.5600791618160652</v>
      </c>
    </row>
    <row r="37" spans="1:3" x14ac:dyDescent="0.2">
      <c r="A37" s="3">
        <f t="shared" si="1"/>
        <v>5.9799999999999969</v>
      </c>
      <c r="B37" s="3">
        <f t="shared" si="0"/>
        <v>1.5214421420256115</v>
      </c>
      <c r="C37" s="3">
        <f t="shared" si="2"/>
        <v>-1.5214421420256115</v>
      </c>
    </row>
    <row r="38" spans="1:3" x14ac:dyDescent="0.2">
      <c r="A38" s="3">
        <f t="shared" si="1"/>
        <v>6.2399999999999967</v>
      </c>
      <c r="B38" s="3">
        <f t="shared" si="0"/>
        <v>1.4815399301513392</v>
      </c>
      <c r="C38" s="3">
        <f t="shared" si="2"/>
        <v>-1.4815399301513392</v>
      </c>
    </row>
    <row r="39" spans="1:3" x14ac:dyDescent="0.2">
      <c r="A39" s="3">
        <f t="shared" si="1"/>
        <v>6.4999999999999964</v>
      </c>
      <c r="B39" s="3">
        <f t="shared" si="0"/>
        <v>1.4403725261932485</v>
      </c>
      <c r="C39" s="3">
        <f t="shared" si="2"/>
        <v>-1.4403725261932485</v>
      </c>
    </row>
    <row r="40" spans="1:3" x14ac:dyDescent="0.2">
      <c r="A40" s="3">
        <f t="shared" si="1"/>
        <v>6.7599999999999962</v>
      </c>
      <c r="B40" s="3">
        <f t="shared" si="0"/>
        <v>1.3979399301513393</v>
      </c>
      <c r="C40" s="3">
        <f t="shared" si="2"/>
        <v>-1.3979399301513393</v>
      </c>
    </row>
    <row r="41" spans="1:3" x14ac:dyDescent="0.2">
      <c r="A41" s="3">
        <f t="shared" si="1"/>
        <v>7.019999999999996</v>
      </c>
      <c r="B41" s="3">
        <f t="shared" si="0"/>
        <v>1.3542421420256119</v>
      </c>
      <c r="C41" s="3">
        <f t="shared" si="2"/>
        <v>-1.3542421420256119</v>
      </c>
    </row>
    <row r="42" spans="1:3" x14ac:dyDescent="0.2">
      <c r="A42" s="3">
        <f t="shared" si="1"/>
        <v>7.2799999999999958</v>
      </c>
      <c r="B42" s="3">
        <f t="shared" si="0"/>
        <v>1.3092791618160657</v>
      </c>
      <c r="C42" s="3">
        <f t="shared" si="2"/>
        <v>-1.3092791618160657</v>
      </c>
    </row>
    <row r="43" spans="1:3" x14ac:dyDescent="0.2">
      <c r="A43" s="3">
        <f t="shared" si="1"/>
        <v>7.5399999999999956</v>
      </c>
      <c r="B43" s="3">
        <f t="shared" si="0"/>
        <v>1.2630509895227018</v>
      </c>
      <c r="C43" s="3">
        <f t="shared" si="2"/>
        <v>-1.2630509895227018</v>
      </c>
    </row>
    <row r="44" spans="1:3" x14ac:dyDescent="0.2">
      <c r="A44" s="3">
        <f t="shared" si="1"/>
        <v>7.7999999999999954</v>
      </c>
      <c r="B44" s="3">
        <f t="shared" si="0"/>
        <v>1.2155576251455189</v>
      </c>
      <c r="C44" s="3">
        <f t="shared" si="2"/>
        <v>-1.2155576251455189</v>
      </c>
    </row>
    <row r="45" spans="1:3" x14ac:dyDescent="0.2">
      <c r="A45" s="3">
        <f t="shared" si="1"/>
        <v>8.0599999999999952</v>
      </c>
      <c r="B45" s="3">
        <f t="shared" si="0"/>
        <v>1.1667990686845175</v>
      </c>
      <c r="C45" s="3">
        <f t="shared" si="2"/>
        <v>-1.1667990686845175</v>
      </c>
    </row>
    <row r="46" spans="1:3" x14ac:dyDescent="0.2">
      <c r="A46" s="3">
        <f t="shared" si="1"/>
        <v>8.319999999999995</v>
      </c>
      <c r="B46" s="3">
        <f t="shared" ref="B46:B71" si="3">0.5*$J$5*(1-((A46+J$9)/J$11)^J$8)*J$11^J$8/(J$11^J$8-J$9^J$8)</f>
        <v>1.1167753201396982</v>
      </c>
      <c r="C46" s="3">
        <f t="shared" si="2"/>
        <v>-1.1167753201396982</v>
      </c>
    </row>
    <row r="47" spans="1:3" x14ac:dyDescent="0.2">
      <c r="A47" s="3">
        <f t="shared" si="1"/>
        <v>8.5799999999999947</v>
      </c>
      <c r="B47" s="3">
        <f t="shared" si="3"/>
        <v>1.0654863795110603</v>
      </c>
      <c r="C47" s="3">
        <f t="shared" si="2"/>
        <v>-1.0654863795110603</v>
      </c>
    </row>
    <row r="48" spans="1:3" x14ac:dyDescent="0.2">
      <c r="A48" s="3">
        <f t="shared" si="1"/>
        <v>8.8399999999999945</v>
      </c>
      <c r="B48" s="3">
        <f t="shared" si="3"/>
        <v>1.0129322467986042</v>
      </c>
      <c r="C48" s="3">
        <f t="shared" si="2"/>
        <v>-1.0129322467986042</v>
      </c>
    </row>
    <row r="49" spans="1:3" x14ac:dyDescent="0.2">
      <c r="A49" s="3">
        <f t="shared" si="1"/>
        <v>9.0999999999999943</v>
      </c>
      <c r="B49" s="3">
        <f t="shared" si="3"/>
        <v>0.95911292200232956</v>
      </c>
      <c r="C49" s="3">
        <f t="shared" si="2"/>
        <v>-0.95911292200232956</v>
      </c>
    </row>
    <row r="50" spans="1:3" x14ac:dyDescent="0.2">
      <c r="A50" s="3">
        <f t="shared" si="1"/>
        <v>9.3599999999999941</v>
      </c>
      <c r="B50" s="3">
        <f t="shared" si="3"/>
        <v>0.90402840512223648</v>
      </c>
      <c r="C50" s="3">
        <f t="shared" si="2"/>
        <v>-0.90402840512223648</v>
      </c>
    </row>
    <row r="51" spans="1:3" x14ac:dyDescent="0.2">
      <c r="A51" s="3">
        <f t="shared" si="1"/>
        <v>9.6199999999999939</v>
      </c>
      <c r="B51" s="3">
        <f t="shared" si="3"/>
        <v>0.84767869615832503</v>
      </c>
      <c r="C51" s="3">
        <f t="shared" si="2"/>
        <v>-0.84767869615832503</v>
      </c>
    </row>
    <row r="52" spans="1:3" x14ac:dyDescent="0.2">
      <c r="A52" s="3">
        <f t="shared" si="1"/>
        <v>9.8799999999999937</v>
      </c>
      <c r="B52" s="3">
        <f t="shared" si="3"/>
        <v>0.79006379511059488</v>
      </c>
      <c r="C52" s="3">
        <f t="shared" si="2"/>
        <v>-0.79006379511059488</v>
      </c>
    </row>
    <row r="53" spans="1:3" x14ac:dyDescent="0.2">
      <c r="A53" s="3">
        <f t="shared" si="1"/>
        <v>10.139999999999993</v>
      </c>
      <c r="B53" s="3">
        <f t="shared" si="3"/>
        <v>0.73118370197904692</v>
      </c>
      <c r="C53" s="3">
        <f t="shared" si="2"/>
        <v>-0.73118370197904692</v>
      </c>
    </row>
    <row r="54" spans="1:3" x14ac:dyDescent="0.2">
      <c r="A54" s="3">
        <f t="shared" si="1"/>
        <v>10.399999999999993</v>
      </c>
      <c r="B54" s="3">
        <f t="shared" si="3"/>
        <v>0.67103841676368026</v>
      </c>
      <c r="C54" s="3">
        <f t="shared" si="2"/>
        <v>-0.67103841676368026</v>
      </c>
    </row>
    <row r="55" spans="1:3" x14ac:dyDescent="0.2">
      <c r="A55" s="3">
        <f t="shared" si="1"/>
        <v>10.659999999999993</v>
      </c>
      <c r="B55" s="3">
        <f t="shared" si="3"/>
        <v>0.60962793946449501</v>
      </c>
      <c r="C55" s="3">
        <f t="shared" si="2"/>
        <v>-0.60962793946449501</v>
      </c>
    </row>
    <row r="56" spans="1:3" x14ac:dyDescent="0.2">
      <c r="A56" s="3">
        <f t="shared" si="1"/>
        <v>10.919999999999993</v>
      </c>
      <c r="B56" s="3">
        <f t="shared" si="3"/>
        <v>0.54695227008149161</v>
      </c>
      <c r="C56" s="3">
        <f t="shared" si="2"/>
        <v>-0.54695227008149161</v>
      </c>
    </row>
    <row r="57" spans="1:3" x14ac:dyDescent="0.2">
      <c r="A57" s="3">
        <f t="shared" si="1"/>
        <v>11.179999999999993</v>
      </c>
      <c r="B57" s="3">
        <f t="shared" si="3"/>
        <v>0.48301140861467023</v>
      </c>
      <c r="C57" s="3">
        <f t="shared" si="2"/>
        <v>-0.48301140861467023</v>
      </c>
    </row>
    <row r="58" spans="1:3" x14ac:dyDescent="0.2">
      <c r="A58" s="3">
        <f t="shared" si="1"/>
        <v>11.439999999999992</v>
      </c>
      <c r="B58" s="3">
        <f t="shared" si="3"/>
        <v>0.41780535506402994</v>
      </c>
      <c r="C58" s="3">
        <f t="shared" si="2"/>
        <v>-0.41780535506402994</v>
      </c>
    </row>
    <row r="59" spans="1:3" x14ac:dyDescent="0.2">
      <c r="A59" s="3">
        <f t="shared" si="1"/>
        <v>11.699999999999992</v>
      </c>
      <c r="B59" s="3">
        <f t="shared" si="3"/>
        <v>0.35133410942957144</v>
      </c>
      <c r="C59" s="3">
        <f t="shared" si="2"/>
        <v>-0.35133410942957144</v>
      </c>
    </row>
    <row r="60" spans="1:3" x14ac:dyDescent="0.2">
      <c r="A60" s="3">
        <f t="shared" ref="A60:A67" si="4">A59+(0.01*(J$11-J$9))</f>
        <v>11.829999999999993</v>
      </c>
      <c r="B60" s="3">
        <f t="shared" si="3"/>
        <v>0.31762403958090962</v>
      </c>
      <c r="C60" s="3">
        <f t="shared" si="2"/>
        <v>-0.31762403958090962</v>
      </c>
    </row>
    <row r="61" spans="1:3" x14ac:dyDescent="0.2">
      <c r="A61" s="3">
        <f t="shared" si="4"/>
        <v>11.959999999999994</v>
      </c>
      <c r="B61" s="3">
        <f t="shared" si="3"/>
        <v>0.28359767171129391</v>
      </c>
      <c r="C61" s="3">
        <f t="shared" si="2"/>
        <v>-0.28359767171129391</v>
      </c>
    </row>
    <row r="62" spans="1:3" x14ac:dyDescent="0.2">
      <c r="A62" s="3">
        <f t="shared" si="4"/>
        <v>12.089999999999995</v>
      </c>
      <c r="B62" s="3">
        <f t="shared" si="3"/>
        <v>0.24925500582072313</v>
      </c>
      <c r="C62" s="3">
        <f t="shared" si="2"/>
        <v>-0.24925500582072313</v>
      </c>
    </row>
    <row r="63" spans="1:3" x14ac:dyDescent="0.2">
      <c r="A63" s="3">
        <f t="shared" si="4"/>
        <v>12.219999999999995</v>
      </c>
      <c r="B63" s="3">
        <f t="shared" si="3"/>
        <v>0.21459604190919795</v>
      </c>
      <c r="C63" s="3">
        <f t="shared" si="2"/>
        <v>-0.21459604190919795</v>
      </c>
    </row>
    <row r="64" spans="1:3" x14ac:dyDescent="0.2">
      <c r="A64" s="3">
        <f t="shared" si="4"/>
        <v>12.349999999999996</v>
      </c>
      <c r="B64" s="3">
        <f t="shared" si="3"/>
        <v>0.17962077997671805</v>
      </c>
      <c r="C64" s="3">
        <f t="shared" si="2"/>
        <v>-0.17962077997671805</v>
      </c>
    </row>
    <row r="65" spans="1:3" x14ac:dyDescent="0.2">
      <c r="A65" s="3">
        <f t="shared" si="4"/>
        <v>12.479999999999997</v>
      </c>
      <c r="B65" s="3">
        <f t="shared" si="3"/>
        <v>0.14432922002328369</v>
      </c>
      <c r="C65" s="3">
        <f t="shared" si="2"/>
        <v>-0.14432922002328369</v>
      </c>
    </row>
    <row r="66" spans="1:3" x14ac:dyDescent="0.2">
      <c r="A66" s="3">
        <f t="shared" si="4"/>
        <v>12.609999999999998</v>
      </c>
      <c r="B66" s="3">
        <f t="shared" si="3"/>
        <v>0.1087213620488944</v>
      </c>
      <c r="C66" s="3">
        <f t="shared" si="2"/>
        <v>-0.1087213620488944</v>
      </c>
    </row>
    <row r="67" spans="1:3" x14ac:dyDescent="0.2">
      <c r="A67" s="3">
        <f t="shared" si="4"/>
        <v>12.739999999999998</v>
      </c>
      <c r="B67" s="3">
        <f t="shared" si="3"/>
        <v>7.2797206053551139E-2</v>
      </c>
      <c r="C67" s="3">
        <f t="shared" si="2"/>
        <v>-7.2797206053551139E-2</v>
      </c>
    </row>
    <row r="68" spans="1:3" x14ac:dyDescent="0.2">
      <c r="A68" s="3">
        <f>A67+(0.005*(J$11-J$9))</f>
        <v>12.804999999999998</v>
      </c>
      <c r="B68" s="3">
        <f t="shared" si="3"/>
        <v>5.471651629802133E-2</v>
      </c>
      <c r="C68" s="3">
        <f t="shared" si="2"/>
        <v>-5.471651629802133E-2</v>
      </c>
    </row>
    <row r="69" spans="1:3" x14ac:dyDescent="0.2">
      <c r="A69" s="3">
        <f>A68+(0.005*(J$11-J$9))</f>
        <v>12.869999999999997</v>
      </c>
      <c r="B69" s="3">
        <f t="shared" si="3"/>
        <v>3.6556752037253629E-2</v>
      </c>
      <c r="C69" s="3">
        <f t="shared" si="2"/>
        <v>-3.6556752037253629E-2</v>
      </c>
    </row>
    <row r="70" spans="1:3" x14ac:dyDescent="0.2">
      <c r="A70" s="3">
        <f>A69+(0.005*(J$11-J$9))</f>
        <v>12.934999999999997</v>
      </c>
      <c r="B70" s="3">
        <f t="shared" si="3"/>
        <v>1.8317913271246593E-2</v>
      </c>
      <c r="C70" s="3">
        <f t="shared" si="2"/>
        <v>-1.8317913271246593E-2</v>
      </c>
    </row>
    <row r="71" spans="1:3" x14ac:dyDescent="0.2">
      <c r="A71" s="3">
        <f>A70+(0.005*(J$11-J$9))</f>
        <v>12.999999999999996</v>
      </c>
      <c r="B71" s="3">
        <f t="shared" si="3"/>
        <v>9.4629920448378871E-16</v>
      </c>
      <c r="C71" s="3">
        <f t="shared" si="2"/>
        <v>-9.4629920448378871E-16</v>
      </c>
    </row>
  </sheetData>
  <phoneticPr fontId="0" type="noConversion"/>
  <pageMargins left="0.75" right="0.75" top="1" bottom="1" header="0.5" footer="0.5"/>
  <pageSetup orientation="portrait" horizontalDpi="4294967292"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election activeCell="Q27" sqref="Q27"/>
    </sheetView>
  </sheetViews>
  <sheetFormatPr defaultRowHeight="12.75" x14ac:dyDescent="0.2"/>
  <cols>
    <col min="1" max="1" width="8.5703125" style="3" customWidth="1"/>
    <col min="2" max="3" width="9.140625" style="3"/>
  </cols>
  <sheetData>
    <row r="1" spans="1:13" x14ac:dyDescent="0.2">
      <c r="A1" s="18" t="s">
        <v>24</v>
      </c>
      <c r="B1" s="19"/>
      <c r="C1" s="19"/>
      <c r="D1" s="5"/>
      <c r="E1" s="5"/>
      <c r="F1" s="5"/>
      <c r="G1" s="13"/>
      <c r="H1" s="5"/>
      <c r="I1" s="5"/>
      <c r="J1" s="5"/>
      <c r="K1" s="5"/>
      <c r="L1" s="5"/>
      <c r="M1" s="4"/>
    </row>
    <row r="2" spans="1:13" x14ac:dyDescent="0.2">
      <c r="A2" s="17" t="s">
        <v>13</v>
      </c>
      <c r="G2" s="1"/>
    </row>
    <row r="3" spans="1:13" x14ac:dyDescent="0.2">
      <c r="A3" s="17"/>
      <c r="G3" s="1"/>
    </row>
    <row r="4" spans="1:13" x14ac:dyDescent="0.2">
      <c r="G4" s="1"/>
      <c r="I4" s="12" t="s">
        <v>8</v>
      </c>
      <c r="J4" s="11">
        <v>0.5</v>
      </c>
    </row>
    <row r="5" spans="1:13" x14ac:dyDescent="0.2">
      <c r="J5" s="7" t="s">
        <v>53</v>
      </c>
    </row>
    <row r="6" spans="1:13" x14ac:dyDescent="0.2">
      <c r="J6" s="7"/>
    </row>
    <row r="7" spans="1:13" x14ac:dyDescent="0.2">
      <c r="J7" s="7"/>
    </row>
    <row r="8" spans="1:13" x14ac:dyDescent="0.2">
      <c r="J8" s="7"/>
    </row>
    <row r="9" spans="1:13" x14ac:dyDescent="0.2">
      <c r="A9" s="44" t="s">
        <v>0</v>
      </c>
      <c r="B9" s="44" t="s">
        <v>1</v>
      </c>
      <c r="C9" s="44" t="s">
        <v>2</v>
      </c>
    </row>
    <row r="10" spans="1:13" x14ac:dyDescent="0.2">
      <c r="A10" s="3">
        <f>OGIVE!A10</f>
        <v>-3</v>
      </c>
      <c r="B10" s="3">
        <f>OGIVE!B10</f>
        <v>0</v>
      </c>
      <c r="C10" s="3">
        <f>-1*B10</f>
        <v>0</v>
      </c>
    </row>
    <row r="11" spans="1:13" x14ac:dyDescent="0.2">
      <c r="A11" s="3">
        <f>OGIVE!A11</f>
        <v>-3</v>
      </c>
      <c r="B11" s="3">
        <f>OGIVE!B11</f>
        <v>1.9499999999999997</v>
      </c>
      <c r="C11" s="3">
        <f>-1*B11</f>
        <v>-1.9499999999999997</v>
      </c>
    </row>
    <row r="12" spans="1:13" x14ac:dyDescent="0.2">
      <c r="A12" s="3">
        <f>OGIVE!A12</f>
        <v>-3</v>
      </c>
      <c r="B12" s="3">
        <f>OGIVE!B12</f>
        <v>1.9499999999999997</v>
      </c>
      <c r="C12" s="3">
        <f>-1*B12</f>
        <v>-1.9499999999999997</v>
      </c>
    </row>
    <row r="13" spans="1:13" x14ac:dyDescent="0.2">
      <c r="A13" s="3">
        <f>OGIVE!A13</f>
        <v>0</v>
      </c>
      <c r="B13" s="3">
        <f>OGIVE!B13</f>
        <v>1.9499999999999997</v>
      </c>
      <c r="C13" s="3">
        <f>-1*B13</f>
        <v>-1.9499999999999997</v>
      </c>
    </row>
    <row r="14" spans="1:13" x14ac:dyDescent="0.2">
      <c r="A14" s="3">
        <f>OGIVE!A14</f>
        <v>0</v>
      </c>
      <c r="B14" s="3">
        <f>0.5*OGIVE!J$5*(1-(A14)/(OGIVE!J$4))^J$4</f>
        <v>2.09</v>
      </c>
      <c r="C14" s="3">
        <f>-1*B14</f>
        <v>-2.09</v>
      </c>
    </row>
    <row r="15" spans="1:13" x14ac:dyDescent="0.2">
      <c r="A15" s="3">
        <f>OGIVE!A15</f>
        <v>0.26</v>
      </c>
      <c r="B15" s="3">
        <f>0.5*OGIVE!J$5*(1-(A15)/(OGIVE!J$4))^J$4</f>
        <v>2.0689944417518382</v>
      </c>
      <c r="C15" s="3">
        <f t="shared" ref="C15:C71" si="0">-1*B15</f>
        <v>-2.0689944417518382</v>
      </c>
    </row>
    <row r="16" spans="1:13" x14ac:dyDescent="0.2">
      <c r="A16" s="3">
        <f>OGIVE!A16</f>
        <v>0.52</v>
      </c>
      <c r="B16" s="3">
        <f>0.5*OGIVE!J$5*(1-(A16)/(OGIVE!J$4))^J$4</f>
        <v>2.0477734249667368</v>
      </c>
      <c r="C16" s="3">
        <f t="shared" si="0"/>
        <v>-2.0477734249667368</v>
      </c>
    </row>
    <row r="17" spans="1:3" x14ac:dyDescent="0.2">
      <c r="A17" s="3">
        <f>OGIVE!A17</f>
        <v>0.78</v>
      </c>
      <c r="B17" s="3">
        <f>0.5*OGIVE!J$5*(1-(A17)/(OGIVE!J$4))^J$4</f>
        <v>2.0263301804000253</v>
      </c>
      <c r="C17" s="3">
        <f t="shared" si="0"/>
        <v>-2.0263301804000253</v>
      </c>
    </row>
    <row r="18" spans="1:3" x14ac:dyDescent="0.2">
      <c r="A18" s="3">
        <f>OGIVE!A18</f>
        <v>1.04</v>
      </c>
      <c r="B18" s="3">
        <f>0.5*OGIVE!J$5*(1-(A18)/(OGIVE!J$4))^J$4</f>
        <v>2.0046575767447168</v>
      </c>
      <c r="C18" s="3">
        <f t="shared" si="0"/>
        <v>-2.0046575767447168</v>
      </c>
    </row>
    <row r="19" spans="1:3" x14ac:dyDescent="0.2">
      <c r="A19" s="3">
        <f>OGIVE!A19</f>
        <v>1.3</v>
      </c>
      <c r="B19" s="3">
        <f>0.5*OGIVE!J$5*(1-(A19)/(OGIVE!J$4))^J$4</f>
        <v>1.9827480929255736</v>
      </c>
      <c r="C19" s="3">
        <f t="shared" si="0"/>
        <v>-1.9827480929255736</v>
      </c>
    </row>
    <row r="20" spans="1:3" x14ac:dyDescent="0.2">
      <c r="A20" s="3">
        <f>OGIVE!A20</f>
        <v>1.56</v>
      </c>
      <c r="B20" s="3">
        <f>0.5*OGIVE!J$5*(1-(A20)/(OGIVE!J$4))^J$4</f>
        <v>1.9605937876061934</v>
      </c>
      <c r="C20" s="3">
        <f t="shared" si="0"/>
        <v>-1.9605937876061934</v>
      </c>
    </row>
    <row r="21" spans="1:3" x14ac:dyDescent="0.2">
      <c r="A21" s="3">
        <f>OGIVE!A21</f>
        <v>1.82</v>
      </c>
      <c r="B21" s="3">
        <f>0.5*OGIVE!J$5*(1-(A21)/(OGIVE!J$4))^J$4</f>
        <v>1.938186265558602</v>
      </c>
      <c r="C21" s="3">
        <f t="shared" si="0"/>
        <v>-1.938186265558602</v>
      </c>
    </row>
    <row r="22" spans="1:3" x14ac:dyDescent="0.2">
      <c r="A22" s="3">
        <f>OGIVE!A22</f>
        <v>2.08</v>
      </c>
      <c r="B22" s="3">
        <f>0.5*OGIVE!J$5*(1-(A22)/(OGIVE!J$4))^J$4</f>
        <v>1.9155166404915409</v>
      </c>
      <c r="C22" s="3">
        <f t="shared" si="0"/>
        <v>-1.9155166404915409</v>
      </c>
    </row>
    <row r="23" spans="1:3" x14ac:dyDescent="0.2">
      <c r="A23" s="3">
        <f>OGIVE!A23</f>
        <v>2.34</v>
      </c>
      <c r="B23" s="3">
        <f>0.5*OGIVE!J$5*(1-(A23)/(OGIVE!J$4))^J$4</f>
        <v>1.89257549387072</v>
      </c>
      <c r="C23" s="3">
        <f t="shared" si="0"/>
        <v>-1.89257549387072</v>
      </c>
    </row>
    <row r="24" spans="1:3" x14ac:dyDescent="0.2">
      <c r="A24" s="3">
        <f>OGIVE!A24</f>
        <v>2.5999999999999996</v>
      </c>
      <c r="B24" s="3">
        <f>0.5*OGIVE!J$5*(1-(A24)/(OGIVE!J$4))^J$4</f>
        <v>1.869352829189824</v>
      </c>
      <c r="C24" s="3">
        <f t="shared" si="0"/>
        <v>-1.869352829189824</v>
      </c>
    </row>
    <row r="25" spans="1:3" x14ac:dyDescent="0.2">
      <c r="A25" s="3">
        <f>OGIVE!A25</f>
        <v>2.8599999999999994</v>
      </c>
      <c r="B25" s="3">
        <f>0.5*OGIVE!J$5*(1-(A25)/(OGIVE!J$4))^J$4</f>
        <v>1.8458380210625198</v>
      </c>
      <c r="C25" s="3">
        <f t="shared" si="0"/>
        <v>-1.8458380210625198</v>
      </c>
    </row>
    <row r="26" spans="1:3" x14ac:dyDescent="0.2">
      <c r="A26" s="3">
        <f>OGIVE!A26</f>
        <v>3.1199999999999992</v>
      </c>
      <c r="B26" s="3">
        <f>0.5*OGIVE!J$5*(1-(A26)/(OGIVE!J$4))^J$4</f>
        <v>1.8220197584000013</v>
      </c>
      <c r="C26" s="3">
        <f t="shared" si="0"/>
        <v>-1.8220197584000013</v>
      </c>
    </row>
    <row r="27" spans="1:3" x14ac:dyDescent="0.2">
      <c r="A27" s="3">
        <f>OGIVE!A27</f>
        <v>3.379999999999999</v>
      </c>
      <c r="B27" s="3">
        <f>0.5*OGIVE!J$5*(1-(A27)/(OGIVE!J$4))^J$4</f>
        <v>1.797885980811909</v>
      </c>
      <c r="C27" s="3">
        <f t="shared" si="0"/>
        <v>-1.797885980811909</v>
      </c>
    </row>
    <row r="28" spans="1:3" x14ac:dyDescent="0.2">
      <c r="A28" s="3">
        <f>OGIVE!A28</f>
        <v>3.6399999999999988</v>
      </c>
      <c r="B28" s="3">
        <f>0.5*OGIVE!J$5*(1-(A28)/(OGIVE!J$4))^J$4</f>
        <v>1.7734238072158612</v>
      </c>
      <c r="C28" s="3">
        <f t="shared" si="0"/>
        <v>-1.7734238072158612</v>
      </c>
    </row>
    <row r="29" spans="1:3" x14ac:dyDescent="0.2">
      <c r="A29" s="3">
        <f>OGIVE!A29</f>
        <v>3.8999999999999986</v>
      </c>
      <c r="B29" s="3">
        <f>0.5*OGIVE!J$5*(1-(A29)/(OGIVE!J$4))^J$4</f>
        <v>1.748619455456218</v>
      </c>
      <c r="C29" s="3">
        <f t="shared" si="0"/>
        <v>-1.748619455456218</v>
      </c>
    </row>
    <row r="30" spans="1:3" x14ac:dyDescent="0.2">
      <c r="A30" s="3">
        <f>OGIVE!A30</f>
        <v>4.1599999999999984</v>
      </c>
      <c r="B30" s="3">
        <f>0.5*OGIVE!J$5*(1-(A30)/(OGIVE!J$4))^J$4</f>
        <v>1.7234581515081824</v>
      </c>
      <c r="C30" s="3">
        <f t="shared" si="0"/>
        <v>-1.7234581515081824</v>
      </c>
    </row>
    <row r="31" spans="1:3" x14ac:dyDescent="0.2">
      <c r="A31" s="3">
        <f>OGIVE!A31</f>
        <v>4.4199999999999982</v>
      </c>
      <c r="B31" s="3">
        <f>0.5*OGIVE!J$5*(1-(A31)/(OGIVE!J$4))^J$4</f>
        <v>1.6979240265689159</v>
      </c>
      <c r="C31" s="3">
        <f t="shared" si="0"/>
        <v>-1.6979240265689159</v>
      </c>
    </row>
    <row r="32" spans="1:3" x14ac:dyDescent="0.2">
      <c r="A32" s="3">
        <f>OGIVE!A32</f>
        <v>4.6799999999999979</v>
      </c>
      <c r="B32" s="3">
        <f>0.5*OGIVE!J$5*(1-(A32)/(OGIVE!J$4))^J$4</f>
        <v>1.6719999999999999</v>
      </c>
      <c r="C32" s="3">
        <f t="shared" si="0"/>
        <v>-1.6719999999999999</v>
      </c>
    </row>
    <row r="33" spans="1:3" x14ac:dyDescent="0.2">
      <c r="A33" s="3">
        <f>OGIVE!A33</f>
        <v>4.9399999999999977</v>
      </c>
      <c r="B33" s="3">
        <f>0.5*OGIVE!J$5*(1-(A33)/(OGIVE!J$4))^J$4</f>
        <v>1.6456676456684685</v>
      </c>
      <c r="C33" s="3">
        <f t="shared" si="0"/>
        <v>-1.6456676456684685</v>
      </c>
    </row>
    <row r="34" spans="1:3" x14ac:dyDescent="0.2">
      <c r="A34" s="3">
        <f>OGIVE!A34</f>
        <v>5.1999999999999975</v>
      </c>
      <c r="B34" s="3">
        <f>0.5*OGIVE!J$5*(1-(A34)/(OGIVE!J$4))^J$4</f>
        <v>1.6189070387147004</v>
      </c>
      <c r="C34" s="3">
        <f t="shared" si="0"/>
        <v>-1.6189070387147004</v>
      </c>
    </row>
    <row r="35" spans="1:3" x14ac:dyDescent="0.2">
      <c r="A35" s="3">
        <f>OGIVE!A35</f>
        <v>5.4599999999999973</v>
      </c>
      <c r="B35" s="3">
        <f>0.5*OGIVE!J$5*(1-(A35)/(OGIVE!J$4))^J$4</f>
        <v>1.5916965791255571</v>
      </c>
      <c r="C35" s="3">
        <f t="shared" si="0"/>
        <v>-1.5916965791255571</v>
      </c>
    </row>
    <row r="36" spans="1:3" x14ac:dyDescent="0.2">
      <c r="A36" s="3">
        <f>OGIVE!A36</f>
        <v>5.7199999999999971</v>
      </c>
      <c r="B36" s="3">
        <f>0.5*OGIVE!J$5*(1-(A36)/(OGIVE!J$4))^J$4</f>
        <v>1.5640127876715078</v>
      </c>
      <c r="C36" s="3">
        <f t="shared" si="0"/>
        <v>-1.5640127876715078</v>
      </c>
    </row>
    <row r="37" spans="1:3" x14ac:dyDescent="0.2">
      <c r="A37" s="3">
        <f>OGIVE!A37</f>
        <v>5.9799999999999969</v>
      </c>
      <c r="B37" s="3">
        <f>0.5*OGIVE!J$5*(1-(A37)/(OGIVE!J$4))^J$4</f>
        <v>1.5358300687250528</v>
      </c>
      <c r="C37" s="3">
        <f t="shared" si="0"/>
        <v>-1.5358300687250528</v>
      </c>
    </row>
    <row r="38" spans="1:3" x14ac:dyDescent="0.2">
      <c r="A38" s="3">
        <f>OGIVE!A38</f>
        <v>6.2399999999999967</v>
      </c>
      <c r="B38" s="3">
        <f>0.5*OGIVE!J$5*(1-(A38)/(OGIVE!J$4))^J$4</f>
        <v>1.5071204331439478</v>
      </c>
      <c r="C38" s="3">
        <f t="shared" si="0"/>
        <v>-1.5071204331439478</v>
      </c>
    </row>
    <row r="39" spans="1:3" x14ac:dyDescent="0.2">
      <c r="A39" s="3">
        <f>OGIVE!A39</f>
        <v>6.4999999999999964</v>
      </c>
      <c r="B39" s="3">
        <f>0.5*OGIVE!J$5*(1-(A39)/(OGIVE!J$4))^J$4</f>
        <v>1.4778531726798845</v>
      </c>
      <c r="C39" s="3">
        <f t="shared" si="0"/>
        <v>-1.4778531726798845</v>
      </c>
    </row>
    <row r="40" spans="1:3" x14ac:dyDescent="0.2">
      <c r="A40" s="3">
        <f>OGIVE!A40</f>
        <v>6.7599999999999962</v>
      </c>
      <c r="B40" s="3">
        <f>0.5*OGIVE!J$5*(1-(A40)/(OGIVE!J$4))^J$4</f>
        <v>1.4479944751275817</v>
      </c>
      <c r="C40" s="3">
        <f t="shared" si="0"/>
        <v>-1.4479944751275817</v>
      </c>
    </row>
    <row r="41" spans="1:3" x14ac:dyDescent="0.2">
      <c r="A41" s="3">
        <f>OGIVE!A41</f>
        <v>7.019999999999996</v>
      </c>
      <c r="B41" s="3">
        <f>0.5*OGIVE!J$5*(1-(A41)/(OGIVE!J$4))^J$4</f>
        <v>1.4175069664731814</v>
      </c>
      <c r="C41" s="3">
        <f t="shared" si="0"/>
        <v>-1.4175069664731814</v>
      </c>
    </row>
    <row r="42" spans="1:3" x14ac:dyDescent="0.2">
      <c r="A42" s="3">
        <f>OGIVE!A42</f>
        <v>7.2799999999999958</v>
      </c>
      <c r="B42" s="3">
        <f>0.5*OGIVE!J$5*(1-(A42)/(OGIVE!J$4))^J$4</f>
        <v>1.3863491623685575</v>
      </c>
      <c r="C42" s="3">
        <f t="shared" si="0"/>
        <v>-1.3863491623685575</v>
      </c>
    </row>
    <row r="43" spans="1:3" x14ac:dyDescent="0.2">
      <c r="A43" s="3">
        <f>OGIVE!A43</f>
        <v>7.5399999999999956</v>
      </c>
      <c r="B43" s="3">
        <f>0.5*OGIVE!J$5*(1-(A43)/(OGIVE!J$4))^J$4</f>
        <v>1.3544748059672433</v>
      </c>
      <c r="C43" s="3">
        <f t="shared" si="0"/>
        <v>-1.3544748059672433</v>
      </c>
    </row>
    <row r="44" spans="1:3" x14ac:dyDescent="0.2">
      <c r="A44" s="3">
        <f>OGIVE!A44</f>
        <v>7.7999999999999954</v>
      </c>
      <c r="B44" s="3">
        <f>0.5*OGIVE!J$5*(1-(A44)/(OGIVE!J$4))^J$4</f>
        <v>1.3218320619503829</v>
      </c>
      <c r="C44" s="3">
        <f t="shared" si="0"/>
        <v>-1.3218320619503829</v>
      </c>
    </row>
    <row r="45" spans="1:3" x14ac:dyDescent="0.2">
      <c r="A45" s="3">
        <f>OGIVE!A45</f>
        <v>8.0599999999999952</v>
      </c>
      <c r="B45" s="3">
        <f>0.5*OGIVE!J$5*(1-(A45)/(OGIVE!J$4))^J$4</f>
        <v>1.2883625266205165</v>
      </c>
      <c r="C45" s="3">
        <f t="shared" si="0"/>
        <v>-1.2883625266205165</v>
      </c>
    </row>
    <row r="46" spans="1:3" x14ac:dyDescent="0.2">
      <c r="A46" s="3">
        <f>OGIVE!A46</f>
        <v>8.319999999999995</v>
      </c>
      <c r="B46" s="3">
        <f>0.5*OGIVE!J$5*(1-(A46)/(OGIVE!J$4))^J$4</f>
        <v>1.2540000000000007</v>
      </c>
      <c r="C46" s="3">
        <f t="shared" si="0"/>
        <v>-1.2540000000000007</v>
      </c>
    </row>
    <row r="47" spans="1:3" x14ac:dyDescent="0.2">
      <c r="A47" s="3">
        <f>OGIVE!A47</f>
        <v>8.5799999999999947</v>
      </c>
      <c r="B47" s="3">
        <f>0.5*OGIVE!J$5*(1-(A47)/(OGIVE!J$4))^J$4</f>
        <v>1.2186689460226685</v>
      </c>
      <c r="C47" s="3">
        <f t="shared" si="0"/>
        <v>-1.2186689460226685</v>
      </c>
    </row>
    <row r="48" spans="1:3" x14ac:dyDescent="0.2">
      <c r="A48" s="3">
        <f>OGIVE!A48</f>
        <v>8.8399999999999945</v>
      </c>
      <c r="B48" s="3">
        <f>0.5*OGIVE!J$5*(1-(A48)/(OGIVE!J$4))^J$4</f>
        <v>1.1822825381439082</v>
      </c>
      <c r="C48" s="3">
        <f t="shared" si="0"/>
        <v>-1.1822825381439082</v>
      </c>
    </row>
    <row r="49" spans="1:3" x14ac:dyDescent="0.2">
      <c r="A49" s="3">
        <f>OGIVE!A49</f>
        <v>9.0999999999999943</v>
      </c>
      <c r="B49" s="3">
        <f>0.5*OGIVE!J$5*(1-(A49)/(OGIVE!J$4))^J$4</f>
        <v>1.1447401451857979</v>
      </c>
      <c r="C49" s="3">
        <f t="shared" si="0"/>
        <v>-1.1447401451857979</v>
      </c>
    </row>
    <row r="50" spans="1:3" x14ac:dyDescent="0.2">
      <c r="A50" s="3">
        <f>OGIVE!A50</f>
        <v>9.3599999999999941</v>
      </c>
      <c r="B50" s="3">
        <f>0.5*OGIVE!J$5*(1-(A50)/(OGIVE!J$4))^J$4</f>
        <v>1.1059240480249999</v>
      </c>
      <c r="C50" s="3">
        <f t="shared" si="0"/>
        <v>-1.1059240480249999</v>
      </c>
    </row>
    <row r="51" spans="1:3" x14ac:dyDescent="0.2">
      <c r="A51" s="3">
        <f>OGIVE!A51</f>
        <v>9.6199999999999939</v>
      </c>
      <c r="B51" s="3">
        <f>0.5*OGIVE!J$5*(1-(A51)/(OGIVE!J$4))^J$4</f>
        <v>1.0656950783408929</v>
      </c>
      <c r="C51" s="3">
        <f t="shared" si="0"/>
        <v>-1.0656950783408929</v>
      </c>
    </row>
    <row r="52" spans="1:3" x14ac:dyDescent="0.2">
      <c r="A52" s="3">
        <f>OGIVE!A52</f>
        <v>9.8799999999999937</v>
      </c>
      <c r="B52" s="3">
        <f>0.5*OGIVE!J$5*(1-(A52)/(OGIVE!J$4))^J$4</f>
        <v>1.0238867124833693</v>
      </c>
      <c r="C52" s="3">
        <f t="shared" si="0"/>
        <v>-1.0238867124833693</v>
      </c>
    </row>
    <row r="53" spans="1:3" x14ac:dyDescent="0.2">
      <c r="A53" s="3">
        <f>OGIVE!A53</f>
        <v>10.139999999999993</v>
      </c>
      <c r="B53" s="3">
        <f>0.5*OGIVE!J$5*(1-(A53)/(OGIVE!J$4))^J$4</f>
        <v>0.98029689380309792</v>
      </c>
      <c r="C53" s="3">
        <f t="shared" si="0"/>
        <v>-0.98029689380309792</v>
      </c>
    </row>
    <row r="54" spans="1:3" x14ac:dyDescent="0.2">
      <c r="A54" s="3">
        <f>OGIVE!A54</f>
        <v>10.399999999999993</v>
      </c>
      <c r="B54" s="3">
        <f>0.5*OGIVE!J$5*(1-(A54)/(OGIVE!J$4))^J$4</f>
        <v>0.93467641459491313</v>
      </c>
      <c r="C54" s="3">
        <f t="shared" si="0"/>
        <v>-0.93467641459491313</v>
      </c>
    </row>
    <row r="55" spans="1:3" x14ac:dyDescent="0.2">
      <c r="A55" s="3">
        <f>OGIVE!A55</f>
        <v>10.659999999999993</v>
      </c>
      <c r="B55" s="3">
        <f>0.5*OGIVE!J$5*(1-(A55)/(OGIVE!J$4))^J$4</f>
        <v>0.88671190360793184</v>
      </c>
      <c r="C55" s="3">
        <f t="shared" si="0"/>
        <v>-0.88671190360793184</v>
      </c>
    </row>
    <row r="56" spans="1:3" x14ac:dyDescent="0.2">
      <c r="A56" s="3">
        <f>OGIVE!A56</f>
        <v>10.919999999999993</v>
      </c>
      <c r="B56" s="3">
        <f>0.5*OGIVE!J$5*(1-(A56)/(OGIVE!J$4))^J$4</f>
        <v>0.83600000000000152</v>
      </c>
      <c r="C56" s="3">
        <f t="shared" si="0"/>
        <v>-0.83600000000000152</v>
      </c>
    </row>
    <row r="57" spans="1:3" x14ac:dyDescent="0.2">
      <c r="A57" s="3">
        <f>OGIVE!A57</f>
        <v>11.179999999999993</v>
      </c>
      <c r="B57" s="3">
        <f>0.5*OGIVE!J$5*(1-(A57)/(OGIVE!J$4))^J$4</f>
        <v>0.78200639383575521</v>
      </c>
      <c r="C57" s="3">
        <f t="shared" si="0"/>
        <v>-0.78200639383575521</v>
      </c>
    </row>
    <row r="58" spans="1:3" x14ac:dyDescent="0.2">
      <c r="A58" s="3">
        <f>OGIVE!A58</f>
        <v>11.439999999999992</v>
      </c>
      <c r="B58" s="3">
        <f>0.5*OGIVE!J$5*(1-(A58)/(OGIVE!J$4))^J$4</f>
        <v>0.72399723756379231</v>
      </c>
      <c r="C58" s="3">
        <f t="shared" si="0"/>
        <v>-0.72399723756379231</v>
      </c>
    </row>
    <row r="59" spans="1:3" x14ac:dyDescent="0.2">
      <c r="A59" s="3">
        <f>OGIVE!A59</f>
        <v>11.699999999999992</v>
      </c>
      <c r="B59" s="3">
        <f>0.5*OGIVE!J$5*(1-(A59)/(OGIVE!J$4))^J$4</f>
        <v>0.66091603097519336</v>
      </c>
      <c r="C59" s="3">
        <f t="shared" si="0"/>
        <v>-0.66091603097519336</v>
      </c>
    </row>
    <row r="60" spans="1:3" x14ac:dyDescent="0.2">
      <c r="A60" s="3">
        <f>OGIVE!A60</f>
        <v>11.829999999999993</v>
      </c>
      <c r="B60" s="3">
        <f>0.5*OGIVE!J$5*(1-(A60)/(OGIVE!J$4))^J$4</f>
        <v>0.62700000000000178</v>
      </c>
      <c r="C60" s="3">
        <f t="shared" si="0"/>
        <v>-0.62700000000000178</v>
      </c>
    </row>
    <row r="61" spans="1:3" x14ac:dyDescent="0.2">
      <c r="A61" s="3">
        <f>OGIVE!A61</f>
        <v>11.959999999999994</v>
      </c>
      <c r="B61" s="3">
        <f>0.5*OGIVE!J$5*(1-(A61)/(OGIVE!J$4))^J$4</f>
        <v>0.59114126907195552</v>
      </c>
      <c r="C61" s="3">
        <f t="shared" si="0"/>
        <v>-0.59114126907195552</v>
      </c>
    </row>
    <row r="62" spans="1:3" x14ac:dyDescent="0.2">
      <c r="A62" s="3">
        <f>OGIVE!A62</f>
        <v>12.089999999999995</v>
      </c>
      <c r="B62" s="3">
        <f>0.5*OGIVE!J$5*(1-(A62)/(OGIVE!J$4))^J$4</f>
        <v>0.55296202401250094</v>
      </c>
      <c r="C62" s="3">
        <f t="shared" si="0"/>
        <v>-0.55296202401250094</v>
      </c>
    </row>
    <row r="63" spans="1:3" x14ac:dyDescent="0.2">
      <c r="A63" s="3">
        <f>OGIVE!A63</f>
        <v>12.219999999999995</v>
      </c>
      <c r="B63" s="3">
        <f>0.5*OGIVE!J$5*(1-(A63)/(OGIVE!J$4))^J$4</f>
        <v>0.51194335624168585</v>
      </c>
      <c r="C63" s="3">
        <f t="shared" si="0"/>
        <v>-0.51194335624168585</v>
      </c>
    </row>
    <row r="64" spans="1:3" x14ac:dyDescent="0.2">
      <c r="A64" s="3">
        <f>OGIVE!A64</f>
        <v>12.349999999999996</v>
      </c>
      <c r="B64" s="3">
        <f>0.5*OGIVE!J$5*(1-(A64)/(OGIVE!J$4))^J$4</f>
        <v>0.46733820729745729</v>
      </c>
      <c r="C64" s="3">
        <f t="shared" si="0"/>
        <v>-0.46733820729745729</v>
      </c>
    </row>
    <row r="65" spans="1:3" x14ac:dyDescent="0.2">
      <c r="A65" s="3">
        <f>OGIVE!A65</f>
        <v>12.479999999999997</v>
      </c>
      <c r="B65" s="3">
        <f>0.5*OGIVE!J$5*(1-(A65)/(OGIVE!J$4))^J$4</f>
        <v>0.41800000000000131</v>
      </c>
      <c r="C65" s="3">
        <f t="shared" si="0"/>
        <v>-0.41800000000000131</v>
      </c>
    </row>
    <row r="66" spans="1:3" x14ac:dyDescent="0.2">
      <c r="A66" s="3">
        <f>OGIVE!A66</f>
        <v>12.609999999999998</v>
      </c>
      <c r="B66" s="3">
        <f>0.5*OGIVE!J$5*(1-(A66)/(OGIVE!J$4))^J$4</f>
        <v>0.36199861878189615</v>
      </c>
      <c r="C66" s="3">
        <f t="shared" si="0"/>
        <v>-0.36199861878189615</v>
      </c>
    </row>
    <row r="67" spans="1:3" x14ac:dyDescent="0.2">
      <c r="A67" s="3">
        <f>OGIVE!A67</f>
        <v>12.739999999999998</v>
      </c>
      <c r="B67" s="3">
        <f>0.5*OGIVE!J$5*(1-(A67)/(OGIVE!J$4))^J$4</f>
        <v>0.29557063453597776</v>
      </c>
      <c r="C67" s="3">
        <f t="shared" si="0"/>
        <v>-0.29557063453597776</v>
      </c>
    </row>
    <row r="68" spans="1:3" x14ac:dyDescent="0.2">
      <c r="A68" s="3">
        <f>OGIVE!A68</f>
        <v>12.804999999999998</v>
      </c>
      <c r="B68" s="3">
        <f>0.5*OGIVE!J$5*(1-(A68)/(OGIVE!J$4))^J$4</f>
        <v>0.25597167812084315</v>
      </c>
      <c r="C68" s="3">
        <f t="shared" si="0"/>
        <v>-0.25597167812084315</v>
      </c>
    </row>
    <row r="69" spans="1:3" x14ac:dyDescent="0.2">
      <c r="A69" s="3">
        <f>OGIVE!A69</f>
        <v>12.869999999999997</v>
      </c>
      <c r="B69" s="3">
        <f>0.5*OGIVE!J$5*(1-(A69)/(OGIVE!J$4))^J$4</f>
        <v>0.20900000000000241</v>
      </c>
      <c r="C69" s="3">
        <f t="shared" si="0"/>
        <v>-0.20900000000000241</v>
      </c>
    </row>
    <row r="70" spans="1:3" x14ac:dyDescent="0.2">
      <c r="A70" s="3">
        <f>OGIVE!A70</f>
        <v>12.934999999999997</v>
      </c>
      <c r="B70" s="3">
        <f>0.5*OGIVE!J$5*(1-(A70)/(OGIVE!J$4))^J$4</f>
        <v>0.14778531726799177</v>
      </c>
      <c r="C70" s="3">
        <f t="shared" si="0"/>
        <v>-0.14778531726799177</v>
      </c>
    </row>
    <row r="71" spans="1:3" x14ac:dyDescent="0.2">
      <c r="A71" s="3">
        <f>OGIVE!A71</f>
        <v>12.999999999999996</v>
      </c>
      <c r="B71" s="3">
        <f>0.5*OGIVE!J$5*(1-(A71)/(OGIVE!J$4))^J$4</f>
        <v>3.1143426895141599E-8</v>
      </c>
      <c r="C71" s="3">
        <f t="shared" si="0"/>
        <v>-3.1143426895141599E-8</v>
      </c>
    </row>
  </sheetData>
  <phoneticPr fontId="0" type="noConversion"/>
  <pageMargins left="0.75" right="0.75" top="0.61" bottom="0.63" header="0.5" footer="0.5"/>
  <pageSetup orientation="landscape" horizontalDpi="4294967292"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election activeCell="O23" sqref="O23"/>
    </sheetView>
  </sheetViews>
  <sheetFormatPr defaultRowHeight="12.75" x14ac:dyDescent="0.2"/>
  <cols>
    <col min="1" max="1" width="8.5703125" style="3" customWidth="1"/>
    <col min="2" max="3" width="9.140625" style="3"/>
  </cols>
  <sheetData>
    <row r="1" spans="1:13" x14ac:dyDescent="0.2">
      <c r="A1" s="18" t="s">
        <v>24</v>
      </c>
      <c r="B1" s="19"/>
      <c r="C1" s="19"/>
      <c r="D1" s="5"/>
      <c r="E1" s="5"/>
      <c r="F1" s="5"/>
      <c r="G1" s="13"/>
      <c r="H1" s="5"/>
      <c r="I1" s="5"/>
      <c r="J1" s="5"/>
      <c r="K1" s="5"/>
      <c r="L1" s="5"/>
      <c r="M1" s="4"/>
    </row>
    <row r="2" spans="1:13" x14ac:dyDescent="0.2">
      <c r="A2" s="17" t="s">
        <v>13</v>
      </c>
      <c r="G2" s="1"/>
    </row>
    <row r="3" spans="1:13" x14ac:dyDescent="0.2">
      <c r="A3" s="17"/>
      <c r="G3" s="1"/>
      <c r="L3" s="3"/>
    </row>
    <row r="4" spans="1:13" x14ac:dyDescent="0.2">
      <c r="G4" s="1"/>
      <c r="I4" s="12" t="s">
        <v>16</v>
      </c>
      <c r="J4" s="11">
        <v>2</v>
      </c>
    </row>
    <row r="5" spans="1:13" x14ac:dyDescent="0.2">
      <c r="J5" s="42" t="s">
        <v>54</v>
      </c>
    </row>
    <row r="6" spans="1:13" x14ac:dyDescent="0.2">
      <c r="J6" s="7"/>
    </row>
    <row r="7" spans="1:13" x14ac:dyDescent="0.2">
      <c r="J7" s="7"/>
    </row>
    <row r="8" spans="1:13" x14ac:dyDescent="0.2">
      <c r="J8" s="7"/>
    </row>
    <row r="9" spans="1:13" x14ac:dyDescent="0.2">
      <c r="A9" s="44" t="s">
        <v>0</v>
      </c>
      <c r="B9" s="44" t="s">
        <v>1</v>
      </c>
      <c r="C9" s="44" t="s">
        <v>2</v>
      </c>
    </row>
    <row r="10" spans="1:13" x14ac:dyDescent="0.2">
      <c r="A10" s="3">
        <f>OGIVE!A10</f>
        <v>-3</v>
      </c>
      <c r="B10" s="3">
        <f>OGIVE!B10</f>
        <v>0</v>
      </c>
      <c r="C10" s="3">
        <f>-1*B10</f>
        <v>0</v>
      </c>
    </row>
    <row r="11" spans="1:13" x14ac:dyDescent="0.2">
      <c r="A11" s="3">
        <f>OGIVE!A11</f>
        <v>-3</v>
      </c>
      <c r="B11" s="3">
        <f>OGIVE!B11</f>
        <v>1.9499999999999997</v>
      </c>
      <c r="C11" s="3">
        <f>-1*B11</f>
        <v>-1.9499999999999997</v>
      </c>
    </row>
    <row r="12" spans="1:13" x14ac:dyDescent="0.2">
      <c r="A12" s="3">
        <f>OGIVE!A12</f>
        <v>-3</v>
      </c>
      <c r="B12" s="3">
        <f>OGIVE!B12</f>
        <v>1.9499999999999997</v>
      </c>
      <c r="C12" s="3">
        <f>-1*B12</f>
        <v>-1.9499999999999997</v>
      </c>
    </row>
    <row r="13" spans="1:13" x14ac:dyDescent="0.2">
      <c r="A13" s="3">
        <f>OGIVE!A13</f>
        <v>0</v>
      </c>
      <c r="B13" s="3">
        <f>OGIVE!B13</f>
        <v>1.9499999999999997</v>
      </c>
      <c r="C13" s="3">
        <f>-1*B13</f>
        <v>-1.9499999999999997</v>
      </c>
    </row>
    <row r="14" spans="1:13" x14ac:dyDescent="0.2">
      <c r="A14" s="3">
        <f>OGIVE!A14</f>
        <v>0</v>
      </c>
      <c r="B14" s="3">
        <f>(((0.5*OGIVE!J$5))*(1-(A14/(OGIVE!J$4))^J$4)^(1/J$4))</f>
        <v>2.09</v>
      </c>
      <c r="C14" s="3">
        <f>-1*B14</f>
        <v>-2.09</v>
      </c>
    </row>
    <row r="15" spans="1:13" x14ac:dyDescent="0.2">
      <c r="A15" s="3">
        <f>OGIVE!A15</f>
        <v>0.26</v>
      </c>
      <c r="B15" s="3">
        <f>(((0.5*OGIVE!J$5))*(1-(A15/(OGIVE!J$4))^J$4)^(1/J$4))</f>
        <v>2.0895819581916379</v>
      </c>
      <c r="C15" s="3">
        <f t="shared" ref="C15:C71" si="0">-1*B15</f>
        <v>-2.0895819581916379</v>
      </c>
    </row>
    <row r="16" spans="1:13" x14ac:dyDescent="0.2">
      <c r="A16" s="3">
        <f>OGIVE!A16</f>
        <v>0.52</v>
      </c>
      <c r="B16" s="3">
        <f>(((0.5*OGIVE!J$5))*(1-(A16/(OGIVE!J$4))^J$4)^(1/J$4))</f>
        <v>2.0883273306644243</v>
      </c>
      <c r="C16" s="3">
        <f t="shared" si="0"/>
        <v>-2.0883273306644243</v>
      </c>
    </row>
    <row r="17" spans="1:3" x14ac:dyDescent="0.2">
      <c r="A17" s="3">
        <f>OGIVE!A17</f>
        <v>0.78</v>
      </c>
      <c r="B17" s="3">
        <f>(((0.5*OGIVE!J$5))*(1-(A17/(OGIVE!J$4))^J$4)^(1/J$4))</f>
        <v>2.0862346080918126</v>
      </c>
      <c r="C17" s="3">
        <f t="shared" si="0"/>
        <v>-2.0862346080918126</v>
      </c>
    </row>
    <row r="18" spans="1:3" x14ac:dyDescent="0.2">
      <c r="A18" s="3">
        <f>OGIVE!A18</f>
        <v>1.04</v>
      </c>
      <c r="B18" s="3">
        <f>(((0.5*OGIVE!J$5))*(1-(A18/(OGIVE!J$4))^J$4)^(1/J$4))</f>
        <v>2.0833012648198532</v>
      </c>
      <c r="C18" s="3">
        <f t="shared" si="0"/>
        <v>-2.0833012648198532</v>
      </c>
    </row>
    <row r="19" spans="1:3" x14ac:dyDescent="0.2">
      <c r="A19" s="3">
        <f>OGIVE!A19</f>
        <v>1.3</v>
      </c>
      <c r="B19" s="3">
        <f>(((0.5*OGIVE!J$5))*(1-(A19/(OGIVE!J$4))^J$4)^(1/J$4))</f>
        <v>2.0795237435528358</v>
      </c>
      <c r="C19" s="3">
        <f t="shared" si="0"/>
        <v>-2.0795237435528358</v>
      </c>
    </row>
    <row r="20" spans="1:3" x14ac:dyDescent="0.2">
      <c r="A20" s="3">
        <f>OGIVE!A20</f>
        <v>1.56</v>
      </c>
      <c r="B20" s="3">
        <f>(((0.5*OGIVE!J$5))*(1-(A20/(OGIVE!J$4))^J$4)^(1/J$4))</f>
        <v>2.0748974336096713</v>
      </c>
      <c r="C20" s="3">
        <f t="shared" si="0"/>
        <v>-2.0748974336096713</v>
      </c>
    </row>
    <row r="21" spans="1:3" x14ac:dyDescent="0.2">
      <c r="A21" s="3">
        <f>OGIVE!A21</f>
        <v>1.82</v>
      </c>
      <c r="B21" s="3">
        <f>(((0.5*OGIVE!J$5))*(1-(A21/(OGIVE!J$4))^J$4)^(1/J$4))</f>
        <v>2.0694166424381533</v>
      </c>
      <c r="C21" s="3">
        <f t="shared" si="0"/>
        <v>-2.0694166424381533</v>
      </c>
    </row>
    <row r="22" spans="1:3" x14ac:dyDescent="0.2">
      <c r="A22" s="3">
        <f>OGIVE!A22</f>
        <v>2.08</v>
      </c>
      <c r="B22" s="3">
        <f>(((0.5*OGIVE!J$5))*(1-(A22/(OGIVE!J$4))^J$4)^(1/J$4))</f>
        <v>2.0630745599711124</v>
      </c>
      <c r="C22" s="3">
        <f t="shared" si="0"/>
        <v>-2.0630745599711124</v>
      </c>
    </row>
    <row r="23" spans="1:3" x14ac:dyDescent="0.2">
      <c r="A23" s="3">
        <f>OGIVE!A23</f>
        <v>2.34</v>
      </c>
      <c r="B23" s="3">
        <f>(((0.5*OGIVE!J$5))*(1-(A23/(OGIVE!J$4))^J$4)^(1/J$4))</f>
        <v>2.0558632152942469</v>
      </c>
      <c r="C23" s="3">
        <f t="shared" si="0"/>
        <v>-2.0558632152942469</v>
      </c>
    </row>
    <row r="24" spans="1:3" x14ac:dyDescent="0.2">
      <c r="A24" s="3">
        <f>OGIVE!A24</f>
        <v>2.5999999999999996</v>
      </c>
      <c r="B24" s="3">
        <f>(((0.5*OGIVE!J$5))*(1-(A24/(OGIVE!J$4))^J$4)^(1/J$4))</f>
        <v>2.0477734249667368</v>
      </c>
      <c r="C24" s="3">
        <f t="shared" si="0"/>
        <v>-2.0477734249667368</v>
      </c>
    </row>
    <row r="25" spans="1:3" x14ac:dyDescent="0.2">
      <c r="A25" s="3">
        <f>OGIVE!A25</f>
        <v>2.8599999999999994</v>
      </c>
      <c r="B25" s="3">
        <f>(((0.5*OGIVE!J$5))*(1-(A25/(OGIVE!J$4))^J$4)^(1/J$4))</f>
        <v>2.0387947321886033</v>
      </c>
      <c r="C25" s="3">
        <f t="shared" si="0"/>
        <v>-2.0387947321886033</v>
      </c>
    </row>
    <row r="26" spans="1:3" x14ac:dyDescent="0.2">
      <c r="A26" s="3">
        <f>OGIVE!A26</f>
        <v>3.1199999999999992</v>
      </c>
      <c r="B26" s="3">
        <f>(((0.5*OGIVE!J$5))*(1-(A26/(OGIVE!J$4))^J$4)^(1/J$4))</f>
        <v>2.0289153358383389</v>
      </c>
      <c r="C26" s="3">
        <f t="shared" si="0"/>
        <v>-2.0289153358383389</v>
      </c>
    </row>
    <row r="27" spans="1:3" x14ac:dyDescent="0.2">
      <c r="A27" s="3">
        <f>OGIVE!A27</f>
        <v>3.379999999999999</v>
      </c>
      <c r="B27" s="3">
        <f>(((0.5*OGIVE!J$5))*(1-(A27/(OGIVE!J$4))^J$4)^(1/J$4))</f>
        <v>2.0181220082046574</v>
      </c>
      <c r="C27" s="3">
        <f t="shared" si="0"/>
        <v>-2.0181220082046574</v>
      </c>
    </row>
    <row r="28" spans="1:3" x14ac:dyDescent="0.2">
      <c r="A28" s="3">
        <f>OGIVE!A28</f>
        <v>3.6399999999999988</v>
      </c>
      <c r="B28" s="3">
        <f>(((0.5*OGIVE!J$5))*(1-(A28/(OGIVE!J$4))^J$4)^(1/J$4))</f>
        <v>2.0064000000000002</v>
      </c>
      <c r="C28" s="3">
        <f t="shared" si="0"/>
        <v>-2.0064000000000002</v>
      </c>
    </row>
    <row r="29" spans="1:3" x14ac:dyDescent="0.2">
      <c r="A29" s="3">
        <f>OGIVE!A29</f>
        <v>3.8999999999999986</v>
      </c>
      <c r="B29" s="3">
        <f>(((0.5*OGIVE!J$5))*(1-(A29/(OGIVE!J$4))^J$4)^(1/J$4))</f>
        <v>1.9937329309614162</v>
      </c>
      <c r="C29" s="3">
        <f t="shared" si="0"/>
        <v>-1.9937329309614162</v>
      </c>
    </row>
    <row r="30" spans="1:3" x14ac:dyDescent="0.2">
      <c r="A30" s="3">
        <f>OGIVE!A30</f>
        <v>4.1599999999999984</v>
      </c>
      <c r="B30" s="3">
        <f>(((0.5*OGIVE!J$5))*(1-(A30/(OGIVE!J$4))^J$4)^(1/J$4))</f>
        <v>1.9801026640050763</v>
      </c>
      <c r="C30" s="3">
        <f t="shared" si="0"/>
        <v>-1.9801026640050763</v>
      </c>
    </row>
    <row r="31" spans="1:3" x14ac:dyDescent="0.2">
      <c r="A31" s="3">
        <f>OGIVE!A31</f>
        <v>4.4199999999999982</v>
      </c>
      <c r="B31" s="3">
        <f>(((0.5*OGIVE!J$5))*(1-(A31/(OGIVE!J$4))^J$4)^(1/J$4))</f>
        <v>1.9654891604890625</v>
      </c>
      <c r="C31" s="3">
        <f t="shared" si="0"/>
        <v>-1.9654891604890625</v>
      </c>
    </row>
    <row r="32" spans="1:3" x14ac:dyDescent="0.2">
      <c r="A32" s="3">
        <f>OGIVE!A32</f>
        <v>4.6799999999999979</v>
      </c>
      <c r="B32" s="3">
        <f>(((0.5*OGIVE!J$5))*(1-(A32/(OGIVE!J$4))^J$4)^(1/J$4))</f>
        <v>1.9498703136362685</v>
      </c>
      <c r="C32" s="3">
        <f t="shared" si="0"/>
        <v>-1.9498703136362685</v>
      </c>
    </row>
    <row r="33" spans="1:3" x14ac:dyDescent="0.2">
      <c r="A33" s="3">
        <f>OGIVE!A33</f>
        <v>4.9399999999999977</v>
      </c>
      <c r="B33" s="3">
        <f>(((0.5*OGIVE!J$5))*(1-(A33/(OGIVE!J$4))^J$4)^(1/J$4))</f>
        <v>1.9332217565504481</v>
      </c>
      <c r="C33" s="3">
        <f t="shared" si="0"/>
        <v>-1.9332217565504481</v>
      </c>
    </row>
    <row r="34" spans="1:3" x14ac:dyDescent="0.2">
      <c r="A34" s="3">
        <f>OGIVE!A34</f>
        <v>5.1999999999999975</v>
      </c>
      <c r="B34" s="3">
        <f>(((0.5*OGIVE!J$5))*(1-(A34/(OGIVE!J$4))^J$4)^(1/J$4))</f>
        <v>1.9155166404915411</v>
      </c>
      <c r="C34" s="3">
        <f t="shared" si="0"/>
        <v>-1.9155166404915411</v>
      </c>
    </row>
    <row r="35" spans="1:3" x14ac:dyDescent="0.2">
      <c r="A35" s="3">
        <f>OGIVE!A35</f>
        <v>5.4599999999999973</v>
      </c>
      <c r="B35" s="3">
        <f>(((0.5*OGIVE!J$5))*(1-(A35/(OGIVE!J$4))^J$4)^(1/J$4))</f>
        <v>1.8967253781188251</v>
      </c>
      <c r="C35" s="3">
        <f t="shared" si="0"/>
        <v>-1.8967253781188251</v>
      </c>
    </row>
    <row r="36" spans="1:3" x14ac:dyDescent="0.2">
      <c r="A36" s="3">
        <f>OGIVE!A36</f>
        <v>5.7199999999999971</v>
      </c>
      <c r="B36" s="3">
        <f>(((0.5*OGIVE!J$5))*(1-(A36/(OGIVE!J$4))^J$4)^(1/J$4))</f>
        <v>1.8768153452058092</v>
      </c>
      <c r="C36" s="3">
        <f t="shared" si="0"/>
        <v>-1.8768153452058092</v>
      </c>
    </row>
    <row r="37" spans="1:3" x14ac:dyDescent="0.2">
      <c r="A37" s="3">
        <f>OGIVE!A37</f>
        <v>5.9799999999999969</v>
      </c>
      <c r="B37" s="3">
        <f>(((0.5*OGIVE!J$5))*(1-(A37/(OGIVE!J$4))^J$4)^(1/J$4))</f>
        <v>1.8557505328033725</v>
      </c>
      <c r="C37" s="3">
        <f t="shared" si="0"/>
        <v>-1.8557505328033725</v>
      </c>
    </row>
    <row r="38" spans="1:3" x14ac:dyDescent="0.2">
      <c r="A38" s="3">
        <f>OGIVE!A38</f>
        <v>6.2399999999999967</v>
      </c>
      <c r="B38" s="3">
        <f>(((0.5*OGIVE!J$5))*(1-(A38/(OGIVE!J$4))^J$4)^(1/J$4))</f>
        <v>1.8334911398749656</v>
      </c>
      <c r="C38" s="3">
        <f t="shared" si="0"/>
        <v>-1.8334911398749656</v>
      </c>
    </row>
    <row r="39" spans="1:3" x14ac:dyDescent="0.2">
      <c r="A39" s="3">
        <f>OGIVE!A39</f>
        <v>6.4999999999999964</v>
      </c>
      <c r="B39" s="3">
        <f>(((0.5*OGIVE!J$5))*(1-(A39/(OGIVE!J$4))^J$4)^(1/J$4))</f>
        <v>1.809993093909477</v>
      </c>
      <c r="C39" s="3">
        <f t="shared" si="0"/>
        <v>-1.809993093909477</v>
      </c>
    </row>
    <row r="40" spans="1:3" x14ac:dyDescent="0.2">
      <c r="A40" s="3">
        <f>OGIVE!A40</f>
        <v>6.7599999999999962</v>
      </c>
      <c r="B40" s="3">
        <f>(((0.5*OGIVE!J$5))*(1-(A40/(OGIVE!J$4))^J$4)^(1/J$4))</f>
        <v>1.7852074837396354</v>
      </c>
      <c r="C40" s="3">
        <f t="shared" si="0"/>
        <v>-1.7852074837396354</v>
      </c>
    </row>
    <row r="41" spans="1:3" x14ac:dyDescent="0.2">
      <c r="A41" s="3">
        <f>OGIVE!A41</f>
        <v>7.019999999999996</v>
      </c>
      <c r="B41" s="3">
        <f>(((0.5*OGIVE!J$5))*(1-(A41/(OGIVE!J$4))^J$4)^(1/J$4))</f>
        <v>1.7590798844850684</v>
      </c>
      <c r="C41" s="3">
        <f t="shared" si="0"/>
        <v>-1.7590798844850684</v>
      </c>
    </row>
    <row r="42" spans="1:3" x14ac:dyDescent="0.2">
      <c r="A42" s="3">
        <f>OGIVE!A42</f>
        <v>7.2799999999999958</v>
      </c>
      <c r="B42" s="3">
        <f>(((0.5*OGIVE!J$5))*(1-(A42/(OGIVE!J$4))^J$4)^(1/J$4))</f>
        <v>1.7315495488145873</v>
      </c>
      <c r="C42" s="3">
        <f t="shared" si="0"/>
        <v>-1.7315495488145873</v>
      </c>
    </row>
    <row r="43" spans="1:3" x14ac:dyDescent="0.2">
      <c r="A43" s="3">
        <f>OGIVE!A43</f>
        <v>7.5399999999999956</v>
      </c>
      <c r="B43" s="3">
        <f>(((0.5*OGIVE!J$5))*(1-(A43/(OGIVE!J$4))^J$4)^(1/J$4))</f>
        <v>1.7025484310292032</v>
      </c>
      <c r="C43" s="3">
        <f t="shared" si="0"/>
        <v>-1.7025484310292032</v>
      </c>
    </row>
    <row r="44" spans="1:3" x14ac:dyDescent="0.2">
      <c r="A44" s="3">
        <f>OGIVE!A44</f>
        <v>7.7999999999999954</v>
      </c>
      <c r="B44" s="3">
        <f>(((0.5*OGIVE!J$5))*(1-(A44/(OGIVE!J$4))^J$4)^(1/J$4))</f>
        <v>1.6720000000000004</v>
      </c>
      <c r="C44" s="3">
        <f t="shared" si="0"/>
        <v>-1.6720000000000004</v>
      </c>
    </row>
    <row r="45" spans="1:3" x14ac:dyDescent="0.2">
      <c r="A45" s="3">
        <f>OGIVE!A45</f>
        <v>8.0599999999999952</v>
      </c>
      <c r="B45" s="3">
        <f>(((0.5*OGIVE!J$5))*(1-(A45/(OGIVE!J$4))^J$4)^(1/J$4))</f>
        <v>1.639817782560002</v>
      </c>
      <c r="C45" s="3">
        <f t="shared" si="0"/>
        <v>-1.639817782560002</v>
      </c>
    </row>
    <row r="46" spans="1:3" x14ac:dyDescent="0.2">
      <c r="A46" s="3">
        <f>OGIVE!A46</f>
        <v>8.319999999999995</v>
      </c>
      <c r="B46" s="3">
        <f>(((0.5*OGIVE!J$5))*(1-(A46/(OGIVE!J$4))^J$4)^(1/J$4))</f>
        <v>1.6059035587481589</v>
      </c>
      <c r="C46" s="3">
        <f t="shared" si="0"/>
        <v>-1.6059035587481589</v>
      </c>
    </row>
    <row r="47" spans="1:3" x14ac:dyDescent="0.2">
      <c r="A47" s="3">
        <f>OGIVE!A47</f>
        <v>8.5799999999999947</v>
      </c>
      <c r="B47" s="3">
        <f>(((0.5*OGIVE!J$5))*(1-(A47/(OGIVE!J$4))^J$4)^(1/J$4))</f>
        <v>1.5701451015750112</v>
      </c>
      <c r="C47" s="3">
        <f t="shared" si="0"/>
        <v>-1.5701451015750112</v>
      </c>
    </row>
    <row r="48" spans="1:3" x14ac:dyDescent="0.2">
      <c r="A48" s="3">
        <f>OGIVE!A48</f>
        <v>8.8399999999999945</v>
      </c>
      <c r="B48" s="3">
        <f>(((0.5*OGIVE!J$5))*(1-(A48/(OGIVE!J$4))^J$4)^(1/J$4))</f>
        <v>1.5324133123932335</v>
      </c>
      <c r="C48" s="3">
        <f t="shared" si="0"/>
        <v>-1.5324133123932335</v>
      </c>
    </row>
    <row r="49" spans="1:3" x14ac:dyDescent="0.2">
      <c r="A49" s="3">
        <f>OGIVE!A49</f>
        <v>9.0999999999999943</v>
      </c>
      <c r="B49" s="3">
        <f>(((0.5*OGIVE!J$5))*(1-(A49/(OGIVE!J$4))^J$4)^(1/J$4))</f>
        <v>1.4925585415654565</v>
      </c>
      <c r="C49" s="3">
        <f t="shared" si="0"/>
        <v>-1.4925585415654565</v>
      </c>
    </row>
    <row r="50" spans="1:3" x14ac:dyDescent="0.2">
      <c r="A50" s="3">
        <f>OGIVE!A50</f>
        <v>9.3599999999999941</v>
      </c>
      <c r="B50" s="3">
        <f>(((0.5*OGIVE!J$5))*(1-(A50/(OGIVE!J$4))^J$4)^(1/J$4))</f>
        <v>1.4504057914942297</v>
      </c>
      <c r="C50" s="3">
        <f t="shared" si="0"/>
        <v>-1.4504057914942297</v>
      </c>
    </row>
    <row r="51" spans="1:3" x14ac:dyDescent="0.2">
      <c r="A51" s="3">
        <f>OGIVE!A51</f>
        <v>9.6199999999999939</v>
      </c>
      <c r="B51" s="3">
        <f>(((0.5*OGIVE!J$5))*(1-(A51/(OGIVE!J$4))^J$4)^(1/J$4))</f>
        <v>1.4057483558589008</v>
      </c>
      <c r="C51" s="3">
        <f t="shared" si="0"/>
        <v>-1.4057483558589008</v>
      </c>
    </row>
    <row r="52" spans="1:3" x14ac:dyDescent="0.2">
      <c r="A52" s="3">
        <f>OGIVE!A52</f>
        <v>9.8799999999999937</v>
      </c>
      <c r="B52" s="3">
        <f>(((0.5*OGIVE!J$5))*(1-(A52/(OGIVE!J$4))^J$4)^(1/J$4))</f>
        <v>1.3583392212551335</v>
      </c>
      <c r="C52" s="3">
        <f t="shared" si="0"/>
        <v>-1.3583392212551335</v>
      </c>
    </row>
    <row r="53" spans="1:3" x14ac:dyDescent="0.2">
      <c r="A53" s="3">
        <f>OGIVE!A53</f>
        <v>10.139999999999993</v>
      </c>
      <c r="B53" s="3">
        <f>(((0.5*OGIVE!J$5))*(1-(A53/(OGIVE!J$4))^J$4)^(1/J$4))</f>
        <v>1.3078791840227459</v>
      </c>
      <c r="C53" s="3">
        <f t="shared" si="0"/>
        <v>-1.3078791840227459</v>
      </c>
    </row>
    <row r="54" spans="1:3" x14ac:dyDescent="0.2">
      <c r="A54" s="3">
        <f>OGIVE!A54</f>
        <v>10.399999999999993</v>
      </c>
      <c r="B54" s="3">
        <f>(((0.5*OGIVE!J$5))*(1-(A54/(OGIVE!J$4))^J$4)^(1/J$4))</f>
        <v>1.2540000000000013</v>
      </c>
      <c r="C54" s="3">
        <f t="shared" si="0"/>
        <v>-1.2540000000000013</v>
      </c>
    </row>
    <row r="55" spans="1:3" x14ac:dyDescent="0.2">
      <c r="A55" s="3">
        <f>OGIVE!A55</f>
        <v>10.659999999999993</v>
      </c>
      <c r="B55" s="3">
        <f>(((0.5*OGIVE!J$5))*(1-(A55/(OGIVE!J$4))^J$4)^(1/J$4))</f>
        <v>1.1962397585768512</v>
      </c>
      <c r="C55" s="3">
        <f t="shared" si="0"/>
        <v>-1.1962397585768512</v>
      </c>
    </row>
    <row r="56" spans="1:3" x14ac:dyDescent="0.2">
      <c r="A56" s="3">
        <f>OGIVE!A56</f>
        <v>10.919999999999993</v>
      </c>
      <c r="B56" s="3">
        <f>(((0.5*OGIVE!J$5))*(1-(A56/(OGIVE!J$4))^J$4)^(1/J$4))</f>
        <v>1.1340055731785466</v>
      </c>
      <c r="C56" s="3">
        <f t="shared" si="0"/>
        <v>-1.1340055731785466</v>
      </c>
    </row>
    <row r="57" spans="1:3" x14ac:dyDescent="0.2">
      <c r="A57" s="3">
        <f>OGIVE!A57</f>
        <v>11.179999999999993</v>
      </c>
      <c r="B57" s="3">
        <f>(((0.5*OGIVE!J$5))*(1-(A57/(OGIVE!J$4))^J$4)^(1/J$4))</f>
        <v>1.0665145287336708</v>
      </c>
      <c r="C57" s="3">
        <f t="shared" si="0"/>
        <v>-1.0665145287336708</v>
      </c>
    </row>
    <row r="58" spans="1:3" x14ac:dyDescent="0.2">
      <c r="A58" s="3">
        <f>OGIVE!A58</f>
        <v>11.439999999999992</v>
      </c>
      <c r="B58" s="3">
        <f>(((0.5*OGIVE!J$5))*(1-(A58/(OGIVE!J$4))^J$4)^(1/J$4))</f>
        <v>0.99269499847637199</v>
      </c>
      <c r="C58" s="3">
        <f t="shared" si="0"/>
        <v>-0.99269499847637199</v>
      </c>
    </row>
    <row r="59" spans="1:3" x14ac:dyDescent="0.2">
      <c r="A59" s="3">
        <f>OGIVE!A59</f>
        <v>11.699999999999992</v>
      </c>
      <c r="B59" s="3">
        <f>(((0.5*OGIVE!J$5))*(1-(A59/(OGIVE!J$4))^J$4)^(1/J$4))</f>
        <v>0.91100987920000354</v>
      </c>
      <c r="C59" s="3">
        <f t="shared" si="0"/>
        <v>-0.91100987920000354</v>
      </c>
    </row>
    <row r="60" spans="1:3" x14ac:dyDescent="0.2">
      <c r="A60" s="3">
        <f>OGIVE!A60</f>
        <v>11.829999999999993</v>
      </c>
      <c r="B60" s="3">
        <f>(((0.5*OGIVE!J$5))*(1-(A60/(OGIVE!J$4))^J$4)^(1/J$4))</f>
        <v>0.86653124006004778</v>
      </c>
      <c r="C60" s="3">
        <f t="shared" si="0"/>
        <v>-0.86653124006004778</v>
      </c>
    </row>
    <row r="61" spans="1:3" x14ac:dyDescent="0.2">
      <c r="A61" s="3">
        <f>OGIVE!A61</f>
        <v>11.959999999999994</v>
      </c>
      <c r="B61" s="3">
        <f>(((0.5*OGIVE!J$5))*(1-(A61/(OGIVE!J$4))^J$4)^(1/J$4))</f>
        <v>0.81910936998669726</v>
      </c>
      <c r="C61" s="3">
        <f t="shared" si="0"/>
        <v>-0.81910936998669726</v>
      </c>
    </row>
    <row r="62" spans="1:3" x14ac:dyDescent="0.2">
      <c r="A62" s="3">
        <f>OGIVE!A62</f>
        <v>12.089999999999995</v>
      </c>
      <c r="B62" s="3">
        <f>(((0.5*OGIVE!J$5))*(1-(A62/(OGIVE!J$4))^J$4)^(1/J$4))</f>
        <v>0.76819939468864673</v>
      </c>
      <c r="C62" s="3">
        <f t="shared" si="0"/>
        <v>-0.76819939468864673</v>
      </c>
    </row>
    <row r="63" spans="1:3" x14ac:dyDescent="0.2">
      <c r="A63" s="3">
        <f>OGIVE!A63</f>
        <v>12.219999999999995</v>
      </c>
      <c r="B63" s="3">
        <f>(((0.5*OGIVE!J$5))*(1-(A63/(OGIVE!J$4))^J$4)^(1/J$4))</f>
        <v>0.71305458416589895</v>
      </c>
      <c r="C63" s="3">
        <f t="shared" si="0"/>
        <v>-0.71305458416589895</v>
      </c>
    </row>
    <row r="64" spans="1:3" x14ac:dyDescent="0.2">
      <c r="A64" s="3">
        <f>OGIVE!A64</f>
        <v>12.349999999999996</v>
      </c>
      <c r="B64" s="3">
        <f>(((0.5*OGIVE!J$5))*(1-(A64/(OGIVE!J$4))^J$4)^(1/J$4))</f>
        <v>0.65260229083263421</v>
      </c>
      <c r="C64" s="3">
        <f t="shared" si="0"/>
        <v>-0.65260229083263421</v>
      </c>
    </row>
    <row r="65" spans="1:3" x14ac:dyDescent="0.2">
      <c r="A65" s="3">
        <f>OGIVE!A65</f>
        <v>12.479999999999997</v>
      </c>
      <c r="B65" s="3">
        <f>(((0.5*OGIVE!J$5))*(1-(A65/(OGIVE!J$4))^J$4)^(1/J$4))</f>
        <v>0.58520000000000172</v>
      </c>
      <c r="C65" s="3">
        <f t="shared" si="0"/>
        <v>-0.58520000000000172</v>
      </c>
    </row>
    <row r="66" spans="1:3" x14ac:dyDescent="0.2">
      <c r="A66" s="3">
        <f>OGIVE!A66</f>
        <v>12.609999999999998</v>
      </c>
      <c r="B66" s="3">
        <f>(((0.5*OGIVE!J$5))*(1-(A66/(OGIVE!J$4))^J$4)^(1/J$4))</f>
        <v>0.50808927365178758</v>
      </c>
      <c r="C66" s="3">
        <f t="shared" si="0"/>
        <v>-0.50808927365178758</v>
      </c>
    </row>
    <row r="67" spans="1:3" x14ac:dyDescent="0.2">
      <c r="A67" s="3">
        <f>OGIVE!A67</f>
        <v>12.739999999999998</v>
      </c>
      <c r="B67" s="3">
        <f>(((0.5*OGIVE!J$5))*(1-(A67/(OGIVE!J$4))^J$4)^(1/J$4))</f>
        <v>0.41590474871056871</v>
      </c>
      <c r="C67" s="3">
        <f t="shared" si="0"/>
        <v>-0.41590474871056871</v>
      </c>
    </row>
    <row r="68" spans="1:3" x14ac:dyDescent="0.2">
      <c r="A68" s="3">
        <f>OGIVE!A68</f>
        <v>12.804999999999998</v>
      </c>
      <c r="B68" s="3">
        <f>(((0.5*OGIVE!J$5))*(1-(A68/(OGIVE!J$4))^J$4)^(1/J$4))</f>
        <v>0.36063856906881286</v>
      </c>
      <c r="C68" s="3">
        <f t="shared" si="0"/>
        <v>-0.36063856906881286</v>
      </c>
    </row>
    <row r="69" spans="1:3" x14ac:dyDescent="0.2">
      <c r="A69" s="3">
        <f>OGIVE!A69</f>
        <v>12.869999999999997</v>
      </c>
      <c r="B69" s="3">
        <f>(((0.5*OGIVE!J$5))*(1-(A69/(OGIVE!J$4))^J$4)^(1/J$4))</f>
        <v>0.29483078197502044</v>
      </c>
      <c r="C69" s="3">
        <f t="shared" si="0"/>
        <v>-0.29483078197502044</v>
      </c>
    </row>
    <row r="70" spans="1:3" x14ac:dyDescent="0.2">
      <c r="A70" s="3">
        <f>OGIVE!A70</f>
        <v>12.934999999999997</v>
      </c>
      <c r="B70" s="3">
        <f>(((0.5*OGIVE!J$5))*(1-(A70/(OGIVE!J$4))^J$4)^(1/J$4))</f>
        <v>0.20873858651433314</v>
      </c>
      <c r="C70" s="3">
        <f t="shared" si="0"/>
        <v>-0.20873858651433314</v>
      </c>
    </row>
    <row r="71" spans="1:3" x14ac:dyDescent="0.2">
      <c r="A71" s="3">
        <f>OGIVE!A71</f>
        <v>12.999999999999996</v>
      </c>
      <c r="B71" s="3">
        <f>(((0.5*OGIVE!J$5))*(1-(A71/(OGIVE!J$4))^J$4)^(1/J$4))</f>
        <v>4.4043456693884261E-8</v>
      </c>
      <c r="C71" s="3">
        <f t="shared" si="0"/>
        <v>-4.4043456693884261E-8</v>
      </c>
    </row>
  </sheetData>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abSelected="1" workbookViewId="0">
      <selection activeCell="T25" sqref="T25"/>
    </sheetView>
  </sheetViews>
  <sheetFormatPr defaultRowHeight="12.75" x14ac:dyDescent="0.2"/>
  <cols>
    <col min="1" max="1" width="8.5703125" style="3" customWidth="1"/>
    <col min="2" max="4" width="9.140625" style="3"/>
  </cols>
  <sheetData>
    <row r="1" spans="1:13" x14ac:dyDescent="0.2">
      <c r="A1" s="18" t="s">
        <v>24</v>
      </c>
      <c r="B1" s="19"/>
      <c r="C1" s="19"/>
      <c r="D1" s="19"/>
      <c r="E1" s="5"/>
      <c r="F1" s="5"/>
      <c r="G1" s="13"/>
      <c r="H1" s="5"/>
      <c r="I1" s="5"/>
      <c r="J1" s="5"/>
      <c r="K1" s="5"/>
      <c r="L1" s="5"/>
      <c r="M1" s="4"/>
    </row>
    <row r="2" spans="1:13" x14ac:dyDescent="0.2">
      <c r="A2" s="17" t="s">
        <v>13</v>
      </c>
      <c r="G2" s="1"/>
    </row>
    <row r="3" spans="1:13" x14ac:dyDescent="0.2">
      <c r="A3" s="17"/>
      <c r="G3" s="1"/>
    </row>
    <row r="4" spans="1:13" x14ac:dyDescent="0.2">
      <c r="G4" s="1"/>
      <c r="I4" s="12" t="s">
        <v>51</v>
      </c>
      <c r="J4" s="41">
        <v>0.33300000000000002</v>
      </c>
    </row>
    <row r="5" spans="1:13" x14ac:dyDescent="0.2">
      <c r="J5" s="42" t="s">
        <v>54</v>
      </c>
    </row>
    <row r="6" spans="1:13" x14ac:dyDescent="0.2">
      <c r="J6" s="7"/>
    </row>
    <row r="7" spans="1:13" x14ac:dyDescent="0.2">
      <c r="J7" s="7"/>
    </row>
    <row r="8" spans="1:13" x14ac:dyDescent="0.2">
      <c r="J8" s="7"/>
    </row>
    <row r="9" spans="1:13" x14ac:dyDescent="0.2">
      <c r="A9" s="44" t="s">
        <v>0</v>
      </c>
      <c r="B9" s="44" t="s">
        <v>1</v>
      </c>
      <c r="C9" s="44" t="s">
        <v>2</v>
      </c>
      <c r="D9" s="43" t="s">
        <v>52</v>
      </c>
    </row>
    <row r="10" spans="1:13" x14ac:dyDescent="0.2">
      <c r="A10" s="3">
        <f>OGIVE!A10</f>
        <v>-3</v>
      </c>
      <c r="B10" s="3">
        <f>OGIVE!B10</f>
        <v>0</v>
      </c>
      <c r="C10" s="3">
        <f t="shared" ref="C10:C41" si="0">-1*B10</f>
        <v>0</v>
      </c>
    </row>
    <row r="11" spans="1:13" x14ac:dyDescent="0.2">
      <c r="A11" s="3">
        <f>OGIVE!A11</f>
        <v>-3</v>
      </c>
      <c r="B11" s="3">
        <f>OGIVE!B11</f>
        <v>1.9499999999999997</v>
      </c>
      <c r="C11" s="3">
        <f t="shared" si="0"/>
        <v>-1.9499999999999997</v>
      </c>
    </row>
    <row r="12" spans="1:13" x14ac:dyDescent="0.2">
      <c r="A12" s="3">
        <f>OGIVE!A12</f>
        <v>-3</v>
      </c>
      <c r="B12" s="3">
        <f>OGIVE!B12</f>
        <v>1.9499999999999997</v>
      </c>
      <c r="C12" s="3">
        <f t="shared" si="0"/>
        <v>-1.9499999999999997</v>
      </c>
    </row>
    <row r="13" spans="1:13" x14ac:dyDescent="0.2">
      <c r="A13" s="3">
        <f>OGIVE!A13</f>
        <v>0</v>
      </c>
      <c r="B13" s="3">
        <f>OGIVE!B13</f>
        <v>1.9499999999999997</v>
      </c>
      <c r="C13" s="3">
        <f t="shared" si="0"/>
        <v>-1.9499999999999997</v>
      </c>
      <c r="D13" s="3">
        <f>ACOS(2*(A13/OGIVE!J$4)-1)</f>
        <v>3.1415926535897931</v>
      </c>
    </row>
    <row r="14" spans="1:13" x14ac:dyDescent="0.2">
      <c r="A14" s="3">
        <f>OGIVE!A14</f>
        <v>0</v>
      </c>
      <c r="B14" s="3">
        <f>OGIVE!J$5*0.5*SQRT(((D14-0.5*SIN(2*D14)+$J$4*(SIN(D14))^3)/PI()))</f>
        <v>2.09</v>
      </c>
      <c r="C14" s="3">
        <f t="shared" si="0"/>
        <v>-2.09</v>
      </c>
      <c r="D14" s="3">
        <f>ACOS(2*(A14/OGIVE!J$4)-1)</f>
        <v>3.1415926535897931</v>
      </c>
    </row>
    <row r="15" spans="1:13" x14ac:dyDescent="0.2">
      <c r="A15" s="3">
        <f>OGIVE!A15</f>
        <v>0.26</v>
      </c>
      <c r="B15" s="3">
        <f>OGIVE!J$5*0.5*SQRT(((D15-0.5*SIN(2*D15)+$J$4*(SIN(D15))^3)/PI()))</f>
        <v>2.0874424457853493</v>
      </c>
      <c r="C15" s="3">
        <f t="shared" si="0"/>
        <v>-2.0874424457853493</v>
      </c>
      <c r="D15" s="3">
        <f>ACOS(2*(A15/OGIVE!J$4)-1)</f>
        <v>2.8577985443814651</v>
      </c>
    </row>
    <row r="16" spans="1:13" x14ac:dyDescent="0.2">
      <c r="A16" s="3">
        <f>OGIVE!A16</f>
        <v>0.52</v>
      </c>
      <c r="B16" s="3">
        <f>OGIVE!J$5*0.5*SQRT(((D16-0.5*SIN(2*D16)+$J$4*(SIN(D16))^3)/PI()))</f>
        <v>2.0826342168515115</v>
      </c>
      <c r="C16" s="3">
        <f t="shared" si="0"/>
        <v>-2.0826342168515115</v>
      </c>
      <c r="D16" s="3">
        <f>ACOS(2*(A16/OGIVE!J$4)-1)</f>
        <v>2.7388768120091314</v>
      </c>
    </row>
    <row r="17" spans="1:4" x14ac:dyDescent="0.2">
      <c r="A17" s="3">
        <f>OGIVE!A17</f>
        <v>0.78</v>
      </c>
      <c r="B17" s="3">
        <f>OGIVE!J$5*0.5*SQRT(((D17-0.5*SIN(2*D17)+$J$4*(SIN(D17))^3)/PI()))</f>
        <v>2.0762251507506848</v>
      </c>
      <c r="C17" s="3">
        <f t="shared" si="0"/>
        <v>-2.0762251507506848</v>
      </c>
      <c r="D17" s="3">
        <f>ACOS(2*(A17/OGIVE!J$4)-1)</f>
        <v>2.6466585272488974</v>
      </c>
    </row>
    <row r="18" spans="1:4" x14ac:dyDescent="0.2">
      <c r="A18" s="3">
        <f>OGIVE!A18</f>
        <v>1.04</v>
      </c>
      <c r="B18" s="3">
        <f>OGIVE!J$5*0.5*SQRT(((D18-0.5*SIN(2*D18)+$J$4*(SIN(D18))^3)/PI()))</f>
        <v>2.0684177295646875</v>
      </c>
      <c r="C18" s="3">
        <f t="shared" si="0"/>
        <v>-2.0684177295646875</v>
      </c>
      <c r="D18" s="3">
        <f>ACOS(2*(A18/OGIVE!J$4)-1)</f>
        <v>2.5680795491666961</v>
      </c>
    </row>
    <row r="19" spans="1:4" x14ac:dyDescent="0.2">
      <c r="A19" s="3">
        <f>OGIVE!A19</f>
        <v>1.3</v>
      </c>
      <c r="B19" s="3">
        <f>OGIVE!J$5*0.5*SQRT(((D19-0.5*SIN(2*D19)+$J$4*(SIN(D19))^3)/PI()))</f>
        <v>2.0593144217140025</v>
      </c>
      <c r="C19" s="3">
        <f t="shared" si="0"/>
        <v>-2.0593144217140025</v>
      </c>
      <c r="D19" s="3">
        <f>ACOS(2*(A19/OGIVE!J$4)-1)</f>
        <v>2.4980915447965089</v>
      </c>
    </row>
    <row r="20" spans="1:4" x14ac:dyDescent="0.2">
      <c r="A20" s="3">
        <f>OGIVE!A20</f>
        <v>1.56</v>
      </c>
      <c r="B20" s="3">
        <f>OGIVE!J$5*0.5*SQRT(((D20-0.5*SIN(2*D20)+$J$4*(SIN(D20))^3)/PI()))</f>
        <v>2.0489747720779738</v>
      </c>
      <c r="C20" s="3">
        <f t="shared" si="0"/>
        <v>-2.0489747720779738</v>
      </c>
      <c r="D20" s="3">
        <f>ACOS(2*(A20/OGIVE!J$4)-1)</f>
        <v>2.4341094418104503</v>
      </c>
    </row>
    <row r="21" spans="1:4" x14ac:dyDescent="0.2">
      <c r="A21" s="3">
        <f>OGIVE!A21</f>
        <v>1.82</v>
      </c>
      <c r="B21" s="3">
        <f>OGIVE!J$5*0.5*SQRT(((D21-0.5*SIN(2*D21)+$J$4*(SIN(D21))^3)/PI()))</f>
        <v>2.0374354297677661</v>
      </c>
      <c r="C21" s="3">
        <f t="shared" si="0"/>
        <v>-2.0374354297677661</v>
      </c>
      <c r="D21" s="3">
        <f>ACOS(2*(A21/OGIVE!J$4)-1)</f>
        <v>2.3745986457279264</v>
      </c>
    </row>
    <row r="22" spans="1:4" x14ac:dyDescent="0.2">
      <c r="A22" s="3">
        <f>OGIVE!A22</f>
        <v>2.08</v>
      </c>
      <c r="B22" s="3">
        <f>OGIVE!J$5*0.5*SQRT(((D22-0.5*SIN(2*D22)+$J$4*(SIN(D22))^3)/PI()))</f>
        <v>2.0247192064824278</v>
      </c>
      <c r="C22" s="3">
        <f t="shared" si="0"/>
        <v>-2.0247192064824278</v>
      </c>
      <c r="D22" s="3">
        <f>ACOS(2*(A22/OGIVE!J$4)-1)</f>
        <v>2.318558961454817</v>
      </c>
    </row>
    <row r="23" spans="1:4" x14ac:dyDescent="0.2">
      <c r="A23" s="3">
        <f>OGIVE!A23</f>
        <v>2.34</v>
      </c>
      <c r="B23" s="3">
        <f>OGIVE!J$5*0.5*SQRT(((D23-0.5*SIN(2*D23)+$J$4*(SIN(D23))^3)/PI()))</f>
        <v>2.0108398068729665</v>
      </c>
      <c r="C23" s="3">
        <f t="shared" si="0"/>
        <v>-2.0108398068729665</v>
      </c>
      <c r="D23" s="3">
        <f>ACOS(2*(A23/OGIVE!J$4)-1)</f>
        <v>2.2652945924214527</v>
      </c>
    </row>
    <row r="24" spans="1:4" x14ac:dyDescent="0.2">
      <c r="A24" s="3">
        <f>OGIVE!A24</f>
        <v>2.5999999999999996</v>
      </c>
      <c r="B24" s="3">
        <f>OGIVE!J$5*0.5*SQRT(((D24-0.5*SIN(2*D24)+$J$4*(SIN(D24))^3)/PI()))</f>
        <v>1.9958045399154618</v>
      </c>
      <c r="C24" s="3">
        <f t="shared" si="0"/>
        <v>-1.9958045399154618</v>
      </c>
      <c r="D24" s="3">
        <f>ACOS(2*(A24/OGIVE!J$4)-1)</f>
        <v>2.2142974355881808</v>
      </c>
    </row>
    <row r="25" spans="1:4" x14ac:dyDescent="0.2">
      <c r="A25" s="3">
        <f>OGIVE!A25</f>
        <v>2.8599999999999994</v>
      </c>
      <c r="B25" s="3">
        <f>OGIVE!J$5*0.5*SQRT(((D25-0.5*SIN(2*D25)+$J$4*(SIN(D25))^3)/PI()))</f>
        <v>1.9796159757014558</v>
      </c>
      <c r="C25" s="3">
        <f t="shared" si="0"/>
        <v>-1.9796159757014558</v>
      </c>
      <c r="D25" s="3">
        <f>ACOS(2*(A25/OGIVE!J$4)-1)</f>
        <v>2.1651821267959588</v>
      </c>
    </row>
    <row r="26" spans="1:4" x14ac:dyDescent="0.2">
      <c r="A26" s="3">
        <f>OGIVE!A26</f>
        <v>3.1199999999999992</v>
      </c>
      <c r="B26" s="3">
        <f>OGIVE!J$5*0.5*SQRT(((D26-0.5*SIN(2*D26)+$J$4*(SIN(D26))^3)/PI()))</f>
        <v>1.9622730037091343</v>
      </c>
      <c r="C26" s="3">
        <f t="shared" si="0"/>
        <v>-1.9622730037091343</v>
      </c>
      <c r="D26" s="3">
        <f>ACOS(2*(A26/OGIVE!J$4)-1)</f>
        <v>2.1176472774908408</v>
      </c>
    </row>
    <row r="27" spans="1:4" x14ac:dyDescent="0.2">
      <c r="A27" s="3">
        <f>OGIVE!A27</f>
        <v>3.379999999999999</v>
      </c>
      <c r="B27" s="3">
        <f>OGIVE!J$5*0.5*SQRT(((D27-0.5*SIN(2*D27)+$J$4*(SIN(D27))^3)/PI()))</f>
        <v>1.9437715286131589</v>
      </c>
      <c r="C27" s="3">
        <f t="shared" si="0"/>
        <v>-1.9437715286131589</v>
      </c>
      <c r="D27" s="3">
        <f>ACOS(2*(A27/OGIVE!J$4)-1)</f>
        <v>2.0714510391994851</v>
      </c>
    </row>
    <row r="28" spans="1:4" x14ac:dyDescent="0.2">
      <c r="A28" s="3">
        <f>OGIVE!A28</f>
        <v>3.6399999999999988</v>
      </c>
      <c r="B28" s="3">
        <f>OGIVE!J$5*0.5*SQRT(((D28-0.5*SIN(2*D28)+$J$4*(SIN(D28))^3)/PI()))</f>
        <v>1.9241049344708627</v>
      </c>
      <c r="C28" s="3">
        <f t="shared" si="0"/>
        <v>-1.9241049344708627</v>
      </c>
      <c r="D28" s="3">
        <f>ACOS(2*(A28/OGIVE!J$4)-1)</f>
        <v>2.0263950001907203</v>
      </c>
    </row>
    <row r="29" spans="1:4" x14ac:dyDescent="0.2">
      <c r="A29" s="3">
        <f>OGIVE!A29</f>
        <v>3.8999999999999986</v>
      </c>
      <c r="B29" s="3">
        <f>OGIVE!J$5*0.5*SQRT(((D29-0.5*SIN(2*D29)+$J$4*(SIN(D29))^3)/PI()))</f>
        <v>1.9032643937325944</v>
      </c>
      <c r="C29" s="3">
        <f t="shared" si="0"/>
        <v>-1.9032643937325944</v>
      </c>
      <c r="D29" s="3">
        <f>ACOS(2*(A29/OGIVE!J$4)-1)</f>
        <v>1.9823131728623848</v>
      </c>
    </row>
    <row r="30" spans="1:4" x14ac:dyDescent="0.2">
      <c r="A30" s="3">
        <f>OGIVE!A30</f>
        <v>4.1599999999999984</v>
      </c>
      <c r="B30" s="3">
        <f>OGIVE!J$5*0.5*SQRT(((D30-0.5*SIN(2*D30)+$J$4*(SIN(D30))^3)/PI()))</f>
        <v>1.8812390675790154</v>
      </c>
      <c r="C30" s="3">
        <f t="shared" si="0"/>
        <v>-1.8812390675790154</v>
      </c>
      <c r="D30" s="3">
        <f>ACOS(2*(A30/OGIVE!J$4)-1)</f>
        <v>1.9390642202315367</v>
      </c>
    </row>
    <row r="31" spans="1:4" x14ac:dyDescent="0.2">
      <c r="A31" s="3">
        <f>OGIVE!A31</f>
        <v>4.4199999999999982</v>
      </c>
      <c r="B31" s="3">
        <f>OGIVE!J$5*0.5*SQRT(((D31-0.5*SIN(2*D31)+$J$4*(SIN(D31))^3)/PI()))</f>
        <v>1.8580162266974722</v>
      </c>
      <c r="C31" s="3">
        <f t="shared" si="0"/>
        <v>-1.8580162266974722</v>
      </c>
      <c r="D31" s="3">
        <f>ACOS(2*(A31/OGIVE!J$4)-1)</f>
        <v>1.8965258140895269</v>
      </c>
    </row>
    <row r="32" spans="1:4" x14ac:dyDescent="0.2">
      <c r="A32" s="3">
        <f>OGIVE!A32</f>
        <v>4.6799999999999979</v>
      </c>
      <c r="B32" s="3">
        <f>OGIVE!J$5*0.5*SQRT(((D32-0.5*SIN(2*D32)+$J$4*(SIN(D32))^3)/PI()))</f>
        <v>1.8335813110164003</v>
      </c>
      <c r="C32" s="3">
        <f t="shared" si="0"/>
        <v>-1.8335813110164003</v>
      </c>
      <c r="D32" s="3">
        <f>ACOS(2*(A32/OGIVE!J$4)-1)</f>
        <v>1.8545904360032248</v>
      </c>
    </row>
    <row r="33" spans="1:4" x14ac:dyDescent="0.2">
      <c r="A33" s="3">
        <f>OGIVE!A33</f>
        <v>4.9399999999999977</v>
      </c>
      <c r="B33" s="3">
        <f>OGIVE!J$5*0.5*SQRT(((D33-0.5*SIN(2*D33)+$J$4*(SIN(D33))^3)/PI()))</f>
        <v>1.8079179401616081</v>
      </c>
      <c r="C33" s="3">
        <f t="shared" si="0"/>
        <v>-1.8079179401616081</v>
      </c>
      <c r="D33" s="3">
        <f>ACOS(2*(A33/OGIVE!J$4)-1)</f>
        <v>1.81316217783386</v>
      </c>
    </row>
    <row r="34" spans="1:4" x14ac:dyDescent="0.2">
      <c r="A34" s="3">
        <f>OGIVE!A34</f>
        <v>5.1999999999999975</v>
      </c>
      <c r="B34" s="3">
        <f>OGIVE!J$5*0.5*SQRT(((D34-0.5*SIN(2*D34)+$J$4*(SIN(D34))^3)/PI()))</f>
        <v>1.7810078818778561</v>
      </c>
      <c r="C34" s="3">
        <f t="shared" si="0"/>
        <v>-1.7810078818778561</v>
      </c>
      <c r="D34" s="3">
        <f>ACOS(2*(A34/OGIVE!J$4)-1)</f>
        <v>1.7721542475852277</v>
      </c>
    </row>
    <row r="35" spans="1:4" x14ac:dyDescent="0.2">
      <c r="A35" s="3">
        <f>OGIVE!A35</f>
        <v>5.4599999999999973</v>
      </c>
      <c r="B35" s="3">
        <f>OGIVE!J$5*0.5*SQRT(((D35-0.5*SIN(2*D35)+$J$4*(SIN(D35))^3)/PI()))</f>
        <v>1.7528309824611403</v>
      </c>
      <c r="C35" s="3">
        <f t="shared" si="0"/>
        <v>-1.7528309824611403</v>
      </c>
      <c r="D35" s="3">
        <f>ACOS(2*(A35/OGIVE!J$4)-1)</f>
        <v>1.7314869797468075</v>
      </c>
    </row>
    <row r="36" spans="1:4" x14ac:dyDescent="0.2">
      <c r="A36" s="3">
        <f>OGIVE!A36</f>
        <v>5.7199999999999971</v>
      </c>
      <c r="B36" s="3">
        <f>OGIVE!J$5*0.5*SQRT(((D36-0.5*SIN(2*D36)+$J$4*(SIN(D36))^3)/PI()))</f>
        <v>1.7233650608258466</v>
      </c>
      <c r="C36" s="3">
        <f t="shared" si="0"/>
        <v>-1.7233650608258466</v>
      </c>
      <c r="D36" s="3">
        <f>ACOS(2*(A36/OGIVE!J$4)-1)</f>
        <v>1.691086209189685</v>
      </c>
    </row>
    <row r="37" spans="1:4" x14ac:dyDescent="0.2">
      <c r="A37" s="3">
        <f>OGIVE!A37</f>
        <v>5.9799999999999969</v>
      </c>
      <c r="B37" s="3">
        <f>OGIVE!J$5*0.5*SQRT(((D37-0.5*SIN(2*D37)+$J$4*(SIN(D37))^3)/PI()))</f>
        <v>1.6925857658397023</v>
      </c>
      <c r="C37" s="3">
        <f t="shared" si="0"/>
        <v>-1.6925857658397023</v>
      </c>
      <c r="D37" s="3">
        <f>ACOS(2*(A37/OGIVE!J$4)-1)</f>
        <v>1.6508819068285561</v>
      </c>
    </row>
    <row r="38" spans="1:4" x14ac:dyDescent="0.2">
      <c r="A38" s="3">
        <f>OGIVE!A38</f>
        <v>6.2399999999999967</v>
      </c>
      <c r="B38" s="3">
        <f>OGIVE!J$5*0.5*SQRT(((D38-0.5*SIN(2*D38)+$J$4*(SIN(D38))^3)/PI()))</f>
        <v>1.6604663947597249</v>
      </c>
      <c r="C38" s="3">
        <f t="shared" si="0"/>
        <v>-1.6604663947597249</v>
      </c>
      <c r="D38" s="3">
        <f>ACOS(2*(A38/OGIVE!J$4)-1)</f>
        <v>1.610807001148886</v>
      </c>
    </row>
    <row r="39" spans="1:4" x14ac:dyDescent="0.2">
      <c r="A39" s="3">
        <f>OGIVE!A39</f>
        <v>6.4999999999999964</v>
      </c>
      <c r="B39" s="3">
        <f>OGIVE!J$5*0.5*SQRT(((D39-0.5*SIN(2*D39)+$J$4*(SIN(D39))^3)/PI()))</f>
        <v>1.6269776688106465</v>
      </c>
      <c r="C39" s="3">
        <f t="shared" si="0"/>
        <v>-1.6269776688106465</v>
      </c>
      <c r="D39" s="3">
        <f>ACOS(2*(A39/OGIVE!J$4)-1)</f>
        <v>1.570796326794897</v>
      </c>
    </row>
    <row r="40" spans="1:4" x14ac:dyDescent="0.2">
      <c r="A40" s="3">
        <f>OGIVE!A40</f>
        <v>6.7599999999999962</v>
      </c>
      <c r="B40" s="3">
        <f>OGIVE!J$5*0.5*SQRT(((D40-0.5*SIN(2*D40)+$J$4*(SIN(D40))^3)/PI()))</f>
        <v>1.5920874600011703</v>
      </c>
      <c r="C40" s="3">
        <f t="shared" si="0"/>
        <v>-1.5920874600011703</v>
      </c>
      <c r="D40" s="3">
        <f>ACOS(2*(A40/OGIVE!J$4)-1)</f>
        <v>1.5307856524409083</v>
      </c>
    </row>
    <row r="41" spans="1:4" x14ac:dyDescent="0.2">
      <c r="A41" s="3">
        <f>OGIVE!A41</f>
        <v>7.019999999999996</v>
      </c>
      <c r="B41" s="3">
        <f>OGIVE!J$5*0.5*SQRT(((D41-0.5*SIN(2*D41)+$J$4*(SIN(D41))^3)/PI()))</f>
        <v>1.5557604610056408</v>
      </c>
      <c r="C41" s="3">
        <f t="shared" si="0"/>
        <v>-1.5557604610056408</v>
      </c>
      <c r="D41" s="3">
        <f>ACOS(2*(A41/OGIVE!J$4)-1)</f>
        <v>1.4907107467612382</v>
      </c>
    </row>
    <row r="42" spans="1:4" x14ac:dyDescent="0.2">
      <c r="A42" s="3">
        <f>OGIVE!A42</f>
        <v>7.2799999999999958</v>
      </c>
      <c r="B42" s="3">
        <f>OGIVE!J$5*0.5*SQRT(((D42-0.5*SIN(2*D42)+$J$4*(SIN(D42))^3)/PI()))</f>
        <v>1.5179577871533225</v>
      </c>
      <c r="C42" s="3">
        <f t="shared" ref="C42:C71" si="1">-1*B42</f>
        <v>-1.5179577871533225</v>
      </c>
      <c r="D42" s="3">
        <f>ACOS(2*(A42/OGIVE!J$4)-1)</f>
        <v>1.450506444400109</v>
      </c>
    </row>
    <row r="43" spans="1:4" x14ac:dyDescent="0.2">
      <c r="A43" s="3">
        <f>OGIVE!A43</f>
        <v>7.5399999999999956</v>
      </c>
      <c r="B43" s="3">
        <f>OGIVE!J$5*0.5*SQRT(((D43-0.5*SIN(2*D43)+$J$4*(SIN(D43))^3)/PI()))</f>
        <v>1.4786364960121519</v>
      </c>
      <c r="C43" s="3">
        <f t="shared" si="1"/>
        <v>-1.4786364960121519</v>
      </c>
      <c r="D43" s="3">
        <f>ACOS(2*(A43/OGIVE!J$4)-1)</f>
        <v>1.4101056738429867</v>
      </c>
    </row>
    <row r="44" spans="1:4" x14ac:dyDescent="0.2">
      <c r="A44" s="3">
        <f>OGIVE!A44</f>
        <v>7.7999999999999954</v>
      </c>
      <c r="B44" s="3">
        <f>OGIVE!J$5*0.5*SQRT(((D44-0.5*SIN(2*D44)+$J$4*(SIN(D44))^3)/PI()))</f>
        <v>1.4377490053830753</v>
      </c>
      <c r="C44" s="3">
        <f t="shared" si="1"/>
        <v>-1.4377490053830753</v>
      </c>
      <c r="D44" s="3">
        <f>ACOS(2*(A44/OGIVE!J$4)-1)</f>
        <v>1.3694384060045666</v>
      </c>
    </row>
    <row r="45" spans="1:4" x14ac:dyDescent="0.2">
      <c r="A45" s="3">
        <f>OGIVE!A45</f>
        <v>8.0599999999999952</v>
      </c>
      <c r="B45" s="3">
        <f>OGIVE!J$5*0.5*SQRT(((D45-0.5*SIN(2*D45)+$J$4*(SIN(D45))^3)/PI()))</f>
        <v>1.3952423842417434</v>
      </c>
      <c r="C45" s="3">
        <f t="shared" si="1"/>
        <v>-1.3952423842417434</v>
      </c>
      <c r="D45" s="3">
        <f>ACOS(2*(A45/OGIVE!J$4)-1)</f>
        <v>1.328430475755934</v>
      </c>
    </row>
    <row r="46" spans="1:4" x14ac:dyDescent="0.2">
      <c r="A46" s="3">
        <f>OGIVE!A46</f>
        <v>8.319999999999995</v>
      </c>
      <c r="B46" s="3">
        <f>OGIVE!J$5*0.5*SQRT(((D46-0.5*SIN(2*D46)+$J$4*(SIN(D46))^3)/PI()))</f>
        <v>1.3510574825512394</v>
      </c>
      <c r="C46" s="3">
        <f t="shared" si="1"/>
        <v>-1.3510574825512394</v>
      </c>
      <c r="D46" s="3">
        <f>ACOS(2*(A46/OGIVE!J$4)-1)</f>
        <v>1.2870022175865696</v>
      </c>
    </row>
    <row r="47" spans="1:4" x14ac:dyDescent="0.2">
      <c r="A47" s="3">
        <f>OGIVE!A47</f>
        <v>8.5799999999999947</v>
      </c>
      <c r="B47" s="3">
        <f>OGIVE!J$5*0.5*SQRT(((D47-0.5*SIN(2*D47)+$J$4*(SIN(D47))^3)/PI()))</f>
        <v>1.3051278538292932</v>
      </c>
      <c r="C47" s="3">
        <f t="shared" si="1"/>
        <v>-1.3051278538292932</v>
      </c>
      <c r="D47" s="3">
        <f>ACOS(2*(A47/OGIVE!J$4)-1)</f>
        <v>1.2450668395002673</v>
      </c>
    </row>
    <row r="48" spans="1:4" x14ac:dyDescent="0.2">
      <c r="A48" s="3">
        <f>OGIVE!A48</f>
        <v>8.8399999999999945</v>
      </c>
      <c r="B48" s="3">
        <f>OGIVE!J$5*0.5*SQRT(((D48-0.5*SIN(2*D48)+$J$4*(SIN(D48))^3)/PI()))</f>
        <v>1.2573784071983871</v>
      </c>
      <c r="C48" s="3">
        <f t="shared" si="1"/>
        <v>-1.2573784071983871</v>
      </c>
      <c r="D48" s="3">
        <f>ACOS(2*(A48/OGIVE!J$4)-1)</f>
        <v>1.2025284333582573</v>
      </c>
    </row>
    <row r="49" spans="1:4" x14ac:dyDescent="0.2">
      <c r="A49" s="3">
        <f>OGIVE!A49</f>
        <v>9.0999999999999943</v>
      </c>
      <c r="B49" s="3">
        <f>OGIVE!J$5*0.5*SQRT(((D49-0.5*SIN(2*D49)+$J$4*(SIN(D49))^3)/PI()))</f>
        <v>1.2077237007093518</v>
      </c>
      <c r="C49" s="3">
        <f t="shared" si="1"/>
        <v>-1.2077237007093518</v>
      </c>
      <c r="D49" s="3">
        <f>ACOS(2*(A49/OGIVE!J$4)-1)</f>
        <v>1.1592794807274096</v>
      </c>
    </row>
    <row r="50" spans="1:4" x14ac:dyDescent="0.2">
      <c r="A50" s="3">
        <f>OGIVE!A50</f>
        <v>9.3599999999999941</v>
      </c>
      <c r="B50" s="3">
        <f>OGIVE!J$5*0.5*SQRT(((D50-0.5*SIN(2*D50)+$J$4*(SIN(D50))^3)/PI()))</f>
        <v>1.156065750682038</v>
      </c>
      <c r="C50" s="3">
        <f t="shared" si="1"/>
        <v>-1.156065750682038</v>
      </c>
      <c r="D50" s="3">
        <f>ACOS(2*(A50/OGIVE!J$4)-1)</f>
        <v>1.1151976533990742</v>
      </c>
    </row>
    <row r="51" spans="1:4" x14ac:dyDescent="0.2">
      <c r="A51" s="3">
        <f>OGIVE!A51</f>
        <v>9.6199999999999939</v>
      </c>
      <c r="B51" s="3">
        <f>OGIVE!J$5*0.5*SQRT(((D51-0.5*SIN(2*D51)+$J$4*(SIN(D51))^3)/PI()))</f>
        <v>1.1022911754352449</v>
      </c>
      <c r="C51" s="3">
        <f t="shared" si="1"/>
        <v>-1.1022911754352449</v>
      </c>
      <c r="D51" s="3">
        <f>ACOS(2*(A51/OGIVE!J$4)-1)</f>
        <v>1.0701416143903093</v>
      </c>
    </row>
    <row r="52" spans="1:4" x14ac:dyDescent="0.2">
      <c r="A52" s="3">
        <f>OGIVE!A52</f>
        <v>9.8799999999999937</v>
      </c>
      <c r="B52" s="3">
        <f>OGIVE!J$5*0.5*SQRT(((D52-0.5*SIN(2*D52)+$J$4*(SIN(D52))^3)/PI()))</f>
        <v>1.0462674036678234</v>
      </c>
      <c r="C52" s="3">
        <f t="shared" si="1"/>
        <v>-1.0462674036678234</v>
      </c>
      <c r="D52" s="3">
        <f>ACOS(2*(A52/OGIVE!J$4)-1)</f>
        <v>1.0239453760989536</v>
      </c>
    </row>
    <row r="53" spans="1:4" x14ac:dyDescent="0.2">
      <c r="A53" s="3">
        <f>OGIVE!A53</f>
        <v>10.139999999999993</v>
      </c>
      <c r="B53" s="3">
        <f>OGIVE!J$5*0.5*SQRT(((D53-0.5*SIN(2*D53)+$J$4*(SIN(D53))^3)/PI()))</f>
        <v>0.9878375357767778</v>
      </c>
      <c r="C53" s="3">
        <f t="shared" si="1"/>
        <v>-0.9878375357767778</v>
      </c>
      <c r="D53" s="3">
        <f>ACOS(2*(A53/OGIVE!J$4)-1)</f>
        <v>0.97641052679383566</v>
      </c>
    </row>
    <row r="54" spans="1:4" x14ac:dyDescent="0.2">
      <c r="A54" s="3">
        <f>OGIVE!A54</f>
        <v>10.399999999999993</v>
      </c>
      <c r="B54" s="3">
        <f>OGIVE!J$5*0.5*SQRT(((D54-0.5*SIN(2*D54)+$J$4*(SIN(D54))^3)/PI()))</f>
        <v>0.92681320949626256</v>
      </c>
      <c r="C54" s="3">
        <f t="shared" si="1"/>
        <v>-0.92681320949626256</v>
      </c>
      <c r="D54" s="3">
        <f>ACOS(2*(A54/OGIVE!J$4)-1)</f>
        <v>0.92729521800161341</v>
      </c>
    </row>
    <row r="55" spans="1:4" x14ac:dyDescent="0.2">
      <c r="A55" s="3">
        <f>OGIVE!A55</f>
        <v>10.659999999999993</v>
      </c>
      <c r="B55" s="3">
        <f>OGIVE!J$5*0.5*SQRT(((D55-0.5*SIN(2*D55)+$J$4*(SIN(D55))^3)/PI()))</f>
        <v>0.8629644095905924</v>
      </c>
      <c r="C55" s="3">
        <f t="shared" si="1"/>
        <v>-0.8629644095905924</v>
      </c>
      <c r="D55" s="3">
        <f>ACOS(2*(A55/OGIVE!J$4)-1)</f>
        <v>0.87629806116834186</v>
      </c>
    </row>
    <row r="56" spans="1:4" x14ac:dyDescent="0.2">
      <c r="A56" s="3">
        <f>OGIVE!A56</f>
        <v>10.919999999999993</v>
      </c>
      <c r="B56" s="3">
        <f>OGIVE!J$5*0.5*SQRT(((D56-0.5*SIN(2*D56)+$J$4*(SIN(D56))^3)/PI()))</f>
        <v>0.79600441106210562</v>
      </c>
      <c r="C56" s="3">
        <f t="shared" si="1"/>
        <v>-0.79600441106210562</v>
      </c>
      <c r="D56" s="3">
        <f>ACOS(2*(A56/OGIVE!J$4)-1)</f>
        <v>0.82303369213497757</v>
      </c>
    </row>
    <row r="57" spans="1:4" x14ac:dyDescent="0.2">
      <c r="A57" s="3">
        <f>OGIVE!A57</f>
        <v>11.179999999999993</v>
      </c>
      <c r="B57" s="3">
        <f>OGIVE!J$5*0.5*SQRT(((D57-0.5*SIN(2*D57)+$J$4*(SIN(D57))^3)/PI()))</f>
        <v>0.72556659749221486</v>
      </c>
      <c r="C57" s="3">
        <f t="shared" si="1"/>
        <v>-0.72556659749221486</v>
      </c>
      <c r="D57" s="3">
        <f>ACOS(2*(A57/OGIVE!J$4)-1)</f>
        <v>0.76699400786186811</v>
      </c>
    </row>
    <row r="58" spans="1:4" x14ac:dyDescent="0.2">
      <c r="A58" s="3">
        <f>OGIVE!A58</f>
        <v>11.439999999999992</v>
      </c>
      <c r="B58" s="3">
        <f>OGIVE!J$5*0.5*SQRT(((D58-0.5*SIN(2*D58)+$J$4*(SIN(D58))^3)/PI()))</f>
        <v>0.65116690017913459</v>
      </c>
      <c r="C58" s="3">
        <f t="shared" si="1"/>
        <v>-0.65116690017913459</v>
      </c>
      <c r="D58" s="3">
        <f>ACOS(2*(A58/OGIVE!J$4)-1)</f>
        <v>0.70748321177934459</v>
      </c>
    </row>
    <row r="59" spans="1:4" x14ac:dyDescent="0.2">
      <c r="A59" s="3">
        <f>OGIVE!A59</f>
        <v>11.699999999999992</v>
      </c>
      <c r="B59" s="3">
        <f>OGIVE!J$5*0.5*SQRT(((D59-0.5*SIN(2*D59)+$J$4*(SIN(D59))^3)/PI()))</f>
        <v>0.572138837309625</v>
      </c>
      <c r="C59" s="3">
        <f t="shared" si="1"/>
        <v>-0.572138837309625</v>
      </c>
      <c r="D59" s="3">
        <f>ACOS(2*(A59/OGIVE!J$4)-1)</f>
        <v>0.64350110879328648</v>
      </c>
    </row>
    <row r="60" spans="1:4" x14ac:dyDescent="0.2">
      <c r="A60" s="3">
        <f>OGIVE!A60</f>
        <v>11.829999999999993</v>
      </c>
      <c r="B60" s="3">
        <f>OGIVE!J$5*0.5*SQRT(((D60-0.5*SIN(2*D60)+$J$4*(SIN(D60))^3)/PI()))</f>
        <v>0.53060302881813426</v>
      </c>
      <c r="C60" s="3">
        <f t="shared" si="1"/>
        <v>-0.53060302881813426</v>
      </c>
      <c r="D60" s="3">
        <f>ACOS(2*(A60/OGIVE!J$4)-1)</f>
        <v>0.60938530803079682</v>
      </c>
    </row>
    <row r="61" spans="1:4" x14ac:dyDescent="0.2">
      <c r="A61" s="3">
        <f>OGIVE!A61</f>
        <v>11.959999999999994</v>
      </c>
      <c r="B61" s="3">
        <f>OGIVE!J$5*0.5*SQRT(((D61-0.5*SIN(2*D61)+$J$4*(SIN(D61))^3)/PI()))</f>
        <v>0.48751101049180467</v>
      </c>
      <c r="C61" s="3">
        <f t="shared" si="1"/>
        <v>-0.48751101049180467</v>
      </c>
      <c r="D61" s="3">
        <f>ACOS(2*(A61/OGIVE!J$4)-1)</f>
        <v>0.57351310442309855</v>
      </c>
    </row>
    <row r="62" spans="1:4" x14ac:dyDescent="0.2">
      <c r="A62" s="3">
        <f>OGIVE!A62</f>
        <v>12.089999999999995</v>
      </c>
      <c r="B62" s="3">
        <f>OGIVE!J$5*0.5*SQRT(((D62-0.5*SIN(2*D62)+$J$4*(SIN(D62))^3)/PI()))</f>
        <v>0.44265187910664611</v>
      </c>
      <c r="C62" s="3">
        <f t="shared" si="1"/>
        <v>-0.44265187910664611</v>
      </c>
      <c r="D62" s="3">
        <f>ACOS(2*(A62/OGIVE!J$4)-1)</f>
        <v>0.53552665431438928</v>
      </c>
    </row>
    <row r="63" spans="1:4" x14ac:dyDescent="0.2">
      <c r="A63" s="3">
        <f>OGIVE!A63</f>
        <v>12.219999999999995</v>
      </c>
      <c r="B63" s="3">
        <f>OGIVE!J$5*0.5*SQRT(((D63-0.5*SIN(2*D63)+$J$4*(SIN(D63))^3)/PI()))</f>
        <v>0.39574631182508507</v>
      </c>
      <c r="C63" s="3">
        <f t="shared" si="1"/>
        <v>-0.39574631182508507</v>
      </c>
      <c r="D63" s="3">
        <f>ACOS(2*(A63/OGIVE!J$4)-1)</f>
        <v>0.49493412634089706</v>
      </c>
    </row>
    <row r="64" spans="1:4" x14ac:dyDescent="0.2">
      <c r="A64" s="3">
        <f>OGIVE!A64</f>
        <v>12.349999999999996</v>
      </c>
      <c r="B64" s="3">
        <f>OGIVE!J$5*0.5*SQRT(((D64-0.5*SIN(2*D64)+$J$4*(SIN(D64))^3)/PI()))</f>
        <v>0.34640844736844445</v>
      </c>
      <c r="C64" s="3">
        <f t="shared" si="1"/>
        <v>-0.34640844736844445</v>
      </c>
      <c r="D64" s="3">
        <f>ACOS(2*(A64/OGIVE!J$4)-1)</f>
        <v>0.45102681179626369</v>
      </c>
    </row>
    <row r="65" spans="1:4" x14ac:dyDescent="0.2">
      <c r="A65" s="3">
        <f>OGIVE!A65</f>
        <v>12.479999999999997</v>
      </c>
      <c r="B65" s="3">
        <f>OGIVE!J$5*0.5*SQRT(((D65-0.5*SIN(2*D65)+$J$4*(SIN(D65))^3)/PI()))</f>
        <v>0.294073869253831</v>
      </c>
      <c r="C65" s="3">
        <f t="shared" si="1"/>
        <v>-0.294073869253831</v>
      </c>
      <c r="D65" s="3">
        <f>ACOS(2*(A65/OGIVE!J$4)-1)</f>
        <v>0.40271584158066287</v>
      </c>
    </row>
    <row r="66" spans="1:4" x14ac:dyDescent="0.2">
      <c r="A66" s="3">
        <f>OGIVE!A66</f>
        <v>12.609999999999998</v>
      </c>
      <c r="B66" s="3">
        <f>OGIVE!J$5*0.5*SQRT(((D66-0.5*SIN(2*D66)+$J$4*(SIN(D66))^3)/PI()))</f>
        <v>0.23784600222082555</v>
      </c>
      <c r="C66" s="3">
        <f t="shared" si="1"/>
        <v>-0.23784600222082555</v>
      </c>
      <c r="D66" s="3">
        <f>ACOS(2*(A66/OGIVE!J$4)-1)</f>
        <v>0.34816602127296159</v>
      </c>
    </row>
    <row r="67" spans="1:4" x14ac:dyDescent="0.2">
      <c r="A67" s="3">
        <f>OGIVE!A67</f>
        <v>12.739999999999998</v>
      </c>
      <c r="B67" s="3">
        <f>OGIVE!J$5*0.5*SQRT(((D67-0.5*SIN(2*D67)+$J$4*(SIN(D67))^3)/PI()))</f>
        <v>0.17610186159468152</v>
      </c>
      <c r="C67" s="3">
        <f t="shared" si="1"/>
        <v>-0.17610186159468152</v>
      </c>
      <c r="D67" s="3">
        <f>ACOS(2*(A67/OGIVE!J$4)-1)</f>
        <v>0.2837941092083287</v>
      </c>
    </row>
    <row r="68" spans="1:4" x14ac:dyDescent="0.2">
      <c r="A68" s="3">
        <f>OGIVE!A68</f>
        <v>12.804999999999998</v>
      </c>
      <c r="B68" s="3">
        <f>OGIVE!J$5*0.5*SQRT(((D68-0.5*SIN(2*D68)+$J$4*(SIN(D68))^3)/PI()))</f>
        <v>0.1421757668695709</v>
      </c>
      <c r="C68" s="3">
        <f t="shared" si="1"/>
        <v>-0.1421757668695709</v>
      </c>
      <c r="D68" s="3">
        <f>ACOS(2*(A68/OGIVE!J$4)-1)</f>
        <v>0.24556551751529287</v>
      </c>
    </row>
    <row r="69" spans="1:4" x14ac:dyDescent="0.2">
      <c r="A69" s="3">
        <f>OGIVE!A69</f>
        <v>12.869999999999997</v>
      </c>
      <c r="B69" s="3">
        <f>OGIVE!J$5*0.5*SQRT(((D69-0.5*SIN(2*D69)+$J$4*(SIN(D69))^3)/PI()))</f>
        <v>0.10508025263810776</v>
      </c>
      <c r="C69" s="3">
        <f t="shared" si="1"/>
        <v>-0.10508025263810776</v>
      </c>
      <c r="D69" s="3">
        <f>ACOS(2*(A69/OGIVE!J$4)-1)</f>
        <v>0.20033484232312193</v>
      </c>
    </row>
    <row r="70" spans="1:4" x14ac:dyDescent="0.2">
      <c r="A70" s="3">
        <f>OGIVE!A70</f>
        <v>12.934999999999997</v>
      </c>
      <c r="B70" s="3">
        <f>OGIVE!J$5*0.5*SQRT(((D70-0.5*SIN(2*D70)+$J$4*(SIN(D70))^3)/PI()))</f>
        <v>6.2590854445095101E-2</v>
      </c>
      <c r="C70" s="3">
        <f t="shared" si="1"/>
        <v>-6.2590854445095101E-2</v>
      </c>
      <c r="D70" s="3">
        <f>ACOS(2*(A70/OGIVE!J$4)-1)</f>
        <v>0.1415394733244304</v>
      </c>
    </row>
    <row r="71" spans="1:4" x14ac:dyDescent="0.2">
      <c r="A71" s="3">
        <f>OGIVE!A71</f>
        <v>12.999999999999996</v>
      </c>
      <c r="B71" s="3">
        <f>OGIVE!J$5*0.5*SQRT(((D71-0.5*SIN(2*D71)+$J$4*(SIN(D71))^3)/PI()))</f>
        <v>5.937850608541346E-12</v>
      </c>
      <c r="C71" s="3">
        <f t="shared" si="1"/>
        <v>-5.937850608541346E-12</v>
      </c>
      <c r="D71" s="3">
        <f>ACOS(2*(A71/OGIVE!J$4)-1)</f>
        <v>2.9802322387695313E-8</v>
      </c>
    </row>
  </sheetData>
  <phoneticPr fontId="0" type="noConversion"/>
  <pageMargins left="0.75" right="0.75" top="0.61" bottom="0.63" header="0.5" footer="0.5"/>
  <pageSetup orientation="landscape" horizontalDpi="4294967292"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Rocket</vt:lpstr>
      <vt:lpstr>Instructions</vt:lpstr>
      <vt:lpstr>EQUATIONS</vt:lpstr>
      <vt:lpstr>OGIVE</vt:lpstr>
      <vt:lpstr>POWER</vt:lpstr>
      <vt:lpstr>ELLIPSE</vt:lpstr>
      <vt:lpstr>HAACK</vt:lpstr>
      <vt:lpstr>EQUATIONS!Print_Area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Bulger</dc:creator>
  <cp:lastModifiedBy>Concordia University</cp:lastModifiedBy>
  <cp:lastPrinted>2005-04-23T20:54:09Z</cp:lastPrinted>
  <dcterms:created xsi:type="dcterms:W3CDTF">1999-09-18T02:43:17Z</dcterms:created>
  <dcterms:modified xsi:type="dcterms:W3CDTF">2015-12-06T22:21:52Z</dcterms:modified>
</cp:coreProperties>
</file>