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csatt/IV_Swinger/IV_Swinger2/Spreadsheets/"/>
    </mc:Choice>
  </mc:AlternateContent>
  <xr:revisionPtr revIDLastSave="0" documentId="13_ncr:1_{AC115355-EBBC-C341-BCA6-7CF96F297BB2}" xr6:coauthVersionLast="43" xr6:coauthVersionMax="43" xr10:uidLastSave="{00000000-0000-0000-0000-000000000000}"/>
  <bookViews>
    <workbookView xWindow="6600" yWindow="460" windowWidth="39720" windowHeight="26160" tabRatio="500" activeTab="1" xr2:uid="{00000000-000D-0000-FFFF-FFFF00000000}"/>
  </bookViews>
  <sheets>
    <sheet name="Cover" sheetId="9" r:id="rId1"/>
    <sheet name="Sheet1" sheetId="7" r:id="rId2"/>
    <sheet name="R1, R2, Rf, Rg" sheetId="1" r:id="rId3"/>
  </sheets>
  <definedNames>
    <definedName name="Act_ADC_steps_per_amp">Sheet1!$E$32</definedName>
    <definedName name="Act_ADC_steps_per_volt">Sheet1!$E$19</definedName>
    <definedName name="Act_done_mA">Sheet1!$E$34</definedName>
    <definedName name="Act_gain">Sheet1!$E$26</definedName>
    <definedName name="Act_Isc_max">Sheet1!$E$27</definedName>
    <definedName name="Act_min_Isc_steps">Sheet1!$E$33</definedName>
    <definedName name="Act_min_Voc_steps">Sheet1!$E$20</definedName>
    <definedName name="Act_R1">Sheet1!$E$10</definedName>
    <definedName name="Act_R1_mW">Sheet1!$E$16</definedName>
    <definedName name="Act_R2">Sheet1!$E$11</definedName>
    <definedName name="Act_R2_mW">Sheet1!$E$17</definedName>
    <definedName name="Act_Rf">Sheet1!$E$24</definedName>
    <definedName name="Act_Rg">Sheet1!$E$25</definedName>
    <definedName name="Act_SC_drop_mV">Sheet1!$E$29</definedName>
    <definedName name="Act_shunt_drop_mV">Sheet1!$E$28</definedName>
    <definedName name="Act_shunt_mohms">Sheet1!$E$23</definedName>
    <definedName name="Act_shunt_Watts">Sheet1!$E$31</definedName>
    <definedName name="Act_Vdiv_max_mA">Sheet1!$E$14</definedName>
    <definedName name="Act_Vdiv_mW">Sheet1!$E$18</definedName>
    <definedName name="Act_Vdiv_ratio">Sheet1!$E$12</definedName>
    <definedName name="Act_Voc_max">Sheet1!$E$13</definedName>
    <definedName name="ADC_bits">Sheet1!$B$4</definedName>
    <definedName name="ADC_steps">Sheet1!$B$5</definedName>
    <definedName name="Cap_ESR_mohms">Sheet1!$E$40</definedName>
    <definedName name="Cap_tolerance">Sheet1!$E$39</definedName>
    <definedName name="done_ch1_adc">Sheet1!$B$6</definedName>
    <definedName name="Load_capacitance">Sheet1!$E$38</definedName>
    <definedName name="Max_swing_ms">Sheet1!$E$41</definedName>
    <definedName name="Min_swing_ms">Sheet1!$E$42</definedName>
    <definedName name="pre_post_mpp_swing_time_ratio">Sheet1!$H$5</definedName>
    <definedName name="R_1">'R1, R2, Rf, Rg'!$C$3:$AA$3</definedName>
    <definedName name="R_2">'R1, R2, Rf, Rg'!$B$4:$B$28</definedName>
    <definedName name="R_f">'R1, R2, Rf, Rg'!$B$35:$B$59</definedName>
    <definedName name="R_g">'R1, R2, Rf, Rg'!$C$34:$AA$34</definedName>
    <definedName name="SC_relay_mohms">Sheet1!$E$4</definedName>
    <definedName name="SC_wire_mohms">Sheet1!$E$3</definedName>
    <definedName name="Tgt_gain">Sheet1!$B$24</definedName>
    <definedName name="Tgt_Isc_max">Sheet1!$B$23</definedName>
    <definedName name="Tgt_Isc_min">Sheet1!$B$28</definedName>
    <definedName name="Tgt_shunt_min_power_W">Sheet1!$B$26</definedName>
    <definedName name="Tgt_shunt_mohms">Sheet1!$B$25</definedName>
    <definedName name="Tgt_Vdiv_ratio">Sheet1!$B$11</definedName>
    <definedName name="Tgt_Vmpp_min">Sheet1!$B$14</definedName>
    <definedName name="Tgt_Voc_max">Sheet1!$B$10</definedName>
    <definedName name="Tgt_Voc_min">Sheet1!$B$13</definedName>
    <definedName name="us_per_point">Sheet1!$H$3</definedName>
    <definedName name="Vmpp_Voc_ratio">Sheet1!$H$4</definedName>
    <definedName name="Vref" localSheetId="1">Sheet1!$B$3</definedName>
    <definedName name="Vref">#REF!</definedName>
  </definedNames>
  <calcPr calcId="191029"/>
</workbook>
</file>

<file path=xl/calcChain.xml><?xml version="1.0" encoding="utf-8"?>
<calcChain xmlns="http://schemas.openxmlformats.org/spreadsheetml/2006/main">
  <c r="B14" i="7" l="1"/>
  <c r="E42" i="7"/>
  <c r="E41" i="7"/>
  <c r="E40" i="7"/>
  <c r="E31" i="7"/>
  <c r="B61" i="1"/>
  <c r="E29" i="7" l="1"/>
  <c r="E43" i="7" s="1"/>
  <c r="E28" i="7"/>
  <c r="B11" i="7"/>
  <c r="B30" i="1" s="1"/>
  <c r="B5" i="7"/>
  <c r="E26" i="7"/>
  <c r="E27" i="7" s="1"/>
  <c r="B25" i="7"/>
  <c r="B26" i="7" s="1"/>
  <c r="E12" i="7"/>
  <c r="E13" i="7" s="1"/>
  <c r="E30" i="7" l="1"/>
  <c r="E32" i="7"/>
  <c r="E19" i="7"/>
  <c r="E20" i="7" s="1"/>
  <c r="E14" i="7"/>
  <c r="E15" i="7" s="1"/>
  <c r="C36" i="1"/>
  <c r="D36" i="1"/>
  <c r="E36" i="1"/>
  <c r="F36" i="1"/>
  <c r="G36" i="1"/>
  <c r="H36" i="1"/>
  <c r="I36" i="1"/>
  <c r="J36" i="1"/>
  <c r="K36" i="1"/>
  <c r="L36" i="1"/>
  <c r="M36" i="1"/>
  <c r="N36" i="1"/>
  <c r="O36" i="1"/>
  <c r="P36" i="1"/>
  <c r="Q36" i="1"/>
  <c r="R36" i="1"/>
  <c r="S36" i="1"/>
  <c r="T36" i="1"/>
  <c r="U36" i="1"/>
  <c r="V36" i="1"/>
  <c r="W36" i="1"/>
  <c r="X36" i="1"/>
  <c r="Y36" i="1"/>
  <c r="Z36" i="1"/>
  <c r="AA36" i="1"/>
  <c r="C37" i="1"/>
  <c r="D37" i="1"/>
  <c r="E37" i="1"/>
  <c r="F37" i="1"/>
  <c r="G37" i="1"/>
  <c r="H37" i="1"/>
  <c r="I37" i="1"/>
  <c r="J37" i="1"/>
  <c r="K37" i="1"/>
  <c r="L37" i="1"/>
  <c r="M37" i="1"/>
  <c r="N37" i="1"/>
  <c r="O37" i="1"/>
  <c r="P37" i="1"/>
  <c r="Q37" i="1"/>
  <c r="R37" i="1"/>
  <c r="S37" i="1"/>
  <c r="T37" i="1"/>
  <c r="U37" i="1"/>
  <c r="V37" i="1"/>
  <c r="W37" i="1"/>
  <c r="X37" i="1"/>
  <c r="Y37" i="1"/>
  <c r="Z37" i="1"/>
  <c r="AA37" i="1"/>
  <c r="C38" i="1"/>
  <c r="D38" i="1"/>
  <c r="E38" i="1"/>
  <c r="F38" i="1"/>
  <c r="G38" i="1"/>
  <c r="H38" i="1"/>
  <c r="I38" i="1"/>
  <c r="J38" i="1"/>
  <c r="K38" i="1"/>
  <c r="L38" i="1"/>
  <c r="M38" i="1"/>
  <c r="N38" i="1"/>
  <c r="O38" i="1"/>
  <c r="P38" i="1"/>
  <c r="Q38" i="1"/>
  <c r="R38" i="1"/>
  <c r="S38" i="1"/>
  <c r="T38" i="1"/>
  <c r="U38" i="1"/>
  <c r="V38" i="1"/>
  <c r="W38" i="1"/>
  <c r="X38" i="1"/>
  <c r="Y38" i="1"/>
  <c r="Z38" i="1"/>
  <c r="AA38" i="1"/>
  <c r="C39" i="1"/>
  <c r="D39" i="1"/>
  <c r="E39" i="1"/>
  <c r="F39" i="1"/>
  <c r="G39" i="1"/>
  <c r="H39" i="1"/>
  <c r="I39" i="1"/>
  <c r="J39" i="1"/>
  <c r="K39" i="1"/>
  <c r="L39" i="1"/>
  <c r="M39" i="1"/>
  <c r="N39" i="1"/>
  <c r="O39" i="1"/>
  <c r="P39" i="1"/>
  <c r="Q39" i="1"/>
  <c r="R39" i="1"/>
  <c r="S39" i="1"/>
  <c r="T39" i="1"/>
  <c r="U39" i="1"/>
  <c r="V39" i="1"/>
  <c r="W39" i="1"/>
  <c r="X39" i="1"/>
  <c r="Y39" i="1"/>
  <c r="Z39" i="1"/>
  <c r="AA39" i="1"/>
  <c r="C40" i="1"/>
  <c r="D40" i="1"/>
  <c r="E40" i="1"/>
  <c r="F40" i="1"/>
  <c r="G40" i="1"/>
  <c r="H40" i="1"/>
  <c r="I40" i="1"/>
  <c r="J40" i="1"/>
  <c r="K40" i="1"/>
  <c r="L40" i="1"/>
  <c r="M40" i="1"/>
  <c r="N40" i="1"/>
  <c r="O40" i="1"/>
  <c r="P40" i="1"/>
  <c r="Q40" i="1"/>
  <c r="R40" i="1"/>
  <c r="S40" i="1"/>
  <c r="T40" i="1"/>
  <c r="U40" i="1"/>
  <c r="V40" i="1"/>
  <c r="W40" i="1"/>
  <c r="X40" i="1"/>
  <c r="Y40" i="1"/>
  <c r="Z40" i="1"/>
  <c r="AA40" i="1"/>
  <c r="C41" i="1"/>
  <c r="D41" i="1"/>
  <c r="E41" i="1"/>
  <c r="F41" i="1"/>
  <c r="G41" i="1"/>
  <c r="H41" i="1"/>
  <c r="I41" i="1"/>
  <c r="J41" i="1"/>
  <c r="K41" i="1"/>
  <c r="L41" i="1"/>
  <c r="M41" i="1"/>
  <c r="N41" i="1"/>
  <c r="O41" i="1"/>
  <c r="P41" i="1"/>
  <c r="Q41" i="1"/>
  <c r="R41" i="1"/>
  <c r="S41" i="1"/>
  <c r="T41" i="1"/>
  <c r="U41" i="1"/>
  <c r="V41" i="1"/>
  <c r="W41" i="1"/>
  <c r="X41" i="1"/>
  <c r="Y41" i="1"/>
  <c r="Z41" i="1"/>
  <c r="AA41" i="1"/>
  <c r="C42" i="1"/>
  <c r="D42" i="1"/>
  <c r="E42" i="1"/>
  <c r="F42" i="1"/>
  <c r="G42" i="1"/>
  <c r="H42" i="1"/>
  <c r="I42" i="1"/>
  <c r="J42" i="1"/>
  <c r="K42" i="1"/>
  <c r="L42" i="1"/>
  <c r="M42" i="1"/>
  <c r="N42" i="1"/>
  <c r="O42" i="1"/>
  <c r="P42" i="1"/>
  <c r="Q42" i="1"/>
  <c r="R42" i="1"/>
  <c r="S42" i="1"/>
  <c r="T42" i="1"/>
  <c r="U42" i="1"/>
  <c r="V42" i="1"/>
  <c r="W42" i="1"/>
  <c r="X42" i="1"/>
  <c r="Y42" i="1"/>
  <c r="Z42" i="1"/>
  <c r="AA42" i="1"/>
  <c r="C43" i="1"/>
  <c r="D43" i="1"/>
  <c r="E43" i="1"/>
  <c r="F43" i="1"/>
  <c r="G43" i="1"/>
  <c r="H43" i="1"/>
  <c r="I43" i="1"/>
  <c r="J43" i="1"/>
  <c r="K43" i="1"/>
  <c r="L43" i="1"/>
  <c r="M43" i="1"/>
  <c r="N43" i="1"/>
  <c r="O43" i="1"/>
  <c r="P43" i="1"/>
  <c r="Q43" i="1"/>
  <c r="R43" i="1"/>
  <c r="S43" i="1"/>
  <c r="T43" i="1"/>
  <c r="U43" i="1"/>
  <c r="V43" i="1"/>
  <c r="W43" i="1"/>
  <c r="X43" i="1"/>
  <c r="Y43" i="1"/>
  <c r="Z43" i="1"/>
  <c r="AA43" i="1"/>
  <c r="C44" i="1"/>
  <c r="D44" i="1"/>
  <c r="E44" i="1"/>
  <c r="F44" i="1"/>
  <c r="G44" i="1"/>
  <c r="H44" i="1"/>
  <c r="I44" i="1"/>
  <c r="J44" i="1"/>
  <c r="K44" i="1"/>
  <c r="L44" i="1"/>
  <c r="M44" i="1"/>
  <c r="N44" i="1"/>
  <c r="O44" i="1"/>
  <c r="P44" i="1"/>
  <c r="Q44" i="1"/>
  <c r="R44" i="1"/>
  <c r="S44" i="1"/>
  <c r="T44" i="1"/>
  <c r="U44" i="1"/>
  <c r="V44" i="1"/>
  <c r="W44" i="1"/>
  <c r="X44" i="1"/>
  <c r="Y44" i="1"/>
  <c r="Z44" i="1"/>
  <c r="AA44" i="1"/>
  <c r="C45" i="1"/>
  <c r="D45" i="1"/>
  <c r="E45" i="1"/>
  <c r="F45" i="1"/>
  <c r="G45" i="1"/>
  <c r="H45" i="1"/>
  <c r="I45" i="1"/>
  <c r="J45" i="1"/>
  <c r="K45" i="1"/>
  <c r="L45" i="1"/>
  <c r="M45" i="1"/>
  <c r="N45" i="1"/>
  <c r="O45" i="1"/>
  <c r="P45" i="1"/>
  <c r="Q45" i="1"/>
  <c r="R45" i="1"/>
  <c r="S45" i="1"/>
  <c r="T45" i="1"/>
  <c r="U45" i="1"/>
  <c r="V45" i="1"/>
  <c r="W45" i="1"/>
  <c r="X45" i="1"/>
  <c r="Y45" i="1"/>
  <c r="Z45" i="1"/>
  <c r="AA45" i="1"/>
  <c r="C46" i="1"/>
  <c r="D46" i="1"/>
  <c r="E46" i="1"/>
  <c r="F46" i="1"/>
  <c r="G46" i="1"/>
  <c r="H46" i="1"/>
  <c r="I46" i="1"/>
  <c r="J46" i="1"/>
  <c r="K46" i="1"/>
  <c r="L46" i="1"/>
  <c r="M46" i="1"/>
  <c r="N46" i="1"/>
  <c r="O46" i="1"/>
  <c r="P46" i="1"/>
  <c r="Q46" i="1"/>
  <c r="R46" i="1"/>
  <c r="S46" i="1"/>
  <c r="T46" i="1"/>
  <c r="U46" i="1"/>
  <c r="V46" i="1"/>
  <c r="W46" i="1"/>
  <c r="X46" i="1"/>
  <c r="Y46" i="1"/>
  <c r="Z46" i="1"/>
  <c r="AA46" i="1"/>
  <c r="C47" i="1"/>
  <c r="D47" i="1"/>
  <c r="E47" i="1"/>
  <c r="F47" i="1"/>
  <c r="G47" i="1"/>
  <c r="H47" i="1"/>
  <c r="I47" i="1"/>
  <c r="J47" i="1"/>
  <c r="K47" i="1"/>
  <c r="L47" i="1"/>
  <c r="M47" i="1"/>
  <c r="N47" i="1"/>
  <c r="O47" i="1"/>
  <c r="P47" i="1"/>
  <c r="Q47" i="1"/>
  <c r="R47" i="1"/>
  <c r="S47" i="1"/>
  <c r="T47" i="1"/>
  <c r="U47" i="1"/>
  <c r="V47" i="1"/>
  <c r="W47" i="1"/>
  <c r="X47" i="1"/>
  <c r="Y47" i="1"/>
  <c r="Z47" i="1"/>
  <c r="AA47" i="1"/>
  <c r="C48" i="1"/>
  <c r="D48" i="1"/>
  <c r="E48" i="1"/>
  <c r="F48" i="1"/>
  <c r="G48" i="1"/>
  <c r="H48" i="1"/>
  <c r="I48" i="1"/>
  <c r="J48" i="1"/>
  <c r="K48" i="1"/>
  <c r="L48" i="1"/>
  <c r="M48" i="1"/>
  <c r="N48" i="1"/>
  <c r="O48" i="1"/>
  <c r="P48" i="1"/>
  <c r="Q48" i="1"/>
  <c r="R48" i="1"/>
  <c r="S48" i="1"/>
  <c r="T48" i="1"/>
  <c r="U48" i="1"/>
  <c r="V48" i="1"/>
  <c r="W48" i="1"/>
  <c r="X48" i="1"/>
  <c r="Y48" i="1"/>
  <c r="Z48" i="1"/>
  <c r="AA48" i="1"/>
  <c r="C49" i="1"/>
  <c r="D49" i="1"/>
  <c r="E49" i="1"/>
  <c r="F49" i="1"/>
  <c r="G49" i="1"/>
  <c r="H49" i="1"/>
  <c r="I49" i="1"/>
  <c r="J49" i="1"/>
  <c r="K49" i="1"/>
  <c r="L49" i="1"/>
  <c r="M49" i="1"/>
  <c r="N49" i="1"/>
  <c r="O49" i="1"/>
  <c r="P49" i="1"/>
  <c r="Q49" i="1"/>
  <c r="R49" i="1"/>
  <c r="S49" i="1"/>
  <c r="T49" i="1"/>
  <c r="U49" i="1"/>
  <c r="V49" i="1"/>
  <c r="W49" i="1"/>
  <c r="X49" i="1"/>
  <c r="Y49" i="1"/>
  <c r="Z49" i="1"/>
  <c r="AA49" i="1"/>
  <c r="C50" i="1"/>
  <c r="D50" i="1"/>
  <c r="E50" i="1"/>
  <c r="F50" i="1"/>
  <c r="G50" i="1"/>
  <c r="H50" i="1"/>
  <c r="I50" i="1"/>
  <c r="J50" i="1"/>
  <c r="K50" i="1"/>
  <c r="L50" i="1"/>
  <c r="M50" i="1"/>
  <c r="N50" i="1"/>
  <c r="O50" i="1"/>
  <c r="P50" i="1"/>
  <c r="Q50" i="1"/>
  <c r="R50" i="1"/>
  <c r="S50" i="1"/>
  <c r="T50" i="1"/>
  <c r="U50" i="1"/>
  <c r="V50" i="1"/>
  <c r="W50" i="1"/>
  <c r="X50" i="1"/>
  <c r="Y50" i="1"/>
  <c r="Z50" i="1"/>
  <c r="AA50" i="1"/>
  <c r="C51" i="1"/>
  <c r="D51" i="1"/>
  <c r="E51" i="1"/>
  <c r="F51" i="1"/>
  <c r="G51" i="1"/>
  <c r="H51" i="1"/>
  <c r="I51" i="1"/>
  <c r="J51" i="1"/>
  <c r="K51" i="1"/>
  <c r="L51" i="1"/>
  <c r="M51" i="1"/>
  <c r="N51" i="1"/>
  <c r="O51" i="1"/>
  <c r="P51" i="1"/>
  <c r="Q51" i="1"/>
  <c r="R51" i="1"/>
  <c r="S51" i="1"/>
  <c r="T51" i="1"/>
  <c r="U51" i="1"/>
  <c r="V51" i="1"/>
  <c r="W51" i="1"/>
  <c r="X51" i="1"/>
  <c r="Y51" i="1"/>
  <c r="Z51" i="1"/>
  <c r="AA51" i="1"/>
  <c r="C52" i="1"/>
  <c r="D52" i="1"/>
  <c r="E52" i="1"/>
  <c r="F52" i="1"/>
  <c r="G52" i="1"/>
  <c r="H52" i="1"/>
  <c r="I52" i="1"/>
  <c r="J52" i="1"/>
  <c r="K52" i="1"/>
  <c r="L52" i="1"/>
  <c r="M52" i="1"/>
  <c r="N52" i="1"/>
  <c r="O52" i="1"/>
  <c r="P52" i="1"/>
  <c r="Q52" i="1"/>
  <c r="R52" i="1"/>
  <c r="S52" i="1"/>
  <c r="T52" i="1"/>
  <c r="U52" i="1"/>
  <c r="V52" i="1"/>
  <c r="W52" i="1"/>
  <c r="X52" i="1"/>
  <c r="Y52" i="1"/>
  <c r="Z52" i="1"/>
  <c r="AA52" i="1"/>
  <c r="C53" i="1"/>
  <c r="D53" i="1"/>
  <c r="E53" i="1"/>
  <c r="F53" i="1"/>
  <c r="G53" i="1"/>
  <c r="H53" i="1"/>
  <c r="I53" i="1"/>
  <c r="J53" i="1"/>
  <c r="K53" i="1"/>
  <c r="L53" i="1"/>
  <c r="M53" i="1"/>
  <c r="N53" i="1"/>
  <c r="O53" i="1"/>
  <c r="P53" i="1"/>
  <c r="Q53" i="1"/>
  <c r="R53" i="1"/>
  <c r="S53" i="1"/>
  <c r="T53" i="1"/>
  <c r="U53" i="1"/>
  <c r="V53" i="1"/>
  <c r="W53" i="1"/>
  <c r="X53" i="1"/>
  <c r="Y53" i="1"/>
  <c r="Z53" i="1"/>
  <c r="AA53" i="1"/>
  <c r="C54" i="1"/>
  <c r="D54" i="1"/>
  <c r="E54" i="1"/>
  <c r="F54" i="1"/>
  <c r="G54" i="1"/>
  <c r="H54" i="1"/>
  <c r="I54" i="1"/>
  <c r="J54" i="1"/>
  <c r="K54" i="1"/>
  <c r="L54" i="1"/>
  <c r="M54" i="1"/>
  <c r="N54" i="1"/>
  <c r="O54" i="1"/>
  <c r="P54" i="1"/>
  <c r="Q54" i="1"/>
  <c r="R54" i="1"/>
  <c r="S54" i="1"/>
  <c r="T54" i="1"/>
  <c r="U54" i="1"/>
  <c r="V54" i="1"/>
  <c r="W54" i="1"/>
  <c r="X54" i="1"/>
  <c r="Y54" i="1"/>
  <c r="Z54" i="1"/>
  <c r="AA54" i="1"/>
  <c r="C55" i="1"/>
  <c r="D55" i="1"/>
  <c r="E55" i="1"/>
  <c r="F55" i="1"/>
  <c r="G55" i="1"/>
  <c r="H55" i="1"/>
  <c r="I55" i="1"/>
  <c r="J55" i="1"/>
  <c r="K55" i="1"/>
  <c r="L55" i="1"/>
  <c r="M55" i="1"/>
  <c r="N55" i="1"/>
  <c r="O55" i="1"/>
  <c r="P55" i="1"/>
  <c r="Q55" i="1"/>
  <c r="R55" i="1"/>
  <c r="S55" i="1"/>
  <c r="T55" i="1"/>
  <c r="U55" i="1"/>
  <c r="V55" i="1"/>
  <c r="W55" i="1"/>
  <c r="X55" i="1"/>
  <c r="Y55" i="1"/>
  <c r="Z55" i="1"/>
  <c r="AA55" i="1"/>
  <c r="C56" i="1"/>
  <c r="D56" i="1"/>
  <c r="E56" i="1"/>
  <c r="F56" i="1"/>
  <c r="G56" i="1"/>
  <c r="H56" i="1"/>
  <c r="I56" i="1"/>
  <c r="J56" i="1"/>
  <c r="K56" i="1"/>
  <c r="L56" i="1"/>
  <c r="M56" i="1"/>
  <c r="N56" i="1"/>
  <c r="O56" i="1"/>
  <c r="P56" i="1"/>
  <c r="Q56" i="1"/>
  <c r="R56" i="1"/>
  <c r="S56" i="1"/>
  <c r="T56" i="1"/>
  <c r="U56" i="1"/>
  <c r="V56" i="1"/>
  <c r="W56" i="1"/>
  <c r="X56" i="1"/>
  <c r="Y56" i="1"/>
  <c r="Z56" i="1"/>
  <c r="AA56" i="1"/>
  <c r="C57" i="1"/>
  <c r="D57" i="1"/>
  <c r="E57" i="1"/>
  <c r="F57" i="1"/>
  <c r="G57" i="1"/>
  <c r="H57" i="1"/>
  <c r="I57" i="1"/>
  <c r="J57" i="1"/>
  <c r="K57" i="1"/>
  <c r="L57" i="1"/>
  <c r="M57" i="1"/>
  <c r="N57" i="1"/>
  <c r="O57" i="1"/>
  <c r="P57" i="1"/>
  <c r="Q57" i="1"/>
  <c r="R57" i="1"/>
  <c r="S57" i="1"/>
  <c r="T57" i="1"/>
  <c r="U57" i="1"/>
  <c r="V57" i="1"/>
  <c r="W57" i="1"/>
  <c r="X57" i="1"/>
  <c r="Y57" i="1"/>
  <c r="Z57" i="1"/>
  <c r="AA57" i="1"/>
  <c r="C58" i="1"/>
  <c r="D58" i="1"/>
  <c r="E58" i="1"/>
  <c r="F58" i="1"/>
  <c r="G58" i="1"/>
  <c r="H58" i="1"/>
  <c r="I58" i="1"/>
  <c r="J58" i="1"/>
  <c r="K58" i="1"/>
  <c r="L58" i="1"/>
  <c r="M58" i="1"/>
  <c r="N58" i="1"/>
  <c r="O58" i="1"/>
  <c r="P58" i="1"/>
  <c r="Q58" i="1"/>
  <c r="R58" i="1"/>
  <c r="S58" i="1"/>
  <c r="T58" i="1"/>
  <c r="U58" i="1"/>
  <c r="V58" i="1"/>
  <c r="W58" i="1"/>
  <c r="X58" i="1"/>
  <c r="Y58" i="1"/>
  <c r="Z58" i="1"/>
  <c r="AA58" i="1"/>
  <c r="C59" i="1"/>
  <c r="D59" i="1"/>
  <c r="E59" i="1"/>
  <c r="F59" i="1"/>
  <c r="G59" i="1"/>
  <c r="H59" i="1"/>
  <c r="I59" i="1"/>
  <c r="J59" i="1"/>
  <c r="K59" i="1"/>
  <c r="L59" i="1"/>
  <c r="M59" i="1"/>
  <c r="N59" i="1"/>
  <c r="O59" i="1"/>
  <c r="P59" i="1"/>
  <c r="Q59" i="1"/>
  <c r="R59" i="1"/>
  <c r="S59" i="1"/>
  <c r="T59" i="1"/>
  <c r="U59" i="1"/>
  <c r="V59" i="1"/>
  <c r="W59" i="1"/>
  <c r="X59" i="1"/>
  <c r="Y59" i="1"/>
  <c r="Z59" i="1"/>
  <c r="AA59" i="1"/>
  <c r="D35" i="1"/>
  <c r="E35" i="1"/>
  <c r="F35" i="1"/>
  <c r="G35" i="1"/>
  <c r="H35" i="1"/>
  <c r="I35" i="1"/>
  <c r="J35" i="1"/>
  <c r="K35" i="1"/>
  <c r="L35" i="1"/>
  <c r="M35" i="1"/>
  <c r="N35" i="1"/>
  <c r="O35" i="1"/>
  <c r="P35" i="1"/>
  <c r="Q35" i="1"/>
  <c r="R35" i="1"/>
  <c r="S35" i="1"/>
  <c r="T35" i="1"/>
  <c r="U35" i="1"/>
  <c r="V35" i="1"/>
  <c r="W35" i="1"/>
  <c r="X35" i="1"/>
  <c r="Y35" i="1"/>
  <c r="Z35" i="1"/>
  <c r="AA35" i="1"/>
  <c r="C35" i="1"/>
  <c r="C5" i="1"/>
  <c r="D5" i="1"/>
  <c r="E5" i="1"/>
  <c r="F5" i="1"/>
  <c r="G5" i="1"/>
  <c r="H5" i="1"/>
  <c r="I5" i="1"/>
  <c r="J5" i="1"/>
  <c r="K5" i="1"/>
  <c r="L5" i="1"/>
  <c r="M5" i="1"/>
  <c r="N5" i="1"/>
  <c r="O5" i="1"/>
  <c r="P5" i="1"/>
  <c r="Q5" i="1"/>
  <c r="R5" i="1"/>
  <c r="S5" i="1"/>
  <c r="T5" i="1"/>
  <c r="U5" i="1"/>
  <c r="V5" i="1"/>
  <c r="W5" i="1"/>
  <c r="X5" i="1"/>
  <c r="Y5" i="1"/>
  <c r="Z5" i="1"/>
  <c r="AA5" i="1"/>
  <c r="C6" i="1"/>
  <c r="D6" i="1"/>
  <c r="E6" i="1"/>
  <c r="F6" i="1"/>
  <c r="G6" i="1"/>
  <c r="H6" i="1"/>
  <c r="I6" i="1"/>
  <c r="J6" i="1"/>
  <c r="K6" i="1"/>
  <c r="L6" i="1"/>
  <c r="M6" i="1"/>
  <c r="N6" i="1"/>
  <c r="O6" i="1"/>
  <c r="P6" i="1"/>
  <c r="Q6" i="1"/>
  <c r="R6" i="1"/>
  <c r="S6" i="1"/>
  <c r="T6" i="1"/>
  <c r="U6" i="1"/>
  <c r="V6" i="1"/>
  <c r="W6" i="1"/>
  <c r="X6" i="1"/>
  <c r="Y6" i="1"/>
  <c r="Z6" i="1"/>
  <c r="AA6" i="1"/>
  <c r="C7" i="1"/>
  <c r="D7" i="1"/>
  <c r="E7" i="1"/>
  <c r="F7" i="1"/>
  <c r="G7" i="1"/>
  <c r="H7" i="1"/>
  <c r="I7" i="1"/>
  <c r="J7" i="1"/>
  <c r="K7" i="1"/>
  <c r="L7" i="1"/>
  <c r="M7" i="1"/>
  <c r="N7" i="1"/>
  <c r="O7" i="1"/>
  <c r="P7" i="1"/>
  <c r="Q7" i="1"/>
  <c r="R7" i="1"/>
  <c r="S7" i="1"/>
  <c r="T7" i="1"/>
  <c r="U7" i="1"/>
  <c r="V7" i="1"/>
  <c r="W7" i="1"/>
  <c r="X7" i="1"/>
  <c r="Y7" i="1"/>
  <c r="Z7" i="1"/>
  <c r="AA7" i="1"/>
  <c r="C8" i="1"/>
  <c r="D8" i="1"/>
  <c r="E8" i="1"/>
  <c r="F8" i="1"/>
  <c r="G8" i="1"/>
  <c r="H8" i="1"/>
  <c r="I8" i="1"/>
  <c r="J8" i="1"/>
  <c r="K8" i="1"/>
  <c r="L8" i="1"/>
  <c r="M8" i="1"/>
  <c r="N8" i="1"/>
  <c r="O8" i="1"/>
  <c r="P8" i="1"/>
  <c r="Q8" i="1"/>
  <c r="R8" i="1"/>
  <c r="S8" i="1"/>
  <c r="T8" i="1"/>
  <c r="U8" i="1"/>
  <c r="V8" i="1"/>
  <c r="W8" i="1"/>
  <c r="X8" i="1"/>
  <c r="Y8" i="1"/>
  <c r="Z8" i="1"/>
  <c r="AA8" i="1"/>
  <c r="C9" i="1"/>
  <c r="D9" i="1"/>
  <c r="E9" i="1"/>
  <c r="F9" i="1"/>
  <c r="G9" i="1"/>
  <c r="H9" i="1"/>
  <c r="I9" i="1"/>
  <c r="J9" i="1"/>
  <c r="K9" i="1"/>
  <c r="L9" i="1"/>
  <c r="M9" i="1"/>
  <c r="N9" i="1"/>
  <c r="O9" i="1"/>
  <c r="P9" i="1"/>
  <c r="Q9" i="1"/>
  <c r="R9" i="1"/>
  <c r="S9" i="1"/>
  <c r="T9" i="1"/>
  <c r="U9" i="1"/>
  <c r="V9" i="1"/>
  <c r="W9" i="1"/>
  <c r="X9" i="1"/>
  <c r="Y9" i="1"/>
  <c r="Z9" i="1"/>
  <c r="AA9" i="1"/>
  <c r="C10" i="1"/>
  <c r="D10" i="1"/>
  <c r="E10" i="1"/>
  <c r="F10" i="1"/>
  <c r="G10" i="1"/>
  <c r="H10" i="1"/>
  <c r="I10" i="1"/>
  <c r="J10" i="1"/>
  <c r="K10" i="1"/>
  <c r="L10" i="1"/>
  <c r="M10" i="1"/>
  <c r="N10" i="1"/>
  <c r="O10" i="1"/>
  <c r="P10" i="1"/>
  <c r="Q10" i="1"/>
  <c r="R10" i="1"/>
  <c r="S10" i="1"/>
  <c r="T10" i="1"/>
  <c r="U10" i="1"/>
  <c r="V10" i="1"/>
  <c r="W10" i="1"/>
  <c r="X10" i="1"/>
  <c r="Y10" i="1"/>
  <c r="Z10" i="1"/>
  <c r="AA10" i="1"/>
  <c r="C11" i="1"/>
  <c r="D11" i="1"/>
  <c r="E11" i="1"/>
  <c r="F11" i="1"/>
  <c r="G11" i="1"/>
  <c r="H11" i="1"/>
  <c r="I11" i="1"/>
  <c r="J11" i="1"/>
  <c r="K11" i="1"/>
  <c r="L11" i="1"/>
  <c r="M11" i="1"/>
  <c r="N11" i="1"/>
  <c r="O11" i="1"/>
  <c r="P11" i="1"/>
  <c r="Q11" i="1"/>
  <c r="R11" i="1"/>
  <c r="S11" i="1"/>
  <c r="T11" i="1"/>
  <c r="U11" i="1"/>
  <c r="V11" i="1"/>
  <c r="W11" i="1"/>
  <c r="X11" i="1"/>
  <c r="Y11" i="1"/>
  <c r="Z11" i="1"/>
  <c r="AA11" i="1"/>
  <c r="C12" i="1"/>
  <c r="D12" i="1"/>
  <c r="E12" i="1"/>
  <c r="F12" i="1"/>
  <c r="G12" i="1"/>
  <c r="H12" i="1"/>
  <c r="I12" i="1"/>
  <c r="J12" i="1"/>
  <c r="K12" i="1"/>
  <c r="L12" i="1"/>
  <c r="M12" i="1"/>
  <c r="N12" i="1"/>
  <c r="O12" i="1"/>
  <c r="P12" i="1"/>
  <c r="Q12" i="1"/>
  <c r="R12" i="1"/>
  <c r="S12" i="1"/>
  <c r="T12" i="1"/>
  <c r="U12" i="1"/>
  <c r="V12" i="1"/>
  <c r="W12" i="1"/>
  <c r="X12" i="1"/>
  <c r="Y12" i="1"/>
  <c r="Z12" i="1"/>
  <c r="AA12" i="1"/>
  <c r="C13" i="1"/>
  <c r="D13" i="1"/>
  <c r="E13" i="1"/>
  <c r="F13" i="1"/>
  <c r="G13" i="1"/>
  <c r="H13" i="1"/>
  <c r="I13" i="1"/>
  <c r="J13" i="1"/>
  <c r="K13" i="1"/>
  <c r="L13" i="1"/>
  <c r="M13" i="1"/>
  <c r="N13" i="1"/>
  <c r="O13" i="1"/>
  <c r="P13" i="1"/>
  <c r="Q13" i="1"/>
  <c r="R13" i="1"/>
  <c r="S13" i="1"/>
  <c r="T13" i="1"/>
  <c r="U13" i="1"/>
  <c r="V13" i="1"/>
  <c r="W13" i="1"/>
  <c r="X13" i="1"/>
  <c r="Y13" i="1"/>
  <c r="Z13" i="1"/>
  <c r="AA13" i="1"/>
  <c r="C14" i="1"/>
  <c r="D14" i="1"/>
  <c r="E14" i="1"/>
  <c r="F14" i="1"/>
  <c r="G14" i="1"/>
  <c r="H14" i="1"/>
  <c r="I14" i="1"/>
  <c r="J14" i="1"/>
  <c r="K14" i="1"/>
  <c r="L14" i="1"/>
  <c r="M14" i="1"/>
  <c r="N14" i="1"/>
  <c r="O14" i="1"/>
  <c r="P14" i="1"/>
  <c r="Q14" i="1"/>
  <c r="R14" i="1"/>
  <c r="S14" i="1"/>
  <c r="T14" i="1"/>
  <c r="U14" i="1"/>
  <c r="V14" i="1"/>
  <c r="W14" i="1"/>
  <c r="X14" i="1"/>
  <c r="Y14" i="1"/>
  <c r="Z14" i="1"/>
  <c r="AA14" i="1"/>
  <c r="C15" i="1"/>
  <c r="D15" i="1"/>
  <c r="E15" i="1"/>
  <c r="F15" i="1"/>
  <c r="G15" i="1"/>
  <c r="H15" i="1"/>
  <c r="I15" i="1"/>
  <c r="J15" i="1"/>
  <c r="K15" i="1"/>
  <c r="L15" i="1"/>
  <c r="M15" i="1"/>
  <c r="N15" i="1"/>
  <c r="O15" i="1"/>
  <c r="P15" i="1"/>
  <c r="Q15" i="1"/>
  <c r="R15" i="1"/>
  <c r="S15" i="1"/>
  <c r="T15" i="1"/>
  <c r="U15" i="1"/>
  <c r="V15" i="1"/>
  <c r="W15" i="1"/>
  <c r="X15" i="1"/>
  <c r="Y15" i="1"/>
  <c r="Z15" i="1"/>
  <c r="AA15" i="1"/>
  <c r="C16" i="1"/>
  <c r="D16" i="1"/>
  <c r="E16" i="1"/>
  <c r="F16" i="1"/>
  <c r="G16" i="1"/>
  <c r="H16" i="1"/>
  <c r="I16" i="1"/>
  <c r="J16" i="1"/>
  <c r="K16" i="1"/>
  <c r="L16" i="1"/>
  <c r="M16" i="1"/>
  <c r="N16" i="1"/>
  <c r="O16" i="1"/>
  <c r="P16" i="1"/>
  <c r="Q16" i="1"/>
  <c r="R16" i="1"/>
  <c r="S16" i="1"/>
  <c r="T16" i="1"/>
  <c r="U16" i="1"/>
  <c r="V16" i="1"/>
  <c r="W16" i="1"/>
  <c r="X16" i="1"/>
  <c r="Y16" i="1"/>
  <c r="Z16" i="1"/>
  <c r="AA16" i="1"/>
  <c r="C17" i="1"/>
  <c r="D17" i="1"/>
  <c r="E17" i="1"/>
  <c r="F17" i="1"/>
  <c r="G17" i="1"/>
  <c r="H17" i="1"/>
  <c r="I17" i="1"/>
  <c r="J17" i="1"/>
  <c r="K17" i="1"/>
  <c r="L17" i="1"/>
  <c r="M17" i="1"/>
  <c r="N17" i="1"/>
  <c r="O17" i="1"/>
  <c r="P17" i="1"/>
  <c r="Q17" i="1"/>
  <c r="R17" i="1"/>
  <c r="S17" i="1"/>
  <c r="T17" i="1"/>
  <c r="U17" i="1"/>
  <c r="V17" i="1"/>
  <c r="W17" i="1"/>
  <c r="X17" i="1"/>
  <c r="Y17" i="1"/>
  <c r="Z17" i="1"/>
  <c r="AA17" i="1"/>
  <c r="C18" i="1"/>
  <c r="D18" i="1"/>
  <c r="E18" i="1"/>
  <c r="F18" i="1"/>
  <c r="G18" i="1"/>
  <c r="H18" i="1"/>
  <c r="I18" i="1"/>
  <c r="J18" i="1"/>
  <c r="K18" i="1"/>
  <c r="L18" i="1"/>
  <c r="M18" i="1"/>
  <c r="N18" i="1"/>
  <c r="O18" i="1"/>
  <c r="P18" i="1"/>
  <c r="Q18" i="1"/>
  <c r="R18" i="1"/>
  <c r="S18" i="1"/>
  <c r="T18" i="1"/>
  <c r="U18" i="1"/>
  <c r="V18" i="1"/>
  <c r="W18" i="1"/>
  <c r="X18" i="1"/>
  <c r="Y18" i="1"/>
  <c r="Z18" i="1"/>
  <c r="AA18" i="1"/>
  <c r="C19" i="1"/>
  <c r="D19" i="1"/>
  <c r="E19" i="1"/>
  <c r="F19" i="1"/>
  <c r="G19" i="1"/>
  <c r="H19" i="1"/>
  <c r="I19" i="1"/>
  <c r="J19" i="1"/>
  <c r="K19" i="1"/>
  <c r="L19" i="1"/>
  <c r="M19" i="1"/>
  <c r="N19" i="1"/>
  <c r="O19" i="1"/>
  <c r="P19" i="1"/>
  <c r="Q19" i="1"/>
  <c r="R19" i="1"/>
  <c r="S19" i="1"/>
  <c r="T19" i="1"/>
  <c r="U19" i="1"/>
  <c r="V19" i="1"/>
  <c r="W19" i="1"/>
  <c r="X19" i="1"/>
  <c r="Y19" i="1"/>
  <c r="Z19" i="1"/>
  <c r="AA19" i="1"/>
  <c r="C20" i="1"/>
  <c r="D20" i="1"/>
  <c r="E20" i="1"/>
  <c r="F20" i="1"/>
  <c r="G20" i="1"/>
  <c r="H20" i="1"/>
  <c r="I20" i="1"/>
  <c r="J20" i="1"/>
  <c r="K20" i="1"/>
  <c r="L20" i="1"/>
  <c r="M20" i="1"/>
  <c r="N20" i="1"/>
  <c r="O20" i="1"/>
  <c r="P20" i="1"/>
  <c r="Q20" i="1"/>
  <c r="R20" i="1"/>
  <c r="S20" i="1"/>
  <c r="T20" i="1"/>
  <c r="U20" i="1"/>
  <c r="V20" i="1"/>
  <c r="W20" i="1"/>
  <c r="X20" i="1"/>
  <c r="Y20" i="1"/>
  <c r="Z20" i="1"/>
  <c r="AA20" i="1"/>
  <c r="C21" i="1"/>
  <c r="D21" i="1"/>
  <c r="E21" i="1"/>
  <c r="F21" i="1"/>
  <c r="G21" i="1"/>
  <c r="H21" i="1"/>
  <c r="I21" i="1"/>
  <c r="J21" i="1"/>
  <c r="K21" i="1"/>
  <c r="L21" i="1"/>
  <c r="M21" i="1"/>
  <c r="N21" i="1"/>
  <c r="O21" i="1"/>
  <c r="P21" i="1"/>
  <c r="Q21" i="1"/>
  <c r="R21" i="1"/>
  <c r="S21" i="1"/>
  <c r="T21" i="1"/>
  <c r="U21" i="1"/>
  <c r="V21" i="1"/>
  <c r="W21" i="1"/>
  <c r="X21" i="1"/>
  <c r="Y21" i="1"/>
  <c r="Z21" i="1"/>
  <c r="AA21" i="1"/>
  <c r="C22" i="1"/>
  <c r="D22" i="1"/>
  <c r="E22" i="1"/>
  <c r="F22" i="1"/>
  <c r="G22" i="1"/>
  <c r="H22" i="1"/>
  <c r="I22" i="1"/>
  <c r="J22" i="1"/>
  <c r="K22" i="1"/>
  <c r="L22" i="1"/>
  <c r="M22" i="1"/>
  <c r="N22" i="1"/>
  <c r="O22" i="1"/>
  <c r="P22" i="1"/>
  <c r="Q22" i="1"/>
  <c r="R22" i="1"/>
  <c r="S22" i="1"/>
  <c r="T22" i="1"/>
  <c r="U22" i="1"/>
  <c r="V22" i="1"/>
  <c r="W22" i="1"/>
  <c r="X22" i="1"/>
  <c r="Y22" i="1"/>
  <c r="Z22" i="1"/>
  <c r="AA22" i="1"/>
  <c r="C23" i="1"/>
  <c r="D23" i="1"/>
  <c r="E23" i="1"/>
  <c r="F23" i="1"/>
  <c r="G23" i="1"/>
  <c r="H23" i="1"/>
  <c r="I23" i="1"/>
  <c r="J23" i="1"/>
  <c r="K23" i="1"/>
  <c r="L23" i="1"/>
  <c r="M23" i="1"/>
  <c r="N23" i="1"/>
  <c r="O23" i="1"/>
  <c r="P23" i="1"/>
  <c r="Q23" i="1"/>
  <c r="R23" i="1"/>
  <c r="S23" i="1"/>
  <c r="T23" i="1"/>
  <c r="U23" i="1"/>
  <c r="V23" i="1"/>
  <c r="W23" i="1"/>
  <c r="X23" i="1"/>
  <c r="Y23" i="1"/>
  <c r="Z23" i="1"/>
  <c r="AA23" i="1"/>
  <c r="C24" i="1"/>
  <c r="D24" i="1"/>
  <c r="E24" i="1"/>
  <c r="F24" i="1"/>
  <c r="G24" i="1"/>
  <c r="H24" i="1"/>
  <c r="I24" i="1"/>
  <c r="J24" i="1"/>
  <c r="K24" i="1"/>
  <c r="L24" i="1"/>
  <c r="M24" i="1"/>
  <c r="N24" i="1"/>
  <c r="O24" i="1"/>
  <c r="P24" i="1"/>
  <c r="Q24" i="1"/>
  <c r="R24" i="1"/>
  <c r="S24" i="1"/>
  <c r="T24" i="1"/>
  <c r="U24" i="1"/>
  <c r="V24" i="1"/>
  <c r="W24" i="1"/>
  <c r="X24" i="1"/>
  <c r="Y24" i="1"/>
  <c r="Z24" i="1"/>
  <c r="AA24" i="1"/>
  <c r="C25" i="1"/>
  <c r="D25" i="1"/>
  <c r="E25" i="1"/>
  <c r="F25" i="1"/>
  <c r="G25" i="1"/>
  <c r="H25" i="1"/>
  <c r="I25" i="1"/>
  <c r="J25" i="1"/>
  <c r="K25" i="1"/>
  <c r="L25" i="1"/>
  <c r="M25" i="1"/>
  <c r="N25" i="1"/>
  <c r="O25" i="1"/>
  <c r="P25" i="1"/>
  <c r="Q25" i="1"/>
  <c r="R25" i="1"/>
  <c r="S25" i="1"/>
  <c r="T25" i="1"/>
  <c r="U25" i="1"/>
  <c r="V25" i="1"/>
  <c r="W25" i="1"/>
  <c r="X25" i="1"/>
  <c r="Y25" i="1"/>
  <c r="Z25" i="1"/>
  <c r="AA25" i="1"/>
  <c r="C26" i="1"/>
  <c r="D26" i="1"/>
  <c r="E26" i="1"/>
  <c r="F26" i="1"/>
  <c r="G26" i="1"/>
  <c r="H26" i="1"/>
  <c r="I26" i="1"/>
  <c r="J26" i="1"/>
  <c r="K26" i="1"/>
  <c r="L26" i="1"/>
  <c r="M26" i="1"/>
  <c r="N26" i="1"/>
  <c r="O26" i="1"/>
  <c r="P26" i="1"/>
  <c r="Q26" i="1"/>
  <c r="R26" i="1"/>
  <c r="S26" i="1"/>
  <c r="T26" i="1"/>
  <c r="U26" i="1"/>
  <c r="V26" i="1"/>
  <c r="W26" i="1"/>
  <c r="X26" i="1"/>
  <c r="Y26" i="1"/>
  <c r="Z26" i="1"/>
  <c r="AA26" i="1"/>
  <c r="C27" i="1"/>
  <c r="D27" i="1"/>
  <c r="E27" i="1"/>
  <c r="F27" i="1"/>
  <c r="G27" i="1"/>
  <c r="H27" i="1"/>
  <c r="I27" i="1"/>
  <c r="J27" i="1"/>
  <c r="K27" i="1"/>
  <c r="L27" i="1"/>
  <c r="M27" i="1"/>
  <c r="N27" i="1"/>
  <c r="O27" i="1"/>
  <c r="P27" i="1"/>
  <c r="Q27" i="1"/>
  <c r="R27" i="1"/>
  <c r="S27" i="1"/>
  <c r="T27" i="1"/>
  <c r="U27" i="1"/>
  <c r="V27" i="1"/>
  <c r="W27" i="1"/>
  <c r="X27" i="1"/>
  <c r="Y27" i="1"/>
  <c r="Z27" i="1"/>
  <c r="AA27" i="1"/>
  <c r="C28" i="1"/>
  <c r="D28" i="1"/>
  <c r="E28" i="1"/>
  <c r="F28" i="1"/>
  <c r="G28" i="1"/>
  <c r="H28" i="1"/>
  <c r="I28" i="1"/>
  <c r="J28" i="1"/>
  <c r="K28" i="1"/>
  <c r="L28" i="1"/>
  <c r="M28" i="1"/>
  <c r="N28" i="1"/>
  <c r="O28" i="1"/>
  <c r="P28" i="1"/>
  <c r="Q28" i="1"/>
  <c r="R28" i="1"/>
  <c r="S28" i="1"/>
  <c r="T28" i="1"/>
  <c r="U28" i="1"/>
  <c r="V28" i="1"/>
  <c r="W28" i="1"/>
  <c r="X28" i="1"/>
  <c r="Y28" i="1"/>
  <c r="Z28" i="1"/>
  <c r="AA28" i="1"/>
  <c r="D4" i="1"/>
  <c r="E4" i="1"/>
  <c r="F4" i="1"/>
  <c r="G4" i="1"/>
  <c r="H4" i="1"/>
  <c r="I4" i="1"/>
  <c r="J4" i="1"/>
  <c r="K4" i="1"/>
  <c r="L4" i="1"/>
  <c r="M4" i="1"/>
  <c r="N4" i="1"/>
  <c r="O4" i="1"/>
  <c r="P4" i="1"/>
  <c r="Q4" i="1"/>
  <c r="R4" i="1"/>
  <c r="S4" i="1"/>
  <c r="T4" i="1"/>
  <c r="U4" i="1"/>
  <c r="V4" i="1"/>
  <c r="W4" i="1"/>
  <c r="X4" i="1"/>
  <c r="Y4" i="1"/>
  <c r="Z4" i="1"/>
  <c r="AA4" i="1"/>
  <c r="C4" i="1"/>
  <c r="E33" i="7" l="1"/>
  <c r="E34" i="7"/>
  <c r="E35" i="7" s="1"/>
  <c r="E16" i="7"/>
  <c r="E17" i="7"/>
  <c r="E18"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3" authorId="0" shapeId="0" xr:uid="{8DC65252-A4CD-184D-93A6-A9E8196BA045}">
      <text>
        <r>
          <rPr>
            <sz val="10"/>
            <color rgb="FF000000"/>
            <rFont val="Tahoma"/>
            <family val="2"/>
          </rPr>
          <t xml:space="preserve">The ADC reference voltage is provided by the Arduino USB port or barrel connector. </t>
        </r>
      </text>
    </comment>
    <comment ref="D3" authorId="0" shapeId="0" xr:uid="{C8D54FC7-88B3-3E44-BF36-50599D08AC77}">
      <text>
        <r>
          <rPr>
            <b/>
            <sz val="10"/>
            <color rgb="FF000000"/>
            <rFont val="Tahoma"/>
            <family val="2"/>
          </rPr>
          <t>This is the estimated resistance of the wires and PCB traces in the short-circuit path.  Use 10 mΩ unless you know better.</t>
        </r>
      </text>
    </comment>
    <comment ref="G3" authorId="0" shapeId="0" xr:uid="{84FE601D-7DDB-1E4D-863D-F01955C2BC1C}">
      <text>
        <r>
          <rPr>
            <b/>
            <sz val="10"/>
            <color rgb="FF000000"/>
            <rFont val="Tahoma"/>
            <family val="2"/>
          </rPr>
          <t>This is the amount of time that the Arduino code takes per I/V point, in microseconds. With the default SPI clk frequency (2 MHz), this is 65 µs.</t>
        </r>
      </text>
    </comment>
    <comment ref="A4" authorId="0" shapeId="0" xr:uid="{66F65381-E1E9-584A-A4DB-500D1F3F6729}">
      <text>
        <r>
          <rPr>
            <b/>
            <sz val="10"/>
            <color rgb="FF000000"/>
            <rFont val="Tahoma"/>
            <family val="2"/>
          </rPr>
          <t>The MCP3202 is a 12-bit ADC</t>
        </r>
        <r>
          <rPr>
            <sz val="10"/>
            <color rgb="FF000000"/>
            <rFont val="Tahoma"/>
            <family val="2"/>
          </rPr>
          <t xml:space="preserve">
</t>
        </r>
      </text>
    </comment>
    <comment ref="D4" authorId="0" shapeId="0" xr:uid="{7C2A4669-48C0-3E47-AE87-D4FC915347F6}">
      <text>
        <r>
          <rPr>
            <b/>
            <sz val="10"/>
            <color rgb="FF000000"/>
            <rFont val="Tahoma"/>
            <family val="2"/>
          </rPr>
          <t xml:space="preserve">This is the resistance of the EMR relay contacts or the "on resistance" of two SSRs. 
</t>
        </r>
        <r>
          <rPr>
            <b/>
            <sz val="10"/>
            <color rgb="FF000000"/>
            <rFont val="Tahoma"/>
            <family val="2"/>
          </rPr>
          <t xml:space="preserve">
</t>
        </r>
        <r>
          <rPr>
            <b/>
            <sz val="10"/>
            <color rgb="FF000000"/>
            <rFont val="Tahoma"/>
            <family val="2"/>
          </rPr>
          <t xml:space="preserve">The EMR contacts are specified as 100 mΩ max (but increase with age/usage). The typical value is more like 30 mΩ.
</t>
        </r>
        <r>
          <rPr>
            <b/>
            <sz val="10"/>
            <color rgb="FF000000"/>
            <rFont val="Tahoma"/>
            <family val="2"/>
          </rPr>
          <t xml:space="preserve">
</t>
        </r>
        <r>
          <rPr>
            <b/>
            <sz val="10"/>
            <color rgb="FF000000"/>
            <rFont val="Tahoma"/>
            <family val="2"/>
          </rPr>
          <t xml:space="preserve">The SSRs are specified to have a worst-case on-resistance of 75 mΩ. However, they are typically less than 34 mΩ. But there are two in the short-circuit path. </t>
        </r>
      </text>
    </comment>
    <comment ref="G4" authorId="0" shapeId="0" xr:uid="{511C41FF-4679-B043-91AC-DCABF58F4955}">
      <text>
        <r>
          <rPr>
            <b/>
            <sz val="10"/>
            <color rgb="FF000000"/>
            <rFont val="Tahoma"/>
            <family val="2"/>
          </rPr>
          <t>This is the ratio of the voltage at the maximum power point to maximum open-circuit voltage. Typically this is about 0.75, but it depends on the PV and on the amount of additional series resistance.</t>
        </r>
      </text>
    </comment>
    <comment ref="A5" authorId="0" shapeId="0" xr:uid="{52F354EB-1FCB-D940-875B-6CEA4655CD79}">
      <text>
        <r>
          <rPr>
            <sz val="10"/>
            <color rgb="FF000000"/>
            <rFont val="Tahoma"/>
            <family val="2"/>
          </rPr>
          <t>The full range of the ADC is 2^12 steps</t>
        </r>
      </text>
    </comment>
    <comment ref="G5" authorId="0" shapeId="0" xr:uid="{40EF8AB2-B0DB-EA49-A74A-CBE13D81E873}">
      <text>
        <r>
          <rPr>
            <b/>
            <sz val="10"/>
            <color rgb="FF000000"/>
            <rFont val="Tahoma"/>
            <family val="2"/>
          </rPr>
          <t xml:space="preserve">This is the ratio of the time that it takes the curve to reach the MPP to the time that it takes to reach the "done" point. This will vary depending on the PV (especially internal resistance) and the conditions, but is usually close to 1. </t>
        </r>
      </text>
    </comment>
    <comment ref="A6" authorId="0" shapeId="0" xr:uid="{D5C15A3E-B4D2-1645-90B3-BFA4AABA4858}">
      <text>
        <r>
          <rPr>
            <b/>
            <sz val="10"/>
            <color rgb="FF000000"/>
            <rFont val="Tahoma"/>
            <family val="2"/>
          </rPr>
          <t>The Arduino sketch stops taking measurements when the value on the current channel (CH1) drops to this value (currently hardcoded)</t>
        </r>
        <r>
          <rPr>
            <sz val="10"/>
            <color rgb="FF000000"/>
            <rFont val="Tahoma"/>
            <family val="2"/>
          </rPr>
          <t xml:space="preserve">
</t>
        </r>
      </text>
    </comment>
    <comment ref="B8" authorId="0" shapeId="0" xr:uid="{3162DCC2-D914-504C-A104-08FB7E9E52D7}">
      <text>
        <r>
          <rPr>
            <b/>
            <sz val="10"/>
            <color rgb="FF000000"/>
            <rFont val="Tahoma"/>
            <family val="2"/>
          </rPr>
          <t>This column is for the ideal values, without consideration for what is possible with real resistor values</t>
        </r>
        <r>
          <rPr>
            <sz val="10"/>
            <color rgb="FF000000"/>
            <rFont val="Tahoma"/>
            <family val="2"/>
          </rPr>
          <t xml:space="preserve">
</t>
        </r>
      </text>
    </comment>
    <comment ref="D8" authorId="0" shapeId="0" xr:uid="{21E06753-F823-4D41-87D8-1F80A72A11F3}">
      <text>
        <r>
          <rPr>
            <b/>
            <sz val="10"/>
            <color rgb="FF000000"/>
            <rFont val="Tahoma"/>
            <family val="2"/>
          </rPr>
          <t>This column is for trying real resistor values</t>
        </r>
        <r>
          <rPr>
            <sz val="10"/>
            <color rgb="FF000000"/>
            <rFont val="Tahoma"/>
            <family val="2"/>
          </rPr>
          <t xml:space="preserve">
</t>
        </r>
      </text>
    </comment>
    <comment ref="A10" authorId="0" shapeId="0" xr:uid="{CF9BECF7-C142-204F-868E-35AAD3C10678}">
      <text>
        <r>
          <rPr>
            <b/>
            <sz val="10"/>
            <color rgb="FF000000"/>
            <rFont val="Tahoma"/>
            <family val="2"/>
          </rPr>
          <t>Enter the maximum Voc value that must be supported</t>
        </r>
        <r>
          <rPr>
            <sz val="10"/>
            <color rgb="FF000000"/>
            <rFont val="Tahoma"/>
            <family val="2"/>
          </rPr>
          <t xml:space="preserve">
</t>
        </r>
      </text>
    </comment>
    <comment ref="D10" authorId="0" shapeId="0" xr:uid="{B330124D-CE3F-554E-A716-AC73EC74738F}">
      <text>
        <r>
          <rPr>
            <b/>
            <sz val="10"/>
            <color rgb="FF000000"/>
            <rFont val="Tahoma"/>
            <family val="2"/>
          </rPr>
          <t>Enter the resistance of resistor R1.  The R1 and R2 resistances can be chosen by using the table on the next sheet.</t>
        </r>
      </text>
    </comment>
    <comment ref="A11" authorId="0" shapeId="0" xr:uid="{F0F526B2-7213-EE46-AC1B-31015F8D1DDC}">
      <text>
        <r>
          <rPr>
            <b/>
            <sz val="10"/>
            <color rgb="FF000000"/>
            <rFont val="Tahoma"/>
            <family val="2"/>
          </rPr>
          <t>This is the target voltage divider ratio, based on the target max Voc. The value is used on the next sheet to help choose actual R1 and R2 values.</t>
        </r>
        <r>
          <rPr>
            <sz val="10"/>
            <color rgb="FF000000"/>
            <rFont val="Tahoma"/>
            <family val="2"/>
          </rPr>
          <t xml:space="preserve">
</t>
        </r>
      </text>
    </comment>
    <comment ref="D11" authorId="0" shapeId="0" xr:uid="{FBF88397-CA0C-4A4C-B54C-06CD92D260A3}">
      <text>
        <r>
          <rPr>
            <b/>
            <sz val="10"/>
            <color rgb="FF000000"/>
            <rFont val="Calibri"/>
            <family val="2"/>
            <scheme val="minor"/>
          </rPr>
          <t>Enter the resistance of resistor R2.  The R1 and R2 resistances can be chosen by using the table on the next sheet.</t>
        </r>
        <r>
          <rPr>
            <sz val="10"/>
            <color rgb="FF000000"/>
            <rFont val="Calibri"/>
            <family val="2"/>
            <scheme val="minor"/>
          </rPr>
          <t xml:space="preserve">
</t>
        </r>
      </text>
    </comment>
    <comment ref="D12" authorId="0" shapeId="0" xr:uid="{32D82CA2-70BC-9944-AF3A-70EA30153BBB}">
      <text>
        <r>
          <rPr>
            <b/>
            <sz val="10"/>
            <color rgb="FF000000"/>
            <rFont val="Tahoma"/>
            <family val="2"/>
          </rPr>
          <t>This is the actual voltage divider ratio with the given R1 and R2 values</t>
        </r>
      </text>
    </comment>
    <comment ref="A13" authorId="0" shapeId="0" xr:uid="{75036704-E71C-FD4E-9A67-DD29B741C469}">
      <text>
        <r>
          <rPr>
            <b/>
            <sz val="10"/>
            <color rgb="FF000000"/>
            <rFont val="Tahoma"/>
            <family val="2"/>
          </rPr>
          <t>Enter the minimum Voc value that should be supported. It is not possible to get good results if the ratio between the maximum and minimum is too large. By entering the expected minimum, this can be characterized to determine how bad it is.</t>
        </r>
        <r>
          <rPr>
            <sz val="10"/>
            <color rgb="FF000000"/>
            <rFont val="Tahoma"/>
            <family val="2"/>
          </rPr>
          <t xml:space="preserve">
</t>
        </r>
      </text>
    </comment>
    <comment ref="D13" authorId="0" shapeId="0" xr:uid="{A3D099FC-A8D1-C34E-B003-6305CD929183}">
      <text>
        <r>
          <rPr>
            <b/>
            <sz val="10"/>
            <color rgb="FF000000"/>
            <rFont val="Tahoma"/>
            <family val="2"/>
          </rPr>
          <t>This is the actual maximum Voc that can be measured with the given voltage divider. Voltages higher than this will saturate the ADC at 4096. If this cell is red, the target max Voc from the other column cannot be measured.</t>
        </r>
      </text>
    </comment>
    <comment ref="A14" authorId="0" shapeId="0" xr:uid="{E67C846C-D002-8243-81EA-727FA518E51F}">
      <text>
        <r>
          <rPr>
            <b/>
            <sz val="10"/>
            <color rgb="FF000000"/>
            <rFont val="Tahoma"/>
            <family val="2"/>
          </rPr>
          <t>Minimum MPP (maximum power point) voltage</t>
        </r>
      </text>
    </comment>
    <comment ref="D14" authorId="0" shapeId="0" xr:uid="{0AD07946-8AB2-624F-9D9E-8E68EACF531C}">
      <text>
        <r>
          <rPr>
            <b/>
            <sz val="10"/>
            <color rgb="FF000000"/>
            <rFont val="Tahoma"/>
            <family val="2"/>
          </rPr>
          <t>This is the current that will flow through the voltage divider when the voltage is at the maximum supported value.</t>
        </r>
      </text>
    </comment>
    <comment ref="D15" authorId="0" shapeId="0" xr:uid="{3BEA4F76-6ECD-1049-9E81-E5D810BF8578}">
      <text>
        <r>
          <rPr>
            <b/>
            <sz val="10"/>
            <color rgb="FF000000"/>
            <rFont val="Tahoma"/>
            <family val="2"/>
          </rPr>
          <t xml:space="preserve">This is the ratio of the minimum Isc to the max current that can flow through the voltage divider.
</t>
        </r>
        <r>
          <rPr>
            <b/>
            <sz val="10"/>
            <color rgb="FF000000"/>
            <rFont val="Tahoma"/>
            <family val="2"/>
          </rPr>
          <t xml:space="preserve">
</t>
        </r>
        <r>
          <rPr>
            <b/>
            <sz val="10"/>
            <color rgb="FF000000"/>
            <rFont val="Tahoma"/>
            <family val="2"/>
          </rPr>
          <t>This cell will be yellow if this value is less than 1000. You may want to consider larger R1 and R2 values that achieve the same or similar Vdiv ratio.</t>
        </r>
      </text>
    </comment>
    <comment ref="D16" authorId="0" shapeId="0" xr:uid="{C9D6B525-C131-144C-A726-CA011A943537}">
      <text>
        <r>
          <rPr>
            <b/>
            <sz val="10"/>
            <color rgb="FF000000"/>
            <rFont val="Tahoma"/>
            <family val="2"/>
          </rPr>
          <t>This is the power dissipation of resistor R1 at the max Voc. This cell will be red if the value is &gt;200 mW (too close to 1/4 W)</t>
        </r>
      </text>
    </comment>
    <comment ref="D17" authorId="0" shapeId="0" xr:uid="{A0FEFE1D-B54E-F84E-B572-1B66C96F50A1}">
      <text>
        <r>
          <rPr>
            <b/>
            <sz val="10"/>
            <color rgb="FF000000"/>
            <rFont val="Calibri"/>
            <family val="2"/>
            <scheme val="minor"/>
          </rPr>
          <t>This is the power dissipation of resistor R2 at the max Voc. This cell will be red if the value is &gt;200 mW (too close to 1/4 W)</t>
        </r>
        <r>
          <rPr>
            <sz val="10"/>
            <color rgb="FF000000"/>
            <rFont val="Calibri"/>
            <family val="2"/>
            <scheme val="minor"/>
          </rPr>
          <t xml:space="preserve">
</t>
        </r>
      </text>
    </comment>
    <comment ref="D18" authorId="0" shapeId="0" xr:uid="{454F552E-53F8-6446-9039-EE45B150072B}">
      <text>
        <r>
          <rPr>
            <b/>
            <sz val="10"/>
            <color rgb="FF000000"/>
            <rFont val="Tahoma"/>
            <family val="2"/>
          </rPr>
          <t xml:space="preserve">This is the combined power dissipation of R1 and R2 at Voc. It should be much, much smaller than the PV power. </t>
        </r>
      </text>
    </comment>
    <comment ref="D19" authorId="0" shapeId="0" xr:uid="{227C46FB-D806-F647-B09A-F1CAD468B3C1}">
      <text>
        <r>
          <rPr>
            <b/>
            <sz val="10"/>
            <color rgb="FF000000"/>
            <rFont val="Tahoma"/>
            <family val="2"/>
          </rPr>
          <t>This is the calculated number of (voltage) ADC steps per volt.</t>
        </r>
      </text>
    </comment>
    <comment ref="D20" authorId="0" shapeId="0" xr:uid="{1C75DF69-4FF2-3442-97C6-962F9A72E3AF}">
      <text>
        <r>
          <rPr>
            <b/>
            <sz val="10"/>
            <color rgb="FF000000"/>
            <rFont val="Tahoma"/>
            <family val="2"/>
          </rPr>
          <t>This is the calculated number of ADC steps for an IV curve with the minimum Voc. If the value is less than 100, the cell will be red. If the value is less than 250, the cell will be yellow. Small values map to poor resolution.</t>
        </r>
      </text>
    </comment>
    <comment ref="A23" authorId="0" shapeId="0" xr:uid="{12CC9649-90DE-7A40-8A4A-F8DE739E6C31}">
      <text>
        <r>
          <rPr>
            <b/>
            <sz val="10"/>
            <color rgb="FF000000"/>
            <rFont val="Calibri"/>
            <family val="2"/>
            <scheme val="minor"/>
          </rPr>
          <t>Enter the maximum Isc value that must be supported</t>
        </r>
        <r>
          <rPr>
            <sz val="10"/>
            <color rgb="FF000000"/>
            <rFont val="Calibri"/>
            <family val="2"/>
            <scheme val="minor"/>
          </rPr>
          <t xml:space="preserve">
</t>
        </r>
      </text>
    </comment>
    <comment ref="D23" authorId="0" shapeId="0" xr:uid="{13759242-78AF-3B42-A9E5-D85838288A81}">
      <text>
        <r>
          <rPr>
            <b/>
            <sz val="10"/>
            <color rgb="FF000000"/>
            <rFont val="Tahoma"/>
            <family val="2"/>
          </rPr>
          <t xml:space="preserve">Enter a value for the actual shunt resistor, in milliohms. This must be less than the ideal shunt resistance (from the other column) unless the actual gain is lower than the target gain. This should be a value that is available to buy. </t>
        </r>
      </text>
    </comment>
    <comment ref="A24" authorId="0" shapeId="0" xr:uid="{19FDD072-D4EB-2040-97E9-D5A465FE9527}">
      <text>
        <r>
          <rPr>
            <b/>
            <sz val="10"/>
            <color rgb="FF000000"/>
            <rFont val="Tahoma"/>
            <family val="2"/>
          </rPr>
          <t xml:space="preserve">Enter the desired gain of the op amp multiplier. This may seem backwards that this is a user input, but it is not known what range of gains works well. It -is- known that a gain of 76 works very well.  It is also known that a gain of ~10x that (i.e. 760) does not. That is because the need for a high gain implies that the input signal is too small and will be noisy; instead, a larger shunt resistance should be used.  A gain that is too small may imply a shunt resistance that is too high. 
</t>
        </r>
        <r>
          <rPr>
            <b/>
            <sz val="10"/>
            <color rgb="FF000000"/>
            <rFont val="Tahoma"/>
            <family val="2"/>
          </rPr>
          <t xml:space="preserve">
</t>
        </r>
        <r>
          <rPr>
            <b/>
            <sz val="10"/>
            <color rgb="FF000000"/>
            <rFont val="Tahoma"/>
            <family val="2"/>
          </rPr>
          <t xml:space="preserve">Leave this at 76 unless there's a good reason to change it.
</t>
        </r>
        <r>
          <rPr>
            <b/>
            <sz val="10"/>
            <color rgb="FF000000"/>
            <rFont val="Tahoma"/>
            <family val="2"/>
          </rPr>
          <t xml:space="preserve">
</t>
        </r>
        <r>
          <rPr>
            <b/>
            <sz val="10"/>
            <color rgb="FF000000"/>
            <rFont val="Tahoma"/>
            <family val="2"/>
          </rPr>
          <t>This value is used on the next sheet to help choose actual Rf and Rg values.</t>
        </r>
      </text>
    </comment>
    <comment ref="D24" authorId="0" shapeId="0" xr:uid="{5CC53C5C-6236-5D4E-ADE6-9B9AF059B2B3}">
      <text>
        <r>
          <rPr>
            <b/>
            <sz val="10"/>
            <color rgb="FF000000"/>
            <rFont val="Calibri"/>
            <family val="2"/>
            <scheme val="minor"/>
          </rPr>
          <t>Enter the resistance of resistor Rf.  The Rf and Rg resistances can be chosen by using the table on the next sheet.</t>
        </r>
        <r>
          <rPr>
            <sz val="10"/>
            <color rgb="FF000000"/>
            <rFont val="Calibri"/>
            <family val="2"/>
            <scheme val="minor"/>
          </rPr>
          <t xml:space="preserve">
</t>
        </r>
      </text>
    </comment>
    <comment ref="A25" authorId="0" shapeId="0" xr:uid="{687C2255-CD43-4F4E-A821-B0F162C0BD41}">
      <text>
        <r>
          <rPr>
            <b/>
            <sz val="10"/>
            <color rgb="FF000000"/>
            <rFont val="Tahoma"/>
            <family val="2"/>
          </rPr>
          <t xml:space="preserve">This is the shunt resistance needed to produce the full Vref (5V) value at the output of the op amp multiplier when the input is the Max Isc. </t>
        </r>
      </text>
    </comment>
    <comment ref="D25" authorId="0" shapeId="0" xr:uid="{C08D9E3F-C374-284F-8A6E-EEE4F4B6F6B9}">
      <text>
        <r>
          <rPr>
            <b/>
            <sz val="10"/>
            <color rgb="FF000000"/>
            <rFont val="Calibri"/>
            <family val="2"/>
            <scheme val="minor"/>
          </rPr>
          <t>Enter the resistance of resistor Rg.  The Rf and Rg resistances can be chosen by using the table on the next sheet.</t>
        </r>
        <r>
          <rPr>
            <sz val="10"/>
            <color rgb="FF000000"/>
            <rFont val="Calibri"/>
            <family val="2"/>
            <scheme val="minor"/>
          </rPr>
          <t xml:space="preserve">
</t>
        </r>
      </text>
    </comment>
    <comment ref="A26" authorId="0" shapeId="0" xr:uid="{5468615D-5898-ED4B-9EB2-F7BBA6370952}">
      <text>
        <r>
          <rPr>
            <b/>
            <sz val="10"/>
            <color rgb="FF000000"/>
            <rFont val="Tahoma"/>
            <family val="2"/>
          </rPr>
          <t xml:space="preserve">This is the power that a shunt resistor of the ideal resistance would see at the Max Isc.
</t>
        </r>
        <r>
          <rPr>
            <b/>
            <sz val="10"/>
            <color rgb="FF000000"/>
            <rFont val="Tahoma"/>
            <family val="2"/>
          </rPr>
          <t xml:space="preserve">
</t>
        </r>
        <r>
          <rPr>
            <b/>
            <sz val="10"/>
            <color rgb="FF000000"/>
            <rFont val="Tahoma"/>
            <family val="2"/>
          </rPr>
          <t>The chosen shunt resistor must have a power rating at least this high.</t>
        </r>
      </text>
    </comment>
    <comment ref="D26" authorId="0" shapeId="0" xr:uid="{E3350D8F-621A-C54B-8BF7-7180E650AE3D}">
      <text>
        <r>
          <rPr>
            <b/>
            <sz val="10"/>
            <color rgb="FF000000"/>
            <rFont val="Calibri"/>
            <family val="2"/>
            <scheme val="minor"/>
          </rPr>
          <t>This is the actual voltage multiplier gain with the given Rf and Rg values</t>
        </r>
        <r>
          <rPr>
            <sz val="10"/>
            <color rgb="FF000000"/>
            <rFont val="Calibri"/>
            <family val="2"/>
            <scheme val="minor"/>
          </rPr>
          <t xml:space="preserve">
</t>
        </r>
      </text>
    </comment>
    <comment ref="D27" authorId="0" shapeId="0" xr:uid="{BB0A9875-364D-9843-91EC-9783F2DF9371}">
      <text>
        <r>
          <rPr>
            <b/>
            <sz val="10"/>
            <color rgb="FF000000"/>
            <rFont val="Calibri"/>
            <family val="2"/>
            <scheme val="minor"/>
          </rPr>
          <t>This is the actual maximum Isc that can be measured with the given shunt, Rf and Rg values. Currents higher than this will saturate the ADC at 4096. If this cell is red, the target max Isc from the other column cannot be measured.</t>
        </r>
        <r>
          <rPr>
            <sz val="10"/>
            <color rgb="FF000000"/>
            <rFont val="Calibri"/>
            <family val="2"/>
            <scheme val="minor"/>
          </rPr>
          <t xml:space="preserve">
</t>
        </r>
      </text>
    </comment>
    <comment ref="A28" authorId="0" shapeId="0" xr:uid="{FFF0DA61-AAF3-F844-8FD6-59A419929C68}">
      <text>
        <r>
          <rPr>
            <b/>
            <sz val="10"/>
            <color rgb="FF000000"/>
            <rFont val="Calibri"/>
            <family val="2"/>
            <scheme val="minor"/>
          </rPr>
          <t>Enter the minimum Isc value that will be seen. It is not possible to get good results if the ratio between the maximum and minimum is too large. By entering the expected minimum, this can be characterized to determine how bad it is.</t>
        </r>
        <r>
          <rPr>
            <sz val="10"/>
            <color rgb="FF000000"/>
            <rFont val="Calibri"/>
            <family val="2"/>
            <scheme val="minor"/>
          </rPr>
          <t xml:space="preserve">
</t>
        </r>
        <r>
          <rPr>
            <sz val="10"/>
            <color rgb="FF000000"/>
            <rFont val="Tahoma"/>
            <family val="2"/>
          </rPr>
          <t xml:space="preserve">
</t>
        </r>
        <r>
          <rPr>
            <sz val="10"/>
            <color rgb="FF000000"/>
            <rFont val="Tahoma"/>
            <family val="2"/>
          </rPr>
          <t>Note that this is the minimum -rated- Isc, but is the minimum -actual- Isc for conditions you would like to test.  So, for example, if you want good IV curves at 10% of full sun, you need to enter a value that is 10% of the full sun Isc for the DUT with the lowest rated Isc.</t>
        </r>
      </text>
    </comment>
    <comment ref="D28" authorId="0" shapeId="0" xr:uid="{8EDA2C62-55B5-AD40-ACF7-0785D1961C61}">
      <text>
        <r>
          <rPr>
            <b/>
            <sz val="10"/>
            <color rgb="FF000000"/>
            <rFont val="Tahoma"/>
            <family val="2"/>
          </rPr>
          <t>This is the voltage drop across the shunt resistor when the max Isc (target) is flowing through it.</t>
        </r>
      </text>
    </comment>
    <comment ref="D29" authorId="0" shapeId="0" xr:uid="{21294C05-2697-294A-866A-5964CCBFFA16}">
      <text>
        <r>
          <rPr>
            <b/>
            <sz val="10"/>
            <color rgb="FF000000"/>
            <rFont val="Calibri"/>
            <family val="2"/>
            <scheme val="minor"/>
          </rPr>
          <t>This is the voltage drop of the whole short-circuit path when the max Isc (target) is flowing through it. This determines how close to the I axis the first measured point can possibly be.</t>
        </r>
        <r>
          <rPr>
            <sz val="10"/>
            <color rgb="FF000000"/>
            <rFont val="Calibri"/>
            <family val="2"/>
            <scheme val="minor"/>
          </rPr>
          <t xml:space="preserve">
</t>
        </r>
      </text>
    </comment>
    <comment ref="D30" authorId="0" shapeId="0" xr:uid="{B9224DEE-52EC-D24D-A262-3A1D2B44619E}">
      <text>
        <r>
          <rPr>
            <b/>
            <sz val="10"/>
            <color rgb="FF000000"/>
            <rFont val="Tahoma"/>
            <family val="2"/>
          </rPr>
          <t xml:space="preserve">This is the ratio of the minimum Vmpp to the short-circuit voltage drop. If it is a small number, the first point may be too far from the actual Isc point to extrapolate the Isc point. In extreme cases, the first point may be past the MPP (cell value &lt; 1).
</t>
        </r>
        <r>
          <rPr>
            <b/>
            <sz val="10"/>
            <color rgb="FF000000"/>
            <rFont val="Tahoma"/>
            <family val="2"/>
          </rPr>
          <t xml:space="preserve">
</t>
        </r>
        <r>
          <rPr>
            <b/>
            <sz val="10"/>
            <color rgb="FF000000"/>
            <rFont val="Tahoma"/>
            <family val="2"/>
          </rPr>
          <t xml:space="preserve">The cell version supports a bias battery to overcome this problem.
</t>
        </r>
        <r>
          <rPr>
            <b/>
            <sz val="10"/>
            <color rgb="FF000000"/>
            <rFont val="Tahoma"/>
            <family val="2"/>
          </rPr>
          <t xml:space="preserve">
</t>
        </r>
        <r>
          <rPr>
            <b/>
            <sz val="10"/>
            <color rgb="FF000000"/>
            <rFont val="Tahoma"/>
            <family val="2"/>
          </rPr>
          <t xml:space="preserve">This cell will be red if this value is less than 2. A bias battery may be required. It will be yellow if the value is less than 4.
</t>
        </r>
        <r>
          <rPr>
            <b/>
            <sz val="10"/>
            <color rgb="FF000000"/>
            <rFont val="Tahoma"/>
            <family val="2"/>
          </rPr>
          <t xml:space="preserve">
</t>
        </r>
        <r>
          <rPr>
            <b/>
            <sz val="10"/>
            <color rgb="FF000000"/>
            <rFont val="Tahoma"/>
            <family val="2"/>
          </rPr>
          <t>NOTE: this assumes that the Max Isc and Min Voc both apply to the same DUT. If that is not the case, you may need separate copies of this spreadsheet for each legal combination.</t>
        </r>
      </text>
    </comment>
    <comment ref="D31" authorId="0" shapeId="0" xr:uid="{414095AE-CD28-0646-A744-31C561EF06DF}">
      <text>
        <r>
          <rPr>
            <b/>
            <sz val="10"/>
            <color rgb="FF000000"/>
            <rFont val="Tahoma"/>
            <family val="2"/>
          </rPr>
          <t>This is the power dissipation of the shunt resistor when the max Isc (target) is flowing.</t>
        </r>
      </text>
    </comment>
    <comment ref="D32" authorId="0" shapeId="0" xr:uid="{01FFF800-5F62-0546-B576-898BEDA79480}">
      <text>
        <r>
          <rPr>
            <b/>
            <sz val="10"/>
            <color rgb="FF000000"/>
            <rFont val="Calibri"/>
            <family val="2"/>
            <scheme val="minor"/>
          </rPr>
          <t>This is the calculated number of (current) ADC steps per amp.</t>
        </r>
        <r>
          <rPr>
            <sz val="10"/>
            <color rgb="FF000000"/>
            <rFont val="Calibri"/>
            <family val="2"/>
            <scheme val="minor"/>
          </rPr>
          <t xml:space="preserve">
</t>
        </r>
      </text>
    </comment>
    <comment ref="D33" authorId="0" shapeId="0" xr:uid="{E0A0052A-1517-A34F-A4AC-FB50D80418A1}">
      <text>
        <r>
          <rPr>
            <b/>
            <sz val="10"/>
            <color rgb="FF000000"/>
            <rFont val="Calibri"/>
            <family val="2"/>
            <scheme val="minor"/>
          </rPr>
          <t>This is the calculated number of ADC steps for an IV curve with the minimum Isc.  If the value is less than 100, the cell will be red. If the value is less than 250, the cell will be yellow. Small values map to poor resolution.</t>
        </r>
        <r>
          <rPr>
            <sz val="10"/>
            <color rgb="FF000000"/>
            <rFont val="Calibri"/>
            <family val="2"/>
            <scheme val="minor"/>
          </rPr>
          <t xml:space="preserve">
</t>
        </r>
      </text>
    </comment>
    <comment ref="D34" authorId="0" shapeId="0" xr:uid="{64027856-4DD0-0D47-A014-39CFBC9F3DFF}">
      <text>
        <r>
          <rPr>
            <b/>
            <sz val="10"/>
            <color rgb="FF000000"/>
            <rFont val="Tahoma"/>
            <family val="2"/>
          </rPr>
          <t>The Arduino code is programmed to stop tracing the curve when the ADC value on the current channel (CH1) falls to a value of 20. This cell maps that to a mA value.</t>
        </r>
      </text>
    </comment>
    <comment ref="D35" authorId="0" shapeId="0" xr:uid="{030C39D8-4DD0-044A-9BE3-567C027BE73F}">
      <text>
        <r>
          <rPr>
            <b/>
            <sz val="10"/>
            <color rgb="FF000000"/>
            <rFont val="Tahoma"/>
            <family val="2"/>
          </rPr>
          <t xml:space="preserve">This cell is the percent of the minimum Isc that the last point's current will be. If it is a large value, the tail of the curve will mostly be extrapolated instead of measured. </t>
        </r>
      </text>
    </comment>
    <comment ref="D38" authorId="0" shapeId="0" xr:uid="{35CF5D57-3127-AB45-9AEB-15E20D8441F4}">
      <text>
        <r>
          <rPr>
            <b/>
            <sz val="10"/>
            <color rgb="FF000000"/>
            <rFont val="Tahoma"/>
            <family val="2"/>
          </rPr>
          <t>This is the total capacitance of the two parallel load capacitors (2x the value of one).</t>
        </r>
      </text>
    </comment>
    <comment ref="D39" authorId="0" shapeId="0" xr:uid="{E75FD314-1B14-9A4E-ABFD-8601E7047E43}">
      <text>
        <r>
          <rPr>
            <b/>
            <sz val="10"/>
            <color rgb="FF000000"/>
            <rFont val="Tahoma"/>
            <family val="2"/>
          </rPr>
          <t>Capacitance tolerance of load capacitors - usually 20%</t>
        </r>
      </text>
    </comment>
    <comment ref="D40" authorId="0" shapeId="0" xr:uid="{6BD457D2-AA24-F74D-A0FE-9153CF44C884}">
      <text>
        <r>
          <rPr>
            <b/>
            <sz val="10"/>
            <color rgb="FF000000"/>
            <rFont val="Tahoma"/>
            <family val="2"/>
          </rPr>
          <t>This is the ESR of the two load capacitors in parallel, which is half of one capacitor's ESR.</t>
        </r>
      </text>
    </comment>
    <comment ref="D41" authorId="0" shapeId="0" xr:uid="{D7354329-98C3-2C44-B907-B678F972C1A0}">
      <text>
        <r>
          <rPr>
            <b/>
            <sz val="10"/>
            <color rgb="FF000000"/>
            <rFont val="Tahoma"/>
            <family val="2"/>
          </rPr>
          <t>This is the estimated time to swing the IV curve of a PV with the minimum target Isc and the maximum target Voc. This will be the maximum expected swing time.</t>
        </r>
      </text>
    </comment>
    <comment ref="D42" authorId="0" shapeId="0" xr:uid="{C6802758-4F98-4E45-8753-CFF3A6144ADA}">
      <text>
        <r>
          <rPr>
            <b/>
            <sz val="10"/>
            <color rgb="FF000000"/>
            <rFont val="Calibri"/>
            <family val="2"/>
            <scheme val="minor"/>
          </rPr>
          <t>This is the estimated time to swing the IV curve of a PV with the maximum target Isc and the minimum target Voc. This will be the minimum expected swing time.</t>
        </r>
        <r>
          <rPr>
            <sz val="10"/>
            <color rgb="FF000000"/>
            <rFont val="Calibri"/>
            <family val="2"/>
            <scheme val="minor"/>
          </rPr>
          <t xml:space="preserve">
</t>
        </r>
      </text>
    </comment>
    <comment ref="D43" authorId="0" shapeId="0" xr:uid="{0899EFF1-A9F2-4042-92D0-5027E7741918}">
      <text>
        <r>
          <rPr>
            <b/>
            <sz val="10"/>
            <color rgb="FF000000"/>
            <rFont val="Tahoma"/>
            <family val="2"/>
          </rPr>
          <t xml:space="preserve">This is the estimated number of measured points on the part of the curve between the Isc point and the maximum power point in the worst case (maximum target Isc, minimum target Voc).
</t>
        </r>
        <r>
          <rPr>
            <b/>
            <sz val="10"/>
            <color rgb="FF000000"/>
            <rFont val="Tahoma"/>
            <family val="2"/>
          </rPr>
          <t xml:space="preserve">
</t>
        </r>
        <r>
          <rPr>
            <b/>
            <sz val="10"/>
            <color rgb="FF000000"/>
            <rFont val="Tahoma"/>
            <family val="2"/>
          </rPr>
          <t>If there are too few such points, the curve may not be resolved properly. If the value is less than 5, the cell is red. If it is less than 10, the cell is yellow.</t>
        </r>
      </text>
    </comment>
  </commentList>
</comments>
</file>

<file path=xl/sharedStrings.xml><?xml version="1.0" encoding="utf-8"?>
<sst xmlns="http://schemas.openxmlformats.org/spreadsheetml/2006/main" count="64" uniqueCount="58">
  <si>
    <t>Target</t>
  </si>
  <si>
    <t>R1 (kΩ)</t>
  </si>
  <si>
    <t>R2 (kΩ)</t>
  </si>
  <si>
    <t>Rf (kΩ)</t>
  </si>
  <si>
    <t>Rg (kΩ)</t>
  </si>
  <si>
    <t>&lt;= Voltage divider ratio</t>
  </si>
  <si>
    <t>&lt;= Voltage multiplier gain</t>
  </si>
  <si>
    <t>Voltmeter</t>
  </si>
  <si>
    <t>Vdiv ratio</t>
  </si>
  <si>
    <t>Reference Voltage</t>
  </si>
  <si>
    <t>Ammeter</t>
  </si>
  <si>
    <t>Gain</t>
  </si>
  <si>
    <t>Actual</t>
  </si>
  <si>
    <t>Vdiv max current (mA)</t>
  </si>
  <si>
    <t>R1 power (mW)</t>
  </si>
  <si>
    <t>R2 power (mW)</t>
  </si>
  <si>
    <t>Vdiv power (mW)</t>
  </si>
  <si>
    <t>Shunt resistance (mΩ)</t>
  </si>
  <si>
    <t>Max Voc (V)</t>
  </si>
  <si>
    <t>Max Isc (A)</t>
  </si>
  <si>
    <t>Ideal shunt resistance (mΩ)</t>
  </si>
  <si>
    <t>Shunt power rating minimum (W)</t>
  </si>
  <si>
    <t>Min Voc (V)</t>
  </si>
  <si>
    <t>Min Voc ADC steps</t>
  </si>
  <si>
    <t>Min Isc (A)</t>
  </si>
  <si>
    <t>Min Isc ADC steps</t>
  </si>
  <si>
    <t>ADC</t>
  </si>
  <si>
    <t># bits</t>
  </si>
  <si>
    <t>Shunt voltage drop (mV)</t>
  </si>
  <si>
    <t>Min Isc / Vdiv max curr</t>
  </si>
  <si>
    <t>Load</t>
  </si>
  <si>
    <t>Total capacitance (µF)</t>
  </si>
  <si>
    <t>"Done" current (mA)</t>
  </si>
  <si>
    <t>Done ADC value (current channel)</t>
  </si>
  <si>
    <t>Shunt power (mW)</t>
  </si>
  <si>
    <t>R1 (Ω)</t>
  </si>
  <si>
    <t>R2 (Ω)</t>
  </si>
  <si>
    <t>Rf (Ω)</t>
  </si>
  <si>
    <t>Rg (Ω)</t>
  </si>
  <si>
    <t>ADC steps/V</t>
  </si>
  <si>
    <t>ADC steps/A</t>
  </si>
  <si>
    <t>Other</t>
  </si>
  <si>
    <t>Short Circuit Path</t>
  </si>
  <si>
    <t>Wires / PCB traces (mΩ)</t>
  </si>
  <si>
    <t>Relay contacts (mΩ)</t>
  </si>
  <si>
    <t>Total short circuit voltage drop (mV)</t>
  </si>
  <si>
    <t>"Done" current / Min Isc (%)</t>
  </si>
  <si>
    <t>Time per point (µs)</t>
  </si>
  <si>
    <t>Vmpp/Voc</t>
  </si>
  <si>
    <t>Total capacitor ESR (mΩ)</t>
  </si>
  <si>
    <t>Pre- to post-MPP swing time ratio</t>
  </si>
  <si>
    <t>Capacitor tolerance (+-%)</t>
  </si>
  <si>
    <t>Approx max swing time (ms)</t>
  </si>
  <si>
    <t>Approx min swing time (ms)</t>
  </si>
  <si>
    <t>Approx min points before MPP</t>
  </si>
  <si>
    <t>Min Vmpp (V)</t>
  </si>
  <si>
    <t>Full range steps</t>
  </si>
  <si>
    <t>Min Vmpp / Short circuit 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</si>
</sst>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7">
    <font>
      <sz val="12"/>
      <color theme="1"/>
      <name val="Calibri"/>
      <family val="2"/>
      <scheme val="minor"/>
    </font>
    <font>
      <sz val="12"/>
      <color rgb="FF3F3F76"/>
      <name val="Calibri"/>
      <family val="2"/>
      <scheme val="minor"/>
    </font>
    <font>
      <u/>
      <sz val="12"/>
      <color theme="10"/>
      <name val="Calibri"/>
      <family val="2"/>
      <scheme val="minor"/>
    </font>
    <font>
      <u/>
      <sz val="12"/>
      <color theme="11"/>
      <name val="Calibri"/>
      <family val="2"/>
      <scheme val="minor"/>
    </font>
    <font>
      <sz val="28"/>
      <color theme="1"/>
      <name val="Calibri"/>
      <family val="2"/>
      <scheme val="minor"/>
    </font>
    <font>
      <sz val="20"/>
      <color theme="1"/>
      <name val="Calibri"/>
      <family val="2"/>
      <scheme val="minor"/>
    </font>
    <font>
      <sz val="16"/>
      <color theme="1"/>
      <name val="Calibri"/>
      <family val="2"/>
      <scheme val="minor"/>
    </font>
    <font>
      <sz val="24"/>
      <color rgb="FF3F3F76"/>
      <name val="Calibri"/>
      <family val="2"/>
      <scheme val="minor"/>
    </font>
    <font>
      <sz val="20"/>
      <color theme="1"/>
      <name val="Calibri (Body)"/>
    </font>
    <font>
      <b/>
      <sz val="18"/>
      <color theme="1"/>
      <name val="Calibri"/>
      <family val="2"/>
      <scheme val="minor"/>
    </font>
    <font>
      <b/>
      <sz val="18"/>
      <color theme="1"/>
      <name val="Calibri (Body)"/>
    </font>
    <font>
      <b/>
      <sz val="12"/>
      <color rgb="FFFA7D00"/>
      <name val="Calibri"/>
      <family val="2"/>
      <scheme val="minor"/>
    </font>
    <font>
      <sz val="10"/>
      <color rgb="FF000000"/>
      <name val="Tahoma"/>
      <family val="2"/>
    </font>
    <font>
      <b/>
      <sz val="10"/>
      <color rgb="FF000000"/>
      <name val="Tahoma"/>
      <family val="2"/>
    </font>
    <font>
      <b/>
      <sz val="10"/>
      <color rgb="FF000000"/>
      <name val="Calibri"/>
      <family val="2"/>
      <scheme val="minor"/>
    </font>
    <font>
      <sz val="10"/>
      <color rgb="FF000000"/>
      <name val="Calibri"/>
      <family val="2"/>
      <scheme val="minor"/>
    </font>
    <font>
      <b/>
      <u/>
      <sz val="18"/>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1" fillId="3" borderId="1" applyNumberFormat="0" applyAlignment="0" applyProtection="0"/>
  </cellStyleXfs>
  <cellXfs count="25">
    <xf numFmtId="0" fontId="0" fillId="0" borderId="0" xfId="0"/>
    <xf numFmtId="165" fontId="0" fillId="0" borderId="0" xfId="0" applyNumberFormat="1"/>
    <xf numFmtId="164" fontId="6" fillId="0" borderId="0" xfId="0" applyNumberFormat="1" applyFont="1"/>
    <xf numFmtId="165" fontId="7" fillId="2" borderId="1" xfId="1" applyNumberFormat="1" applyFont="1"/>
    <xf numFmtId="0" fontId="5" fillId="0" borderId="0" xfId="0" applyFont="1"/>
    <xf numFmtId="0" fontId="8" fillId="0" borderId="0" xfId="0" applyFont="1"/>
    <xf numFmtId="0" fontId="9" fillId="0" borderId="0" xfId="0" applyFont="1"/>
    <xf numFmtId="0" fontId="1" fillId="2" borderId="1" xfId="1"/>
    <xf numFmtId="0" fontId="0" fillId="0" borderId="0" xfId="0" applyAlignment="1">
      <alignment horizontal="right"/>
    </xf>
    <xf numFmtId="0" fontId="0" fillId="0" borderId="0" xfId="0" applyFill="1" applyBorder="1" applyAlignment="1">
      <alignment horizontal="right"/>
    </xf>
    <xf numFmtId="164" fontId="0" fillId="0" borderId="0" xfId="0" applyNumberFormat="1"/>
    <xf numFmtId="0" fontId="10" fillId="0" borderId="0" xfId="0" applyFont="1"/>
    <xf numFmtId="2" fontId="1" fillId="2" borderId="1" xfId="1" applyNumberFormat="1"/>
    <xf numFmtId="165" fontId="11" fillId="3" borderId="1" xfId="8" applyNumberFormat="1"/>
    <xf numFmtId="0" fontId="11" fillId="3" borderId="1" xfId="8"/>
    <xf numFmtId="1" fontId="11" fillId="3" borderId="1" xfId="8" applyNumberFormat="1"/>
    <xf numFmtId="2" fontId="11" fillId="3" borderId="1" xfId="8" applyNumberFormat="1"/>
    <xf numFmtId="164" fontId="11" fillId="3" borderId="1" xfId="8" applyNumberFormat="1"/>
    <xf numFmtId="166" fontId="11" fillId="3" borderId="1" xfId="8" applyNumberFormat="1"/>
    <xf numFmtId="9" fontId="1" fillId="2" borderId="1" xfId="1" applyNumberFormat="1"/>
    <xf numFmtId="1" fontId="1" fillId="2" borderId="1" xfId="1" applyNumberFormat="1"/>
    <xf numFmtId="0" fontId="16" fillId="0" borderId="0" xfId="0" applyFont="1" applyAlignment="1">
      <alignment horizontal="center"/>
    </xf>
    <xf numFmtId="0" fontId="16" fillId="0" borderId="0" xfId="0" applyFont="1"/>
    <xf numFmtId="0" fontId="4" fillId="0" borderId="0" xfId="0" applyFont="1" applyAlignment="1">
      <alignment horizontal="center"/>
    </xf>
    <xf numFmtId="164" fontId="4" fillId="0" borderId="0" xfId="0" applyNumberFormat="1" applyFont="1" applyAlignment="1">
      <alignment horizontal="center" vertical="center" wrapText="1"/>
    </xf>
  </cellXfs>
  <cellStyles count="9">
    <cellStyle name="Calculation" xfId="8" builtinId="22"/>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Input" xfId="1" builtinId="20"/>
    <cellStyle name="Normal" xfId="0" builtinId="0"/>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11</xdr:col>
      <xdr:colOff>482600</xdr:colOff>
      <xdr:row>43</xdr:row>
      <xdr:rowOff>152400</xdr:rowOff>
    </xdr:to>
    <xdr:sp macro="" textlink="">
      <xdr:nvSpPr>
        <xdr:cNvPr id="2" name="TextBox 1">
          <a:extLst>
            <a:ext uri="{FF2B5EF4-FFF2-40B4-BE49-F238E27FC236}">
              <a16:creationId xmlns:a16="http://schemas.microsoft.com/office/drawing/2014/main" id="{74471D33-9CD3-C043-8F52-3C0B25ED0A24}"/>
            </a:ext>
          </a:extLst>
        </xdr:cNvPr>
        <xdr:cNvSpPr txBox="1"/>
      </xdr:nvSpPr>
      <xdr:spPr>
        <a:xfrm>
          <a:off x="101600" y="88900"/>
          <a:ext cx="9461500" cy="880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IV</a:t>
          </a:r>
          <a:r>
            <a:rPr lang="en-US" sz="2800" baseline="0"/>
            <a:t> Swinger 2</a:t>
          </a:r>
        </a:p>
        <a:p>
          <a:pPr algn="ctr"/>
          <a:r>
            <a:rPr lang="en-US" sz="2800" baseline="0"/>
            <a:t>Module Version</a:t>
          </a:r>
        </a:p>
        <a:p>
          <a:pPr algn="ctr"/>
          <a:r>
            <a:rPr lang="en-US" sz="2800" baseline="0"/>
            <a:t>Scaling</a:t>
          </a:r>
        </a:p>
        <a:p>
          <a:pPr algn="ctr"/>
          <a:endParaRPr lang="en-US" sz="2000" baseline="0"/>
        </a:p>
        <a:p>
          <a:pPr algn="l"/>
          <a:r>
            <a:rPr lang="en-US" sz="1400" baseline="0"/>
            <a:t>The purpose of this spreadsheet is to determine component values to accomodate PV modules that have Voc and/or Isc values that are not in the normal range for the commercial rooftop solar panels that are targeted by the default design.</a:t>
          </a:r>
        </a:p>
        <a:p>
          <a:pPr algn="l"/>
          <a:endParaRPr lang="en-US" sz="1800" baseline="0"/>
        </a:p>
        <a:p>
          <a:pPr algn="l"/>
          <a:r>
            <a:rPr lang="en-US" sz="1200" u="sng" baseline="0"/>
            <a:t>Instructions:</a:t>
          </a:r>
        </a:p>
        <a:p>
          <a:pPr algn="l"/>
          <a:endParaRPr lang="en-US" sz="1200" baseline="0"/>
        </a:p>
        <a:p>
          <a:pPr algn="l"/>
          <a:r>
            <a:rPr lang="en-US" sz="1200" baseline="0"/>
            <a:t>  - Generally, change only cells with orange fill</a:t>
          </a:r>
        </a:p>
        <a:p>
          <a:pPr algn="l"/>
          <a:endParaRPr lang="en-US" sz="1200" baseline="0"/>
        </a:p>
        <a:p>
          <a:pPr algn="l"/>
          <a:r>
            <a:rPr lang="en-US" sz="1200" baseline="0"/>
            <a:t>  - In the "Target" column, fill in the Max Voc, Min Voc, Max Isc and Min Isc values.</a:t>
          </a:r>
          <a:br>
            <a:rPr lang="en-US" sz="1200" baseline="0"/>
          </a:br>
          <a:r>
            <a:rPr lang="en-US" sz="1200" baseline="0"/>
            <a:t>    </a:t>
          </a:r>
          <a:r>
            <a:rPr lang="en-US" sz="1200" b="1" baseline="0"/>
            <a:t>Start by setting Min=Max for both pairs</a:t>
          </a:r>
          <a:r>
            <a:rPr lang="en-US" sz="1200" baseline="0"/>
            <a:t>, using the </a:t>
          </a:r>
          <a:r>
            <a:rPr lang="en-US" sz="1200" u="sng" baseline="0"/>
            <a:t>max</a:t>
          </a:r>
          <a:r>
            <a:rPr lang="en-US" sz="1200" baseline="0"/>
            <a:t> values you must support</a:t>
          </a:r>
        </a:p>
        <a:p>
          <a:pPr algn="l"/>
          <a:endParaRPr lang="en-US" sz="1200" baseline="0"/>
        </a:p>
        <a:p>
          <a:pPr algn="l"/>
          <a:r>
            <a:rPr lang="en-US" sz="1200" baseline="0"/>
            <a:t>  - Choose values for R1 and R2 using the next sheet and put those values in the appropriate cells in the "Actual" column</a:t>
          </a:r>
        </a:p>
        <a:p>
          <a:pPr algn="l"/>
          <a:endParaRPr lang="en-US" sz="1200" baseline="0"/>
        </a:p>
        <a:p>
          <a:pPr algn="l"/>
          <a:r>
            <a:rPr lang="en-US" sz="1200" baseline="0"/>
            <a:t>  - Choose a purchasable shunt resistance that is no larger than the ideal shunt resistance in the "Target" column. Enter the value in the "Actual" column.</a:t>
          </a:r>
        </a:p>
        <a:p>
          <a:pPr algn="l"/>
          <a:endParaRPr lang="en-US" sz="1200" baseline="0"/>
        </a:p>
        <a:p>
          <a:pPr algn="l"/>
          <a:r>
            <a:rPr lang="en-US" sz="1200" baseline="0"/>
            <a:t>  - If there are any red or yellow cells, it may not be possible to use the module version IV Swinger 2 for your needs</a:t>
          </a:r>
        </a:p>
        <a:p>
          <a:pPr algn="l"/>
          <a:endParaRPr lang="en-US" sz="1200" baseline="0"/>
        </a:p>
        <a:p>
          <a:pPr algn="l"/>
          <a:r>
            <a:rPr lang="en-US" sz="1200" baseline="0"/>
            <a:t>  - Now change Min Voc to your desired value. If any cells are red, increase the Min Voc value until those cells are yellow or green. This is the actual minimum Voc that will produce reasonable results. Keep in mind that Min Voc applies to high temperature conditions too.</a:t>
          </a:r>
        </a:p>
        <a:p>
          <a:pPr algn="l"/>
          <a:endParaRPr lang="en-US" sz="1200" baseline="0"/>
        </a:p>
        <a:p>
          <a:pPr algn="l"/>
          <a:r>
            <a:rPr lang="en-US" sz="1200" baseline="0"/>
            <a:t>  - Now change Min Isc to your desired value. If any cells are red, increase the Min Isc value until those cells are yellow or green. This is the actual minimum Isc that will produce reasonable results. Keep in mind that Min Isc applies to low sun conditions too.</a:t>
          </a:r>
        </a:p>
        <a:p>
          <a:pPr algn="l"/>
          <a:endParaRPr lang="en-US" sz="1200" baseline="0"/>
        </a:p>
        <a:p>
          <a:pPr algn="l"/>
          <a:r>
            <a:rPr lang="en-US" sz="1200" baseline="0"/>
            <a:t>  - The load capacitance can be changed to a higher value to increase the minimum swing time if that cell is red.  It may be changed to a lower value to decrease the maximum swing time if that cell is red.</a:t>
          </a:r>
        </a:p>
        <a:p>
          <a:pPr algn="l"/>
          <a:endParaRPr lang="en-US" sz="1200" baseline="0"/>
        </a:p>
        <a:p>
          <a:pPr algn="l"/>
          <a:r>
            <a:rPr lang="en-US" sz="1200" baseline="0"/>
            <a:t>  - If no single solution can be found for the ranges you are attempting to cover, you may have to build more than one IV Swinger 2.</a:t>
          </a:r>
        </a:p>
        <a:p>
          <a:pPr algn="l"/>
          <a:r>
            <a:rPr lang="en-US" sz="2800" baseline="0"/>
            <a:t> </a:t>
          </a:r>
          <a:endParaRPr lang="en-US" sz="2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0</xdr:row>
      <xdr:rowOff>127000</xdr:rowOff>
    </xdr:from>
    <xdr:to>
      <xdr:col>6</xdr:col>
      <xdr:colOff>228600</xdr:colOff>
      <xdr:row>0</xdr:row>
      <xdr:rowOff>3873500</xdr:rowOff>
    </xdr:to>
    <xdr:sp macro="" textlink="">
      <xdr:nvSpPr>
        <xdr:cNvPr id="2" name="TextBox 1">
          <a:extLst>
            <a:ext uri="{FF2B5EF4-FFF2-40B4-BE49-F238E27FC236}">
              <a16:creationId xmlns:a16="http://schemas.microsoft.com/office/drawing/2014/main" id="{9936E863-B74D-6747-83F2-E907A7050C50}"/>
            </a:ext>
          </a:extLst>
        </xdr:cNvPr>
        <xdr:cNvSpPr txBox="1"/>
      </xdr:nvSpPr>
      <xdr:spPr>
        <a:xfrm>
          <a:off x="571500" y="127000"/>
          <a:ext cx="3975100" cy="3746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sheet helps choose resistor values for R1, R2, Rf and Rg.  These resistor values are included in the typical set of 1/4W, 5% resistors available on Amazon or eBay.</a:t>
          </a:r>
        </a:p>
        <a:p>
          <a:endParaRPr lang="en-US" sz="1400" baseline="0"/>
        </a:p>
        <a:p>
          <a:r>
            <a:rPr lang="en-US" sz="1400" baseline="0"/>
            <a:t>The target values for the voltmeter's voltage divider ratio and the ammeter's voltage multiplier gain are from the previous sheet. </a:t>
          </a:r>
        </a:p>
        <a:p>
          <a:endParaRPr lang="en-US" sz="1400" baseline="0"/>
        </a:p>
        <a:p>
          <a:r>
            <a:rPr lang="en-US" sz="1400" baseline="0"/>
            <a:t>To choose R1/R2 and Rf/Rg:</a:t>
          </a:r>
        </a:p>
        <a:p>
          <a:r>
            <a:rPr lang="en-US" sz="1400" baseline="0"/>
            <a:t>    - Do not choose a red cell combo </a:t>
          </a:r>
        </a:p>
        <a:p>
          <a:r>
            <a:rPr lang="en-US" sz="1400" baseline="0"/>
            <a:t>    - White cells are "perfect" matches (but give no margin)</a:t>
          </a:r>
        </a:p>
        <a:p>
          <a:r>
            <a:rPr lang="en-US" sz="1400" baseline="0"/>
            <a:t>    - Green cells cells along the border between green and red are the closest non-perfect matches</a:t>
          </a:r>
        </a:p>
        <a:p>
          <a:endParaRPr lang="en-US" sz="1400" baseline="0"/>
        </a:p>
        <a:p>
          <a:endParaRPr lang="en-US" sz="14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67C3-6549-5744-98A9-5CEA91DA5CCF}">
  <dimension ref="A1"/>
  <sheetViews>
    <sheetView workbookViewId="0">
      <selection activeCell="H50" sqref="H50"/>
    </sheetView>
  </sheetViews>
  <sheetFormatPr baseColWidth="10" defaultRowHeight="16"/>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740C3-1C7A-4D42-9923-4DE0208DA126}">
  <dimension ref="A2:H43"/>
  <sheetViews>
    <sheetView tabSelected="1" workbookViewId="0">
      <selection activeCell="H22" sqref="H22"/>
    </sheetView>
  </sheetViews>
  <sheetFormatPr baseColWidth="10" defaultRowHeight="16"/>
  <cols>
    <col min="1" max="1" width="29.6640625" customWidth="1"/>
    <col min="3" max="3" width="16.5" customWidth="1"/>
    <col min="4" max="4" width="21.1640625" customWidth="1"/>
    <col min="5" max="5" width="10.6640625" customWidth="1"/>
    <col min="6" max="6" width="11.6640625" customWidth="1"/>
    <col min="7" max="7" width="25.83203125" customWidth="1"/>
  </cols>
  <sheetData>
    <row r="2" spans="1:8" ht="24">
      <c r="A2" s="11" t="s">
        <v>26</v>
      </c>
      <c r="D2" s="11" t="s">
        <v>42</v>
      </c>
      <c r="G2" s="11" t="s">
        <v>41</v>
      </c>
    </row>
    <row r="3" spans="1:8">
      <c r="A3" s="8" t="s">
        <v>9</v>
      </c>
      <c r="B3" s="10">
        <v>5</v>
      </c>
      <c r="D3" s="8" t="s">
        <v>43</v>
      </c>
      <c r="E3">
        <v>10</v>
      </c>
      <c r="G3" s="8" t="s">
        <v>47</v>
      </c>
      <c r="H3">
        <v>65</v>
      </c>
    </row>
    <row r="4" spans="1:8">
      <c r="A4" s="8" t="s">
        <v>27</v>
      </c>
      <c r="B4">
        <v>12</v>
      </c>
      <c r="D4" s="8" t="s">
        <v>44</v>
      </c>
      <c r="E4">
        <v>100</v>
      </c>
      <c r="G4" s="8" t="s">
        <v>48</v>
      </c>
      <c r="H4">
        <v>0.75</v>
      </c>
    </row>
    <row r="5" spans="1:8">
      <c r="A5" s="8" t="s">
        <v>56</v>
      </c>
      <c r="B5">
        <f>POWER(2,ADC_bits)</f>
        <v>4096</v>
      </c>
      <c r="D5" s="8"/>
      <c r="G5" s="8" t="s">
        <v>50</v>
      </c>
      <c r="H5">
        <v>1</v>
      </c>
    </row>
    <row r="6" spans="1:8">
      <c r="A6" s="8" t="s">
        <v>33</v>
      </c>
      <c r="B6">
        <v>20</v>
      </c>
    </row>
    <row r="7" spans="1:8" ht="65" customHeight="1"/>
    <row r="8" spans="1:8" ht="24">
      <c r="B8" s="21" t="s">
        <v>0</v>
      </c>
      <c r="D8" s="22" t="s">
        <v>12</v>
      </c>
    </row>
    <row r="9" spans="1:8" ht="24">
      <c r="A9" s="6" t="s">
        <v>7</v>
      </c>
    </row>
    <row r="10" spans="1:8">
      <c r="A10" s="8" t="s">
        <v>18</v>
      </c>
      <c r="B10" s="12">
        <v>80</v>
      </c>
      <c r="D10" s="8" t="s">
        <v>35</v>
      </c>
      <c r="E10" s="7">
        <v>150000</v>
      </c>
    </row>
    <row r="11" spans="1:8">
      <c r="A11" s="8" t="s">
        <v>8</v>
      </c>
      <c r="B11" s="13">
        <f>Vref/Tgt_Voc_max</f>
        <v>6.25E-2</v>
      </c>
      <c r="D11" s="8" t="s">
        <v>36</v>
      </c>
      <c r="E11" s="7">
        <v>7500</v>
      </c>
    </row>
    <row r="12" spans="1:8">
      <c r="D12" s="8" t="s">
        <v>8</v>
      </c>
      <c r="E12" s="13">
        <f>Act_R2/(Act_R1+Act_R2)</f>
        <v>4.7619047619047616E-2</v>
      </c>
    </row>
    <row r="13" spans="1:8">
      <c r="A13" s="8" t="s">
        <v>22</v>
      </c>
      <c r="B13" s="12">
        <v>20</v>
      </c>
      <c r="D13" s="8" t="s">
        <v>18</v>
      </c>
      <c r="E13" s="14">
        <f>Vref/Act_Vdiv_ratio</f>
        <v>105</v>
      </c>
    </row>
    <row r="14" spans="1:8">
      <c r="A14" s="9" t="s">
        <v>55</v>
      </c>
      <c r="B14" s="14">
        <f>Tgt_Voc_min*Vmpp_Voc_ratio</f>
        <v>15</v>
      </c>
      <c r="D14" s="8" t="s">
        <v>13</v>
      </c>
      <c r="E14" s="13">
        <f>1000*Act_Voc_max/(Act_R1+Act_R2)</f>
        <v>0.66666666666666663</v>
      </c>
    </row>
    <row r="15" spans="1:8">
      <c r="D15" s="8" t="s">
        <v>29</v>
      </c>
      <c r="E15" s="15">
        <f>Tgt_Isc_min*1000/Act_Vdiv_max_mA</f>
        <v>1500</v>
      </c>
    </row>
    <row r="16" spans="1:8">
      <c r="D16" s="8" t="s">
        <v>14</v>
      </c>
      <c r="E16" s="13">
        <f>1000*((Act_Vdiv_max_mA/1000)^2)*Act_R1</f>
        <v>66.666666666666657</v>
      </c>
    </row>
    <row r="17" spans="1:5">
      <c r="D17" s="8" t="s">
        <v>15</v>
      </c>
      <c r="E17" s="13">
        <f>1000*((Act_Vdiv_max_mA/1000)^2)*Act_R2</f>
        <v>3.333333333333333</v>
      </c>
    </row>
    <row r="18" spans="1:5">
      <c r="D18" s="8" t="s">
        <v>16</v>
      </c>
      <c r="E18" s="13">
        <f>Act_R1_mW+Act_R2_mW</f>
        <v>69.999999999999986</v>
      </c>
    </row>
    <row r="19" spans="1:5">
      <c r="D19" s="8" t="s">
        <v>39</v>
      </c>
      <c r="E19" s="15">
        <f>ADC_steps/Act_Voc_max</f>
        <v>39.009523809523813</v>
      </c>
    </row>
    <row r="20" spans="1:5">
      <c r="D20" s="8" t="s">
        <v>23</v>
      </c>
      <c r="E20" s="15">
        <f>Act_ADC_steps_per_volt*Tgt_Voc_min</f>
        <v>780.19047619047626</v>
      </c>
    </row>
    <row r="21" spans="1:5" ht="66" customHeight="1">
      <c r="D21" s="8"/>
      <c r="E21" s="1"/>
    </row>
    <row r="22" spans="1:5" ht="24">
      <c r="A22" s="6" t="s">
        <v>10</v>
      </c>
    </row>
    <row r="23" spans="1:5">
      <c r="A23" s="8" t="s">
        <v>19</v>
      </c>
      <c r="B23" s="12">
        <v>10</v>
      </c>
      <c r="D23" s="8" t="s">
        <v>17</v>
      </c>
      <c r="E23" s="7">
        <v>5</v>
      </c>
    </row>
    <row r="24" spans="1:5">
      <c r="A24" s="8" t="s">
        <v>11</v>
      </c>
      <c r="B24">
        <v>76</v>
      </c>
      <c r="D24" s="8" t="s">
        <v>37</v>
      </c>
      <c r="E24" s="7">
        <v>75000</v>
      </c>
    </row>
    <row r="25" spans="1:5">
      <c r="A25" s="8" t="s">
        <v>20</v>
      </c>
      <c r="B25" s="17">
        <f>1000*(Vref/Tgt_gain)/Tgt_Isc_max</f>
        <v>6.5789473684210522</v>
      </c>
      <c r="D25" s="8" t="s">
        <v>38</v>
      </c>
      <c r="E25" s="7">
        <v>1000</v>
      </c>
    </row>
    <row r="26" spans="1:5">
      <c r="A26" s="8" t="s">
        <v>21</v>
      </c>
      <c r="B26" s="16">
        <f>(Tgt_Isc_max^2)*Tgt_shunt_mohms/1000</f>
        <v>0.6578947368421052</v>
      </c>
      <c r="D26" s="9" t="s">
        <v>11</v>
      </c>
      <c r="E26" s="14">
        <f>1+(Act_Rf/Act_Rg)</f>
        <v>76</v>
      </c>
    </row>
    <row r="27" spans="1:5">
      <c r="A27" s="8"/>
      <c r="D27" s="9" t="s">
        <v>19</v>
      </c>
      <c r="E27" s="13">
        <f>(Vref/Act_gain)/(Act_shunt_mohms/1000)</f>
        <v>13.157894736842104</v>
      </c>
    </row>
    <row r="28" spans="1:5">
      <c r="A28" s="9" t="s">
        <v>24</v>
      </c>
      <c r="B28" s="12">
        <v>1</v>
      </c>
      <c r="D28" s="9" t="s">
        <v>28</v>
      </c>
      <c r="E28" s="17">
        <f>Tgt_Isc_max*Act_shunt_mohms</f>
        <v>50</v>
      </c>
    </row>
    <row r="29" spans="1:5">
      <c r="A29" s="9"/>
      <c r="D29" s="9" t="s">
        <v>45</v>
      </c>
      <c r="E29" s="17">
        <f>Tgt_Isc_max*(Act_shunt_mohms+SC_wire_mohms+SC_relay_mohms+Cap_ESR_mohms)</f>
        <v>1815</v>
      </c>
    </row>
    <row r="30" spans="1:5">
      <c r="A30" s="9"/>
      <c r="D30" s="9" t="s">
        <v>57</v>
      </c>
      <c r="E30" s="17">
        <f>Tgt_Vmpp_min/(Act_SC_drop_mV/1000)</f>
        <v>8.2644628099173563</v>
      </c>
    </row>
    <row r="31" spans="1:5">
      <c r="D31" s="9" t="s">
        <v>34</v>
      </c>
      <c r="E31" s="15">
        <f>(Tgt_Isc_max^2)*Act_shunt_mohms</f>
        <v>500</v>
      </c>
    </row>
    <row r="32" spans="1:5">
      <c r="D32" s="8" t="s">
        <v>40</v>
      </c>
      <c r="E32" s="15">
        <f>ADC_steps/Act_Isc_max</f>
        <v>311.29599999999999</v>
      </c>
    </row>
    <row r="33" spans="1:5">
      <c r="D33" s="9" t="s">
        <v>25</v>
      </c>
      <c r="E33" s="15">
        <f>Act_ADC_steps_per_amp*Tgt_Isc_min</f>
        <v>311.29599999999999</v>
      </c>
    </row>
    <row r="34" spans="1:5">
      <c r="D34" s="9" t="s">
        <v>32</v>
      </c>
      <c r="E34" s="15">
        <f>1000*done_ch1_adc/Act_ADC_steps_per_amp</f>
        <v>64.24753289473685</v>
      </c>
    </row>
    <row r="35" spans="1:5">
      <c r="D35" s="9" t="s">
        <v>46</v>
      </c>
      <c r="E35" s="18">
        <f>Act_done_mA/(Tgt_Isc_min*1000)</f>
        <v>6.424753289473685E-2</v>
      </c>
    </row>
    <row r="36" spans="1:5" ht="48" customHeight="1"/>
    <row r="37" spans="1:5" ht="24">
      <c r="A37" s="6" t="s">
        <v>30</v>
      </c>
    </row>
    <row r="38" spans="1:5">
      <c r="D38" s="8" t="s">
        <v>31</v>
      </c>
      <c r="E38" s="7">
        <v>2000</v>
      </c>
    </row>
    <row r="39" spans="1:5">
      <c r="D39" s="8" t="s">
        <v>51</v>
      </c>
      <c r="E39" s="19">
        <v>0.2</v>
      </c>
    </row>
    <row r="40" spans="1:5">
      <c r="D40" s="8" t="s">
        <v>49</v>
      </c>
      <c r="E40" s="20">
        <f>133/2</f>
        <v>66.5</v>
      </c>
    </row>
    <row r="41" spans="1:5">
      <c r="D41" s="8" t="s">
        <v>52</v>
      </c>
      <c r="E41" s="15">
        <f>1000*(1/pre_post_mpp_swing_time_ratio+1)*(Load_capacitance*(1+Cap_tolerance)/1000000)*Tgt_Voc_max*Vmpp_Voc_ratio/Tgt_Isc_min</f>
        <v>288</v>
      </c>
    </row>
    <row r="42" spans="1:5">
      <c r="D42" s="8" t="s">
        <v>53</v>
      </c>
      <c r="E42" s="15">
        <f>1000*(1/pre_post_mpp_swing_time_ratio+1)*(Load_capacitance*(1-Cap_tolerance)/1000000)*Tgt_Voc_min*Vmpp_Voc_ratio/Tgt_Isc_max</f>
        <v>4.8</v>
      </c>
    </row>
    <row r="43" spans="1:5">
      <c r="D43" s="9" t="s">
        <v>54</v>
      </c>
      <c r="E43" s="15">
        <f>Load_capacitance*(1-Cap_tolerance)*(Tgt_Voc_min*Vmpp_Voc_ratio-Act_SC_drop_mV/1000)/Tgt_Isc_max/us_per_point</f>
        <v>32.455384615384617</v>
      </c>
    </row>
  </sheetData>
  <conditionalFormatting sqref="E13">
    <cfRule type="cellIs" dxfId="31" priority="5" operator="equal">
      <formula>$B$10</formula>
    </cfRule>
    <cfRule type="cellIs" dxfId="30" priority="28" operator="greaterThan">
      <formula>$B$10</formula>
    </cfRule>
    <cfRule type="cellIs" dxfId="29" priority="30" operator="lessThan">
      <formula>$B$10</formula>
    </cfRule>
  </conditionalFormatting>
  <conditionalFormatting sqref="E27">
    <cfRule type="cellIs" dxfId="28" priority="27" operator="greaterThan">
      <formula>$B$23</formula>
    </cfRule>
    <cfRule type="cellIs" dxfId="27" priority="29" operator="lessThan">
      <formula>$B$23</formula>
    </cfRule>
  </conditionalFormatting>
  <conditionalFormatting sqref="E16">
    <cfRule type="cellIs" dxfId="26" priority="11" operator="lessThanOrEqual">
      <formula>200</formula>
    </cfRule>
    <cfRule type="cellIs" dxfId="25" priority="26" operator="greaterThan">
      <formula>200</formula>
    </cfRule>
  </conditionalFormatting>
  <conditionalFormatting sqref="E17">
    <cfRule type="cellIs" dxfId="24" priority="10" operator="lessThanOrEqual">
      <formula>200</formula>
    </cfRule>
    <cfRule type="cellIs" dxfId="23" priority="25" operator="greaterThan">
      <formula>200</formula>
    </cfRule>
  </conditionalFormatting>
  <conditionalFormatting sqref="E15">
    <cfRule type="cellIs" dxfId="22" priority="12" operator="greaterThanOrEqual">
      <formula>1000</formula>
    </cfRule>
    <cfRule type="cellIs" dxfId="21" priority="24" operator="lessThan">
      <formula>1000</formula>
    </cfRule>
  </conditionalFormatting>
  <conditionalFormatting sqref="E20">
    <cfRule type="cellIs" dxfId="20" priority="9" operator="greaterThanOrEqual">
      <formula>250</formula>
    </cfRule>
    <cfRule type="cellIs" dxfId="19" priority="20" operator="lessThan">
      <formula>250</formula>
    </cfRule>
    <cfRule type="cellIs" dxfId="18" priority="23" operator="lessThan">
      <formula>100</formula>
    </cfRule>
  </conditionalFormatting>
  <conditionalFormatting sqref="E30">
    <cfRule type="cellIs" dxfId="17" priority="8" operator="greaterThanOrEqual">
      <formula>4</formula>
    </cfRule>
    <cfRule type="cellIs" dxfId="16" priority="18" stopIfTrue="1" operator="lessThan">
      <formula>2</formula>
    </cfRule>
    <cfRule type="cellIs" dxfId="15" priority="22" operator="lessThan">
      <formula>4</formula>
    </cfRule>
  </conditionalFormatting>
  <conditionalFormatting sqref="E33">
    <cfRule type="cellIs" dxfId="14" priority="7" operator="greaterThanOrEqual">
      <formula>250</formula>
    </cfRule>
    <cfRule type="cellIs" dxfId="13" priority="19" stopIfTrue="1" operator="lessThan">
      <formula>100</formula>
    </cfRule>
    <cfRule type="cellIs" dxfId="12" priority="21" operator="lessThan">
      <formula>250</formula>
    </cfRule>
  </conditionalFormatting>
  <conditionalFormatting sqref="E35">
    <cfRule type="cellIs" dxfId="11" priority="6" operator="lessThanOrEqual">
      <formula>0.1</formula>
    </cfRule>
    <cfRule type="cellIs" dxfId="10" priority="17" operator="greaterThan">
      <formula>0.1</formula>
    </cfRule>
  </conditionalFormatting>
  <conditionalFormatting sqref="E41">
    <cfRule type="cellIs" dxfId="9" priority="4" operator="lessThanOrEqual">
      <formula>500</formula>
    </cfRule>
    <cfRule type="cellIs" dxfId="8" priority="15" stopIfTrue="1" operator="greaterThan">
      <formula>1000</formula>
    </cfRule>
    <cfRule type="cellIs" dxfId="7" priority="16" operator="greaterThan">
      <formula>500</formula>
    </cfRule>
  </conditionalFormatting>
  <conditionalFormatting sqref="E43">
    <cfRule type="cellIs" dxfId="6" priority="3" operator="greaterThanOrEqual">
      <formula>20</formula>
    </cfRule>
    <cfRule type="cellIs" dxfId="5" priority="13" stopIfTrue="1" operator="lessThan">
      <formula>10</formula>
    </cfRule>
    <cfRule type="cellIs" dxfId="4" priority="14" operator="lessThan">
      <formula>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61"/>
  <sheetViews>
    <sheetView workbookViewId="0">
      <selection activeCell="AD7" sqref="AD7"/>
    </sheetView>
  </sheetViews>
  <sheetFormatPr baseColWidth="10" defaultRowHeight="21"/>
  <cols>
    <col min="2" max="2" width="14.5" style="2" bestFit="1" customWidth="1"/>
    <col min="3" max="6" width="7.83203125" bestFit="1" customWidth="1"/>
    <col min="7" max="16" width="6.83203125" bestFit="1" customWidth="1"/>
    <col min="17" max="22" width="6.33203125" bestFit="1" customWidth="1"/>
    <col min="23" max="27" width="7.6640625" bestFit="1" customWidth="1"/>
  </cols>
  <sheetData>
    <row r="1" spans="1:27" ht="330" customHeight="1"/>
    <row r="2" spans="1:27" ht="37">
      <c r="C2" s="23" t="s">
        <v>1</v>
      </c>
      <c r="D2" s="23"/>
      <c r="E2" s="23"/>
      <c r="F2" s="23"/>
      <c r="G2" s="23"/>
      <c r="H2" s="23"/>
      <c r="I2" s="23"/>
      <c r="J2" s="23"/>
      <c r="K2" s="23"/>
      <c r="L2" s="23"/>
      <c r="M2" s="23"/>
      <c r="N2" s="23"/>
      <c r="O2" s="23"/>
      <c r="P2" s="23"/>
      <c r="Q2" s="23"/>
      <c r="R2" s="23"/>
      <c r="S2" s="23"/>
      <c r="T2" s="23"/>
      <c r="U2" s="23"/>
      <c r="V2" s="23"/>
      <c r="W2" s="23"/>
      <c r="X2" s="23"/>
      <c r="Y2" s="23"/>
      <c r="Z2" s="23"/>
      <c r="AA2" s="23"/>
    </row>
    <row r="3" spans="1:27" s="2" customFormat="1">
      <c r="A3" s="24" t="s">
        <v>2</v>
      </c>
      <c r="C3" s="2">
        <v>1</v>
      </c>
      <c r="D3" s="2">
        <v>1.5</v>
      </c>
      <c r="E3" s="2">
        <v>2.2000000000000002</v>
      </c>
      <c r="F3" s="2">
        <v>3.3</v>
      </c>
      <c r="G3" s="2">
        <v>3.9</v>
      </c>
      <c r="H3" s="2">
        <v>4.7</v>
      </c>
      <c r="I3" s="2">
        <v>5.6</v>
      </c>
      <c r="J3" s="2">
        <v>6.8</v>
      </c>
      <c r="K3" s="2">
        <v>7.5</v>
      </c>
      <c r="L3" s="2">
        <v>8.1999999999999993</v>
      </c>
      <c r="M3" s="2">
        <v>10</v>
      </c>
      <c r="N3" s="2">
        <v>15</v>
      </c>
      <c r="O3" s="2">
        <v>22</v>
      </c>
      <c r="P3" s="2">
        <v>33</v>
      </c>
      <c r="Q3" s="2">
        <v>39</v>
      </c>
      <c r="R3" s="2">
        <v>47</v>
      </c>
      <c r="S3" s="2">
        <v>56</v>
      </c>
      <c r="T3" s="2">
        <v>68</v>
      </c>
      <c r="U3" s="2">
        <v>75</v>
      </c>
      <c r="V3" s="2">
        <v>82</v>
      </c>
      <c r="W3" s="2">
        <v>100</v>
      </c>
      <c r="X3" s="2">
        <v>150</v>
      </c>
      <c r="Y3" s="2">
        <v>180</v>
      </c>
      <c r="Z3" s="2">
        <v>220</v>
      </c>
      <c r="AA3" s="2">
        <v>330</v>
      </c>
    </row>
    <row r="4" spans="1:27">
      <c r="A4" s="24"/>
      <c r="B4" s="2">
        <v>1</v>
      </c>
      <c r="C4" s="1">
        <f t="shared" ref="C4:L13" si="0">R_2/(R_1+R_2)</f>
        <v>0.5</v>
      </c>
      <c r="D4" s="1">
        <f t="shared" si="0"/>
        <v>0.4</v>
      </c>
      <c r="E4" s="1">
        <f t="shared" si="0"/>
        <v>0.3125</v>
      </c>
      <c r="F4" s="1">
        <f t="shared" si="0"/>
        <v>0.23255813953488372</v>
      </c>
      <c r="G4" s="1">
        <f t="shared" si="0"/>
        <v>0.2040816326530612</v>
      </c>
      <c r="H4" s="1">
        <f t="shared" si="0"/>
        <v>0.17543859649122806</v>
      </c>
      <c r="I4" s="1">
        <f t="shared" si="0"/>
        <v>0.15151515151515152</v>
      </c>
      <c r="J4" s="1">
        <f t="shared" si="0"/>
        <v>0.12820512820512822</v>
      </c>
      <c r="K4" s="1">
        <f t="shared" si="0"/>
        <v>0.11764705882352941</v>
      </c>
      <c r="L4" s="1">
        <f t="shared" si="0"/>
        <v>0.10869565217391305</v>
      </c>
      <c r="M4" s="1">
        <f t="shared" ref="M4:AA13" si="1">R_2/(R_1+R_2)</f>
        <v>9.0909090909090912E-2</v>
      </c>
      <c r="N4" s="1">
        <f t="shared" si="1"/>
        <v>6.25E-2</v>
      </c>
      <c r="O4" s="1">
        <f t="shared" si="1"/>
        <v>4.3478260869565216E-2</v>
      </c>
      <c r="P4" s="1">
        <f t="shared" si="1"/>
        <v>2.9411764705882353E-2</v>
      </c>
      <c r="Q4" s="1">
        <f t="shared" si="1"/>
        <v>2.5000000000000001E-2</v>
      </c>
      <c r="R4" s="1">
        <f t="shared" si="1"/>
        <v>2.0833333333333332E-2</v>
      </c>
      <c r="S4" s="1">
        <f t="shared" si="1"/>
        <v>1.7543859649122806E-2</v>
      </c>
      <c r="T4" s="1">
        <f t="shared" si="1"/>
        <v>1.4492753623188406E-2</v>
      </c>
      <c r="U4" s="1">
        <f t="shared" si="1"/>
        <v>1.3157894736842105E-2</v>
      </c>
      <c r="V4" s="1">
        <f t="shared" si="1"/>
        <v>1.2048192771084338E-2</v>
      </c>
      <c r="W4" s="1">
        <f t="shared" si="1"/>
        <v>9.9009900990099011E-3</v>
      </c>
      <c r="X4" s="1">
        <f t="shared" si="1"/>
        <v>6.6225165562913907E-3</v>
      </c>
      <c r="Y4" s="1">
        <f t="shared" si="1"/>
        <v>5.5248618784530384E-3</v>
      </c>
      <c r="Z4" s="1">
        <f t="shared" si="1"/>
        <v>4.5248868778280547E-3</v>
      </c>
      <c r="AA4" s="1">
        <f t="shared" si="1"/>
        <v>3.0211480362537764E-3</v>
      </c>
    </row>
    <row r="5" spans="1:27">
      <c r="A5" s="24"/>
      <c r="B5" s="2">
        <v>1.5</v>
      </c>
      <c r="C5" s="1">
        <f t="shared" si="0"/>
        <v>0.6</v>
      </c>
      <c r="D5" s="1">
        <f t="shared" si="0"/>
        <v>0.5</v>
      </c>
      <c r="E5" s="1">
        <f t="shared" si="0"/>
        <v>0.40540540540540537</v>
      </c>
      <c r="F5" s="1">
        <f t="shared" si="0"/>
        <v>0.3125</v>
      </c>
      <c r="G5" s="1">
        <f t="shared" si="0"/>
        <v>0.27777777777777773</v>
      </c>
      <c r="H5" s="1">
        <f t="shared" si="0"/>
        <v>0.24193548387096772</v>
      </c>
      <c r="I5" s="1">
        <f t="shared" si="0"/>
        <v>0.21126760563380284</v>
      </c>
      <c r="J5" s="1">
        <f t="shared" si="0"/>
        <v>0.18072289156626503</v>
      </c>
      <c r="K5" s="1">
        <f t="shared" si="0"/>
        <v>0.16666666666666666</v>
      </c>
      <c r="L5" s="1">
        <f t="shared" si="0"/>
        <v>0.15463917525773196</v>
      </c>
      <c r="M5" s="1">
        <f t="shared" si="1"/>
        <v>0.13043478260869565</v>
      </c>
      <c r="N5" s="1">
        <f t="shared" si="1"/>
        <v>9.0909090909090912E-2</v>
      </c>
      <c r="O5" s="1">
        <f t="shared" si="1"/>
        <v>6.3829787234042548E-2</v>
      </c>
      <c r="P5" s="1">
        <f t="shared" si="1"/>
        <v>4.3478260869565216E-2</v>
      </c>
      <c r="Q5" s="1">
        <f t="shared" si="1"/>
        <v>3.7037037037037035E-2</v>
      </c>
      <c r="R5" s="1">
        <f t="shared" si="1"/>
        <v>3.0927835051546393E-2</v>
      </c>
      <c r="S5" s="1">
        <f t="shared" si="1"/>
        <v>2.6086956521739129E-2</v>
      </c>
      <c r="T5" s="1">
        <f t="shared" si="1"/>
        <v>2.1582733812949641E-2</v>
      </c>
      <c r="U5" s="1">
        <f t="shared" si="1"/>
        <v>1.9607843137254902E-2</v>
      </c>
      <c r="V5" s="1">
        <f t="shared" si="1"/>
        <v>1.7964071856287425E-2</v>
      </c>
      <c r="W5" s="1">
        <f t="shared" si="1"/>
        <v>1.4778325123152709E-2</v>
      </c>
      <c r="X5" s="1">
        <f t="shared" si="1"/>
        <v>9.9009900990099011E-3</v>
      </c>
      <c r="Y5" s="1">
        <f t="shared" si="1"/>
        <v>8.2644628099173556E-3</v>
      </c>
      <c r="Z5" s="1">
        <f t="shared" si="1"/>
        <v>6.7720090293453723E-3</v>
      </c>
      <c r="AA5" s="1">
        <f t="shared" si="1"/>
        <v>4.5248868778280547E-3</v>
      </c>
    </row>
    <row r="6" spans="1:27">
      <c r="A6" s="24"/>
      <c r="B6" s="2">
        <v>2.2000000000000002</v>
      </c>
      <c r="C6" s="1">
        <f t="shared" si="0"/>
        <v>0.6875</v>
      </c>
      <c r="D6" s="1">
        <f t="shared" si="0"/>
        <v>0.59459459459459463</v>
      </c>
      <c r="E6" s="1">
        <f t="shared" si="0"/>
        <v>0.5</v>
      </c>
      <c r="F6" s="1">
        <f t="shared" si="0"/>
        <v>0.4</v>
      </c>
      <c r="G6" s="1">
        <f t="shared" si="0"/>
        <v>0.3606557377049181</v>
      </c>
      <c r="H6" s="1">
        <f t="shared" si="0"/>
        <v>0.31884057971014496</v>
      </c>
      <c r="I6" s="1">
        <f t="shared" si="0"/>
        <v>0.2820512820512821</v>
      </c>
      <c r="J6" s="1">
        <f t="shared" si="0"/>
        <v>0.24444444444444446</v>
      </c>
      <c r="K6" s="1">
        <f t="shared" si="0"/>
        <v>0.22680412371134023</v>
      </c>
      <c r="L6" s="1">
        <f t="shared" si="0"/>
        <v>0.21153846153846159</v>
      </c>
      <c r="M6" s="1">
        <f t="shared" si="1"/>
        <v>0.18032786885245905</v>
      </c>
      <c r="N6" s="1">
        <f t="shared" si="1"/>
        <v>0.12790697674418605</v>
      </c>
      <c r="O6" s="1">
        <f t="shared" si="1"/>
        <v>9.0909090909090925E-2</v>
      </c>
      <c r="P6" s="1">
        <f t="shared" si="1"/>
        <v>6.25E-2</v>
      </c>
      <c r="Q6" s="1">
        <f t="shared" si="1"/>
        <v>5.3398058252427189E-2</v>
      </c>
      <c r="R6" s="1">
        <f t="shared" si="1"/>
        <v>4.4715447154471545E-2</v>
      </c>
      <c r="S6" s="1">
        <f t="shared" si="1"/>
        <v>3.7800687285223372E-2</v>
      </c>
      <c r="T6" s="1">
        <f t="shared" si="1"/>
        <v>3.1339031339031341E-2</v>
      </c>
      <c r="U6" s="1">
        <f t="shared" si="1"/>
        <v>2.8497409326424871E-2</v>
      </c>
      <c r="V6" s="1">
        <f t="shared" si="1"/>
        <v>2.6128266033254157E-2</v>
      </c>
      <c r="W6" s="1">
        <f t="shared" si="1"/>
        <v>2.1526418786692762E-2</v>
      </c>
      <c r="X6" s="1">
        <f t="shared" si="1"/>
        <v>1.4454664914586073E-2</v>
      </c>
      <c r="Y6" s="1">
        <f t="shared" si="1"/>
        <v>1.2074643249176731E-2</v>
      </c>
      <c r="Z6" s="1">
        <f t="shared" si="1"/>
        <v>9.9009900990099028E-3</v>
      </c>
      <c r="AA6" s="1">
        <f t="shared" si="1"/>
        <v>6.6225165562913916E-3</v>
      </c>
    </row>
    <row r="7" spans="1:27">
      <c r="A7" s="24"/>
      <c r="B7" s="2">
        <v>3.3</v>
      </c>
      <c r="C7" s="1">
        <f t="shared" si="0"/>
        <v>0.76744186046511631</v>
      </c>
      <c r="D7" s="1">
        <f t="shared" si="0"/>
        <v>0.6875</v>
      </c>
      <c r="E7" s="1">
        <f t="shared" si="0"/>
        <v>0.6</v>
      </c>
      <c r="F7" s="1">
        <f t="shared" si="0"/>
        <v>0.5</v>
      </c>
      <c r="G7" s="1">
        <f t="shared" si="0"/>
        <v>0.45833333333333337</v>
      </c>
      <c r="H7" s="1">
        <f t="shared" si="0"/>
        <v>0.41249999999999998</v>
      </c>
      <c r="I7" s="1">
        <f t="shared" si="0"/>
        <v>0.3707865168539326</v>
      </c>
      <c r="J7" s="1">
        <f t="shared" si="0"/>
        <v>0.32673267326732675</v>
      </c>
      <c r="K7" s="1">
        <f t="shared" si="0"/>
        <v>0.30555555555555552</v>
      </c>
      <c r="L7" s="1">
        <f t="shared" si="0"/>
        <v>0.28695652173913044</v>
      </c>
      <c r="M7" s="1">
        <f t="shared" si="1"/>
        <v>0.24812030075187969</v>
      </c>
      <c r="N7" s="1">
        <f t="shared" si="1"/>
        <v>0.18032786885245899</v>
      </c>
      <c r="O7" s="1">
        <f t="shared" si="1"/>
        <v>0.13043478260869565</v>
      </c>
      <c r="P7" s="1">
        <f t="shared" si="1"/>
        <v>9.0909090909090912E-2</v>
      </c>
      <c r="Q7" s="1">
        <f t="shared" si="1"/>
        <v>7.8014184397163122E-2</v>
      </c>
      <c r="R7" s="1">
        <f t="shared" si="1"/>
        <v>6.560636182902585E-2</v>
      </c>
      <c r="S7" s="1">
        <f t="shared" si="1"/>
        <v>5.5649241146711638E-2</v>
      </c>
      <c r="T7" s="1">
        <f t="shared" si="1"/>
        <v>4.6283309957924262E-2</v>
      </c>
      <c r="U7" s="1">
        <f t="shared" si="1"/>
        <v>4.2145593869731802E-2</v>
      </c>
      <c r="V7" s="1">
        <f t="shared" si="1"/>
        <v>3.8686987104337628E-2</v>
      </c>
      <c r="W7" s="1">
        <f t="shared" si="1"/>
        <v>3.1945788964181994E-2</v>
      </c>
      <c r="X7" s="1">
        <f t="shared" si="1"/>
        <v>2.1526418786692758E-2</v>
      </c>
      <c r="Y7" s="1">
        <f t="shared" si="1"/>
        <v>1.8003273322422256E-2</v>
      </c>
      <c r="Z7" s="1">
        <f t="shared" si="1"/>
        <v>1.4778325123152709E-2</v>
      </c>
      <c r="AA7" s="1">
        <f t="shared" si="1"/>
        <v>9.9009900990098994E-3</v>
      </c>
    </row>
    <row r="8" spans="1:27">
      <c r="A8" s="24"/>
      <c r="B8" s="2">
        <v>3.9</v>
      </c>
      <c r="C8" s="1">
        <f t="shared" si="0"/>
        <v>0.79591836734693866</v>
      </c>
      <c r="D8" s="1">
        <f t="shared" si="0"/>
        <v>0.72222222222222221</v>
      </c>
      <c r="E8" s="1">
        <f t="shared" si="0"/>
        <v>0.63934426229508201</v>
      </c>
      <c r="F8" s="1">
        <f t="shared" si="0"/>
        <v>0.54166666666666674</v>
      </c>
      <c r="G8" s="1">
        <f t="shared" si="0"/>
        <v>0.5</v>
      </c>
      <c r="H8" s="1">
        <f t="shared" si="0"/>
        <v>0.45348837209302328</v>
      </c>
      <c r="I8" s="1">
        <f t="shared" si="0"/>
        <v>0.41052631578947368</v>
      </c>
      <c r="J8" s="1">
        <f t="shared" si="0"/>
        <v>0.36448598130841126</v>
      </c>
      <c r="K8" s="1">
        <f t="shared" si="0"/>
        <v>0.34210526315789475</v>
      </c>
      <c r="L8" s="1">
        <f t="shared" si="0"/>
        <v>0.32231404958677684</v>
      </c>
      <c r="M8" s="1">
        <f t="shared" si="1"/>
        <v>0.2805755395683453</v>
      </c>
      <c r="N8" s="1">
        <f t="shared" si="1"/>
        <v>0.20634920634920637</v>
      </c>
      <c r="O8" s="1">
        <f t="shared" si="1"/>
        <v>0.15057915057915058</v>
      </c>
      <c r="P8" s="1">
        <f t="shared" si="1"/>
        <v>0.10569105691056911</v>
      </c>
      <c r="Q8" s="1">
        <f t="shared" si="1"/>
        <v>9.0909090909090912E-2</v>
      </c>
      <c r="R8" s="1">
        <f t="shared" si="1"/>
        <v>7.6620825147347735E-2</v>
      </c>
      <c r="S8" s="1">
        <f t="shared" si="1"/>
        <v>6.5108514190317199E-2</v>
      </c>
      <c r="T8" s="1">
        <f t="shared" si="1"/>
        <v>5.4242002781641166E-2</v>
      </c>
      <c r="U8" s="1">
        <f t="shared" si="1"/>
        <v>4.9429657794676798E-2</v>
      </c>
      <c r="V8" s="1">
        <f t="shared" si="1"/>
        <v>4.5401629802095458E-2</v>
      </c>
      <c r="W8" s="1">
        <f t="shared" si="1"/>
        <v>3.7536092396535124E-2</v>
      </c>
      <c r="X8" s="1">
        <f t="shared" si="1"/>
        <v>2.5341130604288498E-2</v>
      </c>
      <c r="Y8" s="1">
        <f t="shared" si="1"/>
        <v>2.1207177814029362E-2</v>
      </c>
      <c r="Z8" s="1">
        <f t="shared" si="1"/>
        <v>1.7418490397498883E-2</v>
      </c>
      <c r="AA8" s="1">
        <f t="shared" si="1"/>
        <v>1.1680143755615454E-2</v>
      </c>
    </row>
    <row r="9" spans="1:27">
      <c r="A9" s="24"/>
      <c r="B9" s="2">
        <v>4.7</v>
      </c>
      <c r="C9" s="1">
        <f t="shared" si="0"/>
        <v>0.82456140350877194</v>
      </c>
      <c r="D9" s="1">
        <f t="shared" si="0"/>
        <v>0.75806451612903225</v>
      </c>
      <c r="E9" s="1">
        <f t="shared" si="0"/>
        <v>0.6811594202898551</v>
      </c>
      <c r="F9" s="1">
        <f t="shared" si="0"/>
        <v>0.58750000000000002</v>
      </c>
      <c r="G9" s="1">
        <f t="shared" si="0"/>
        <v>0.54651162790697683</v>
      </c>
      <c r="H9" s="1">
        <f t="shared" si="0"/>
        <v>0.5</v>
      </c>
      <c r="I9" s="1">
        <f t="shared" si="0"/>
        <v>0.45631067961165045</v>
      </c>
      <c r="J9" s="1">
        <f t="shared" si="0"/>
        <v>0.40869565217391307</v>
      </c>
      <c r="K9" s="1">
        <f t="shared" si="0"/>
        <v>0.3852459016393443</v>
      </c>
      <c r="L9" s="1">
        <f t="shared" si="0"/>
        <v>0.36434108527131787</v>
      </c>
      <c r="M9" s="1">
        <f t="shared" si="1"/>
        <v>0.31972789115646261</v>
      </c>
      <c r="N9" s="1">
        <f t="shared" si="1"/>
        <v>0.23857868020304571</v>
      </c>
      <c r="O9" s="1">
        <f t="shared" si="1"/>
        <v>0.17602996254681649</v>
      </c>
      <c r="P9" s="1">
        <f t="shared" si="1"/>
        <v>0.12466843501326259</v>
      </c>
      <c r="Q9" s="1">
        <f t="shared" si="1"/>
        <v>0.10755148741418764</v>
      </c>
      <c r="R9" s="1">
        <f t="shared" si="1"/>
        <v>9.0909090909090912E-2</v>
      </c>
      <c r="S9" s="1">
        <f t="shared" si="1"/>
        <v>7.7429983525535415E-2</v>
      </c>
      <c r="T9" s="1">
        <f t="shared" si="1"/>
        <v>6.4649243466299869E-2</v>
      </c>
      <c r="U9" s="1">
        <f t="shared" si="1"/>
        <v>5.8971141781681308E-2</v>
      </c>
      <c r="V9" s="1">
        <f t="shared" si="1"/>
        <v>5.4209919261822379E-2</v>
      </c>
      <c r="W9" s="1">
        <f t="shared" si="1"/>
        <v>4.4890162368672396E-2</v>
      </c>
      <c r="X9" s="1">
        <f t="shared" si="1"/>
        <v>3.0381383322559796E-2</v>
      </c>
      <c r="Y9" s="1">
        <f t="shared" si="1"/>
        <v>2.5446670276123445E-2</v>
      </c>
      <c r="Z9" s="1">
        <f t="shared" si="1"/>
        <v>2.0916777926123724E-2</v>
      </c>
      <c r="AA9" s="1">
        <f t="shared" si="1"/>
        <v>1.4042426053181956E-2</v>
      </c>
    </row>
    <row r="10" spans="1:27">
      <c r="A10" s="24"/>
      <c r="B10" s="2">
        <v>5.6</v>
      </c>
      <c r="C10" s="1">
        <f t="shared" si="0"/>
        <v>0.84848484848484851</v>
      </c>
      <c r="D10" s="1">
        <f t="shared" si="0"/>
        <v>0.78873239436619713</v>
      </c>
      <c r="E10" s="1">
        <f t="shared" si="0"/>
        <v>0.71794871794871795</v>
      </c>
      <c r="F10" s="1">
        <f t="shared" si="0"/>
        <v>0.62921348314606751</v>
      </c>
      <c r="G10" s="1">
        <f t="shared" si="0"/>
        <v>0.58947368421052626</v>
      </c>
      <c r="H10" s="1">
        <f t="shared" si="0"/>
        <v>0.5436893203883495</v>
      </c>
      <c r="I10" s="1">
        <f t="shared" si="0"/>
        <v>0.5</v>
      </c>
      <c r="J10" s="1">
        <f t="shared" si="0"/>
        <v>0.45161290322580649</v>
      </c>
      <c r="K10" s="1">
        <f t="shared" si="0"/>
        <v>0.42748091603053434</v>
      </c>
      <c r="L10" s="1">
        <f t="shared" si="0"/>
        <v>0.40579710144927539</v>
      </c>
      <c r="M10" s="1">
        <f t="shared" si="1"/>
        <v>0.35897435897435898</v>
      </c>
      <c r="N10" s="1">
        <f t="shared" si="1"/>
        <v>0.27184466019417475</v>
      </c>
      <c r="O10" s="1">
        <f t="shared" si="1"/>
        <v>0.20289855072463767</v>
      </c>
      <c r="P10" s="1">
        <f t="shared" si="1"/>
        <v>0.14507772020725387</v>
      </c>
      <c r="Q10" s="1">
        <f t="shared" si="1"/>
        <v>0.12556053811659193</v>
      </c>
      <c r="R10" s="1">
        <f t="shared" si="1"/>
        <v>0.10646387832699619</v>
      </c>
      <c r="S10" s="1">
        <f t="shared" si="1"/>
        <v>9.0909090909090898E-2</v>
      </c>
      <c r="T10" s="1">
        <f t="shared" si="1"/>
        <v>7.6086956521739135E-2</v>
      </c>
      <c r="U10" s="1">
        <f t="shared" si="1"/>
        <v>6.9478908188585611E-2</v>
      </c>
      <c r="V10" s="1">
        <f t="shared" si="1"/>
        <v>6.3926940639269403E-2</v>
      </c>
      <c r="W10" s="1">
        <f t="shared" si="1"/>
        <v>5.3030303030303032E-2</v>
      </c>
      <c r="X10" s="1">
        <f t="shared" si="1"/>
        <v>3.5989717223650387E-2</v>
      </c>
      <c r="Y10" s="1">
        <f t="shared" si="1"/>
        <v>3.0172413793103446E-2</v>
      </c>
      <c r="Z10" s="1">
        <f t="shared" si="1"/>
        <v>2.4822695035460991E-2</v>
      </c>
      <c r="AA10" s="1">
        <f t="shared" si="1"/>
        <v>1.6686531585220498E-2</v>
      </c>
    </row>
    <row r="11" spans="1:27">
      <c r="A11" s="24"/>
      <c r="B11" s="2">
        <v>6.8</v>
      </c>
      <c r="C11" s="1">
        <f t="shared" si="0"/>
        <v>0.87179487179487181</v>
      </c>
      <c r="D11" s="1">
        <f t="shared" si="0"/>
        <v>0.8192771084337348</v>
      </c>
      <c r="E11" s="1">
        <f t="shared" si="0"/>
        <v>0.75555555555555554</v>
      </c>
      <c r="F11" s="1">
        <f t="shared" si="0"/>
        <v>0.67326732673267331</v>
      </c>
      <c r="G11" s="1">
        <f t="shared" si="0"/>
        <v>0.63551401869158886</v>
      </c>
      <c r="H11" s="1">
        <f t="shared" si="0"/>
        <v>0.59130434782608698</v>
      </c>
      <c r="I11" s="1">
        <f t="shared" si="0"/>
        <v>0.54838709677419362</v>
      </c>
      <c r="J11" s="1">
        <f t="shared" si="0"/>
        <v>0.5</v>
      </c>
      <c r="K11" s="1">
        <f t="shared" si="0"/>
        <v>0.47552447552447547</v>
      </c>
      <c r="L11" s="1">
        <f t="shared" si="0"/>
        <v>0.45333333333333331</v>
      </c>
      <c r="M11" s="1">
        <f t="shared" si="1"/>
        <v>0.40476190476190471</v>
      </c>
      <c r="N11" s="1">
        <f t="shared" si="1"/>
        <v>0.31192660550458712</v>
      </c>
      <c r="O11" s="1">
        <f t="shared" si="1"/>
        <v>0.2361111111111111</v>
      </c>
      <c r="P11" s="1">
        <f t="shared" si="1"/>
        <v>0.17085427135678394</v>
      </c>
      <c r="Q11" s="1">
        <f t="shared" si="1"/>
        <v>0.14847161572052403</v>
      </c>
      <c r="R11" s="1">
        <f t="shared" si="1"/>
        <v>0.12639405204460966</v>
      </c>
      <c r="S11" s="1">
        <f t="shared" si="1"/>
        <v>0.10828025477707007</v>
      </c>
      <c r="T11" s="1">
        <f t="shared" si="1"/>
        <v>9.0909090909090912E-2</v>
      </c>
      <c r="U11" s="1">
        <f t="shared" si="1"/>
        <v>8.3129584352078234E-2</v>
      </c>
      <c r="V11" s="1">
        <f t="shared" si="1"/>
        <v>7.6576576576576572E-2</v>
      </c>
      <c r="W11" s="1">
        <f t="shared" si="1"/>
        <v>6.3670411985018729E-2</v>
      </c>
      <c r="X11" s="1">
        <f t="shared" si="1"/>
        <v>4.3367346938775503E-2</v>
      </c>
      <c r="Y11" s="1">
        <f t="shared" si="1"/>
        <v>3.6402569593147749E-2</v>
      </c>
      <c r="Z11" s="1">
        <f t="shared" si="1"/>
        <v>2.9982363315696647E-2</v>
      </c>
      <c r="AA11" s="1">
        <f t="shared" si="1"/>
        <v>2.0190023752969119E-2</v>
      </c>
    </row>
    <row r="12" spans="1:27">
      <c r="A12" s="24"/>
      <c r="B12" s="2">
        <v>7.5</v>
      </c>
      <c r="C12" s="1">
        <f t="shared" si="0"/>
        <v>0.88235294117647056</v>
      </c>
      <c r="D12" s="1">
        <f t="shared" si="0"/>
        <v>0.83333333333333337</v>
      </c>
      <c r="E12" s="1">
        <f t="shared" si="0"/>
        <v>0.77319587628865982</v>
      </c>
      <c r="F12" s="1">
        <f t="shared" si="0"/>
        <v>0.69444444444444442</v>
      </c>
      <c r="G12" s="1">
        <f t="shared" si="0"/>
        <v>0.6578947368421052</v>
      </c>
      <c r="H12" s="1">
        <f t="shared" si="0"/>
        <v>0.61475409836065575</v>
      </c>
      <c r="I12" s="1">
        <f t="shared" si="0"/>
        <v>0.57251908396946571</v>
      </c>
      <c r="J12" s="1">
        <f t="shared" si="0"/>
        <v>0.52447552447552448</v>
      </c>
      <c r="K12" s="1">
        <f t="shared" si="0"/>
        <v>0.5</v>
      </c>
      <c r="L12" s="1">
        <f t="shared" si="0"/>
        <v>0.47770700636942676</v>
      </c>
      <c r="M12" s="1">
        <f t="shared" si="1"/>
        <v>0.42857142857142855</v>
      </c>
      <c r="N12" s="1">
        <f t="shared" si="1"/>
        <v>0.33333333333333331</v>
      </c>
      <c r="O12" s="1">
        <f t="shared" si="1"/>
        <v>0.25423728813559321</v>
      </c>
      <c r="P12" s="1">
        <f t="shared" si="1"/>
        <v>0.18518518518518517</v>
      </c>
      <c r="Q12" s="1">
        <f t="shared" si="1"/>
        <v>0.16129032258064516</v>
      </c>
      <c r="R12" s="1">
        <f t="shared" si="1"/>
        <v>0.13761467889908258</v>
      </c>
      <c r="S12" s="1">
        <f t="shared" si="1"/>
        <v>0.11811023622047244</v>
      </c>
      <c r="T12" s="1">
        <f t="shared" si="1"/>
        <v>9.9337748344370855E-2</v>
      </c>
      <c r="U12" s="1">
        <f t="shared" si="1"/>
        <v>9.0909090909090912E-2</v>
      </c>
      <c r="V12" s="1">
        <f t="shared" si="1"/>
        <v>8.3798882681564241E-2</v>
      </c>
      <c r="W12" s="1">
        <f t="shared" si="1"/>
        <v>6.9767441860465115E-2</v>
      </c>
      <c r="X12" s="1">
        <f t="shared" si="1"/>
        <v>4.7619047619047616E-2</v>
      </c>
      <c r="Y12" s="1">
        <f t="shared" si="1"/>
        <v>0.04</v>
      </c>
      <c r="Z12" s="1">
        <f t="shared" si="1"/>
        <v>3.2967032967032968E-2</v>
      </c>
      <c r="AA12" s="1">
        <f t="shared" si="1"/>
        <v>2.2222222222222223E-2</v>
      </c>
    </row>
    <row r="13" spans="1:27">
      <c r="A13" s="24"/>
      <c r="B13" s="2">
        <v>8.1999999999999993</v>
      </c>
      <c r="C13" s="1">
        <f t="shared" si="0"/>
        <v>0.89130434782608692</v>
      </c>
      <c r="D13" s="1">
        <f t="shared" si="0"/>
        <v>0.84536082474226804</v>
      </c>
      <c r="E13" s="1">
        <f t="shared" si="0"/>
        <v>0.78846153846153855</v>
      </c>
      <c r="F13" s="1">
        <f t="shared" si="0"/>
        <v>0.71304347826086956</v>
      </c>
      <c r="G13" s="1">
        <f t="shared" si="0"/>
        <v>0.6776859504132231</v>
      </c>
      <c r="H13" s="1">
        <f t="shared" si="0"/>
        <v>0.63565891472868219</v>
      </c>
      <c r="I13" s="1">
        <f t="shared" si="0"/>
        <v>0.59420289855072461</v>
      </c>
      <c r="J13" s="1">
        <f t="shared" si="0"/>
        <v>0.54666666666666663</v>
      </c>
      <c r="K13" s="1">
        <f t="shared" si="0"/>
        <v>0.52229299363057324</v>
      </c>
      <c r="L13" s="1">
        <f t="shared" si="0"/>
        <v>0.5</v>
      </c>
      <c r="M13" s="1">
        <f t="shared" si="1"/>
        <v>0.4505494505494505</v>
      </c>
      <c r="N13" s="1">
        <f t="shared" si="1"/>
        <v>0.35344827586206895</v>
      </c>
      <c r="O13" s="1">
        <f t="shared" si="1"/>
        <v>0.27152317880794702</v>
      </c>
      <c r="P13" s="1">
        <f t="shared" si="1"/>
        <v>0.1990291262135922</v>
      </c>
      <c r="Q13" s="1">
        <f t="shared" si="1"/>
        <v>0.17372881355932202</v>
      </c>
      <c r="R13" s="1">
        <f t="shared" si="1"/>
        <v>0.14855072463768113</v>
      </c>
      <c r="S13" s="1">
        <f t="shared" si="1"/>
        <v>0.1277258566978193</v>
      </c>
      <c r="T13" s="1">
        <f t="shared" si="1"/>
        <v>0.10761154855643043</v>
      </c>
      <c r="U13" s="1">
        <f t="shared" si="1"/>
        <v>9.8557692307692291E-2</v>
      </c>
      <c r="V13" s="1">
        <f t="shared" si="1"/>
        <v>9.0909090909090898E-2</v>
      </c>
      <c r="W13" s="1">
        <f t="shared" si="1"/>
        <v>7.5785582255083167E-2</v>
      </c>
      <c r="X13" s="1">
        <f t="shared" si="1"/>
        <v>5.1833122629582805E-2</v>
      </c>
      <c r="Y13" s="1">
        <f t="shared" si="1"/>
        <v>4.3570669500531352E-2</v>
      </c>
      <c r="Z13" s="1">
        <f t="shared" si="1"/>
        <v>3.5933391761612622E-2</v>
      </c>
      <c r="AA13" s="1">
        <f t="shared" si="1"/>
        <v>2.4246008279124778E-2</v>
      </c>
    </row>
    <row r="14" spans="1:27">
      <c r="A14" s="24"/>
      <c r="B14" s="2">
        <v>10</v>
      </c>
      <c r="C14" s="1">
        <f t="shared" ref="C14:L28" si="2">R_2/(R_1+R_2)</f>
        <v>0.90909090909090906</v>
      </c>
      <c r="D14" s="1">
        <f t="shared" si="2"/>
        <v>0.86956521739130432</v>
      </c>
      <c r="E14" s="1">
        <f t="shared" si="2"/>
        <v>0.81967213114754101</v>
      </c>
      <c r="F14" s="1">
        <f t="shared" si="2"/>
        <v>0.75187969924812026</v>
      </c>
      <c r="G14" s="1">
        <f t="shared" si="2"/>
        <v>0.71942446043165464</v>
      </c>
      <c r="H14" s="1">
        <f t="shared" si="2"/>
        <v>0.68027210884353739</v>
      </c>
      <c r="I14" s="1">
        <f t="shared" si="2"/>
        <v>0.64102564102564108</v>
      </c>
      <c r="J14" s="1">
        <f t="shared" si="2"/>
        <v>0.59523809523809523</v>
      </c>
      <c r="K14" s="1">
        <f t="shared" si="2"/>
        <v>0.5714285714285714</v>
      </c>
      <c r="L14" s="1">
        <f t="shared" si="2"/>
        <v>0.5494505494505495</v>
      </c>
      <c r="M14" s="1">
        <f t="shared" ref="M14:AA28" si="3">R_2/(R_1+R_2)</f>
        <v>0.5</v>
      </c>
      <c r="N14" s="1">
        <f t="shared" si="3"/>
        <v>0.4</v>
      </c>
      <c r="O14" s="1">
        <f t="shared" si="3"/>
        <v>0.3125</v>
      </c>
      <c r="P14" s="1">
        <f t="shared" si="3"/>
        <v>0.23255813953488372</v>
      </c>
      <c r="Q14" s="1">
        <f t="shared" si="3"/>
        <v>0.20408163265306123</v>
      </c>
      <c r="R14" s="1">
        <f t="shared" si="3"/>
        <v>0.17543859649122806</v>
      </c>
      <c r="S14" s="1">
        <f t="shared" si="3"/>
        <v>0.15151515151515152</v>
      </c>
      <c r="T14" s="1">
        <f t="shared" si="3"/>
        <v>0.12820512820512819</v>
      </c>
      <c r="U14" s="1">
        <f t="shared" si="3"/>
        <v>0.11764705882352941</v>
      </c>
      <c r="V14" s="1">
        <f t="shared" si="3"/>
        <v>0.10869565217391304</v>
      </c>
      <c r="W14" s="1">
        <f t="shared" si="3"/>
        <v>9.0909090909090912E-2</v>
      </c>
      <c r="X14" s="1">
        <f t="shared" si="3"/>
        <v>6.25E-2</v>
      </c>
      <c r="Y14" s="1">
        <f t="shared" si="3"/>
        <v>5.2631578947368418E-2</v>
      </c>
      <c r="Z14" s="1">
        <f t="shared" si="3"/>
        <v>4.3478260869565216E-2</v>
      </c>
      <c r="AA14" s="1">
        <f t="shared" si="3"/>
        <v>2.9411764705882353E-2</v>
      </c>
    </row>
    <row r="15" spans="1:27">
      <c r="A15" s="24"/>
      <c r="B15" s="2">
        <v>15</v>
      </c>
      <c r="C15" s="1">
        <f t="shared" si="2"/>
        <v>0.9375</v>
      </c>
      <c r="D15" s="1">
        <f t="shared" si="2"/>
        <v>0.90909090909090906</v>
      </c>
      <c r="E15" s="1">
        <f t="shared" si="2"/>
        <v>0.87209302325581395</v>
      </c>
      <c r="F15" s="1">
        <f t="shared" si="2"/>
        <v>0.81967213114754101</v>
      </c>
      <c r="G15" s="1">
        <f t="shared" si="2"/>
        <v>0.79365079365079372</v>
      </c>
      <c r="H15" s="1">
        <f t="shared" si="2"/>
        <v>0.76142131979695438</v>
      </c>
      <c r="I15" s="1">
        <f t="shared" si="2"/>
        <v>0.72815533980582514</v>
      </c>
      <c r="J15" s="1">
        <f t="shared" si="2"/>
        <v>0.68807339449541283</v>
      </c>
      <c r="K15" s="1">
        <f t="shared" si="2"/>
        <v>0.66666666666666663</v>
      </c>
      <c r="L15" s="1">
        <f t="shared" si="2"/>
        <v>0.64655172413793105</v>
      </c>
      <c r="M15" s="1">
        <f t="shared" si="3"/>
        <v>0.6</v>
      </c>
      <c r="N15" s="1">
        <f t="shared" si="3"/>
        <v>0.5</v>
      </c>
      <c r="O15" s="1">
        <f t="shared" si="3"/>
        <v>0.40540540540540543</v>
      </c>
      <c r="P15" s="1">
        <f t="shared" si="3"/>
        <v>0.3125</v>
      </c>
      <c r="Q15" s="1">
        <f t="shared" si="3"/>
        <v>0.27777777777777779</v>
      </c>
      <c r="R15" s="1">
        <f t="shared" si="3"/>
        <v>0.24193548387096775</v>
      </c>
      <c r="S15" s="1">
        <f t="shared" si="3"/>
        <v>0.21126760563380281</v>
      </c>
      <c r="T15" s="1">
        <f t="shared" si="3"/>
        <v>0.18072289156626506</v>
      </c>
      <c r="U15" s="1">
        <f t="shared" si="3"/>
        <v>0.16666666666666666</v>
      </c>
      <c r="V15" s="1">
        <f t="shared" si="3"/>
        <v>0.15463917525773196</v>
      </c>
      <c r="W15" s="1">
        <f t="shared" si="3"/>
        <v>0.13043478260869565</v>
      </c>
      <c r="X15" s="1">
        <f t="shared" si="3"/>
        <v>9.0909090909090912E-2</v>
      </c>
      <c r="Y15" s="1">
        <f t="shared" si="3"/>
        <v>7.6923076923076927E-2</v>
      </c>
      <c r="Z15" s="1">
        <f t="shared" si="3"/>
        <v>6.3829787234042548E-2</v>
      </c>
      <c r="AA15" s="1">
        <f t="shared" si="3"/>
        <v>4.3478260869565216E-2</v>
      </c>
    </row>
    <row r="16" spans="1:27">
      <c r="A16" s="24"/>
      <c r="B16" s="2">
        <v>22</v>
      </c>
      <c r="C16" s="1">
        <f t="shared" si="2"/>
        <v>0.95652173913043481</v>
      </c>
      <c r="D16" s="1">
        <f t="shared" si="2"/>
        <v>0.93617021276595747</v>
      </c>
      <c r="E16" s="1">
        <f t="shared" si="2"/>
        <v>0.90909090909090917</v>
      </c>
      <c r="F16" s="1">
        <f t="shared" si="2"/>
        <v>0.86956521739130432</v>
      </c>
      <c r="G16" s="1">
        <f t="shared" si="2"/>
        <v>0.8494208494208495</v>
      </c>
      <c r="H16" s="1">
        <f t="shared" si="2"/>
        <v>0.82397003745318353</v>
      </c>
      <c r="I16" s="1">
        <f t="shared" si="2"/>
        <v>0.79710144927536231</v>
      </c>
      <c r="J16" s="1">
        <f t="shared" si="2"/>
        <v>0.76388888888888884</v>
      </c>
      <c r="K16" s="1">
        <f t="shared" si="2"/>
        <v>0.74576271186440679</v>
      </c>
      <c r="L16" s="1">
        <f t="shared" si="2"/>
        <v>0.72847682119205304</v>
      </c>
      <c r="M16" s="1">
        <f t="shared" si="3"/>
        <v>0.6875</v>
      </c>
      <c r="N16" s="1">
        <f t="shared" si="3"/>
        <v>0.59459459459459463</v>
      </c>
      <c r="O16" s="1">
        <f t="shared" si="3"/>
        <v>0.5</v>
      </c>
      <c r="P16" s="1">
        <f t="shared" si="3"/>
        <v>0.4</v>
      </c>
      <c r="Q16" s="1">
        <f t="shared" si="3"/>
        <v>0.36065573770491804</v>
      </c>
      <c r="R16" s="1">
        <f t="shared" si="3"/>
        <v>0.3188405797101449</v>
      </c>
      <c r="S16" s="1">
        <f t="shared" si="3"/>
        <v>0.28205128205128205</v>
      </c>
      <c r="T16" s="1">
        <f t="shared" si="3"/>
        <v>0.24444444444444444</v>
      </c>
      <c r="U16" s="1">
        <f t="shared" si="3"/>
        <v>0.22680412371134021</v>
      </c>
      <c r="V16" s="1">
        <f t="shared" si="3"/>
        <v>0.21153846153846154</v>
      </c>
      <c r="W16" s="1">
        <f t="shared" si="3"/>
        <v>0.18032786885245902</v>
      </c>
      <c r="X16" s="1">
        <f t="shared" si="3"/>
        <v>0.12790697674418605</v>
      </c>
      <c r="Y16" s="1">
        <f t="shared" si="3"/>
        <v>0.10891089108910891</v>
      </c>
      <c r="Z16" s="1">
        <f t="shared" si="3"/>
        <v>9.0909090909090912E-2</v>
      </c>
      <c r="AA16" s="1">
        <f t="shared" si="3"/>
        <v>6.25E-2</v>
      </c>
    </row>
    <row r="17" spans="1:27">
      <c r="A17" s="24"/>
      <c r="B17" s="2">
        <v>33</v>
      </c>
      <c r="C17" s="1">
        <f t="shared" si="2"/>
        <v>0.97058823529411764</v>
      </c>
      <c r="D17" s="1">
        <f t="shared" si="2"/>
        <v>0.95652173913043481</v>
      </c>
      <c r="E17" s="1">
        <f t="shared" si="2"/>
        <v>0.93749999999999989</v>
      </c>
      <c r="F17" s="1">
        <f t="shared" si="2"/>
        <v>0.90909090909090917</v>
      </c>
      <c r="G17" s="1">
        <f t="shared" si="2"/>
        <v>0.89430894308943087</v>
      </c>
      <c r="H17" s="1">
        <f t="shared" si="2"/>
        <v>0.87533156498673736</v>
      </c>
      <c r="I17" s="1">
        <f t="shared" si="2"/>
        <v>0.85492227979274604</v>
      </c>
      <c r="J17" s="1">
        <f t="shared" si="2"/>
        <v>0.82914572864321612</v>
      </c>
      <c r="K17" s="1">
        <f t="shared" si="2"/>
        <v>0.81481481481481477</v>
      </c>
      <c r="L17" s="1">
        <f t="shared" si="2"/>
        <v>0.80097087378640774</v>
      </c>
      <c r="M17" s="1">
        <f t="shared" si="3"/>
        <v>0.76744186046511631</v>
      </c>
      <c r="N17" s="1">
        <f t="shared" si="3"/>
        <v>0.6875</v>
      </c>
      <c r="O17" s="1">
        <f t="shared" si="3"/>
        <v>0.6</v>
      </c>
      <c r="P17" s="1">
        <f t="shared" si="3"/>
        <v>0.5</v>
      </c>
      <c r="Q17" s="1">
        <f t="shared" si="3"/>
        <v>0.45833333333333331</v>
      </c>
      <c r="R17" s="1">
        <f t="shared" si="3"/>
        <v>0.41249999999999998</v>
      </c>
      <c r="S17" s="1">
        <f t="shared" si="3"/>
        <v>0.3707865168539326</v>
      </c>
      <c r="T17" s="1">
        <f t="shared" si="3"/>
        <v>0.32673267326732675</v>
      </c>
      <c r="U17" s="1">
        <f t="shared" si="3"/>
        <v>0.30555555555555558</v>
      </c>
      <c r="V17" s="1">
        <f t="shared" si="3"/>
        <v>0.28695652173913044</v>
      </c>
      <c r="W17" s="1">
        <f t="shared" si="3"/>
        <v>0.24812030075187969</v>
      </c>
      <c r="X17" s="1">
        <f t="shared" si="3"/>
        <v>0.18032786885245902</v>
      </c>
      <c r="Y17" s="1">
        <f t="shared" si="3"/>
        <v>0.15492957746478872</v>
      </c>
      <c r="Z17" s="1">
        <f t="shared" si="3"/>
        <v>0.13043478260869565</v>
      </c>
      <c r="AA17" s="1">
        <f t="shared" si="3"/>
        <v>9.0909090909090912E-2</v>
      </c>
    </row>
    <row r="18" spans="1:27">
      <c r="A18" s="24"/>
      <c r="B18" s="2">
        <v>39</v>
      </c>
      <c r="C18" s="1">
        <f t="shared" si="2"/>
        <v>0.97499999999999998</v>
      </c>
      <c r="D18" s="1">
        <f t="shared" si="2"/>
        <v>0.96296296296296291</v>
      </c>
      <c r="E18" s="1">
        <f t="shared" si="2"/>
        <v>0.94660194174757273</v>
      </c>
      <c r="F18" s="1">
        <f t="shared" si="2"/>
        <v>0.92198581560283699</v>
      </c>
      <c r="G18" s="1">
        <f t="shared" si="2"/>
        <v>0.90909090909090917</v>
      </c>
      <c r="H18" s="1">
        <f t="shared" si="2"/>
        <v>0.89244851258581226</v>
      </c>
      <c r="I18" s="1">
        <f t="shared" si="2"/>
        <v>0.87443946188340804</v>
      </c>
      <c r="J18" s="1">
        <f t="shared" si="2"/>
        <v>0.85152838427947608</v>
      </c>
      <c r="K18" s="1">
        <f t="shared" si="2"/>
        <v>0.83870967741935487</v>
      </c>
      <c r="L18" s="1">
        <f t="shared" si="2"/>
        <v>0.82627118644067787</v>
      </c>
      <c r="M18" s="1">
        <f t="shared" si="3"/>
        <v>0.79591836734693877</v>
      </c>
      <c r="N18" s="1">
        <f t="shared" si="3"/>
        <v>0.72222222222222221</v>
      </c>
      <c r="O18" s="1">
        <f t="shared" si="3"/>
        <v>0.63934426229508201</v>
      </c>
      <c r="P18" s="1">
        <f t="shared" si="3"/>
        <v>0.54166666666666663</v>
      </c>
      <c r="Q18" s="1">
        <f t="shared" si="3"/>
        <v>0.5</v>
      </c>
      <c r="R18" s="1">
        <f t="shared" si="3"/>
        <v>0.45348837209302323</v>
      </c>
      <c r="S18" s="1">
        <f t="shared" si="3"/>
        <v>0.41052631578947368</v>
      </c>
      <c r="T18" s="1">
        <f t="shared" si="3"/>
        <v>0.3644859813084112</v>
      </c>
      <c r="U18" s="1">
        <f t="shared" si="3"/>
        <v>0.34210526315789475</v>
      </c>
      <c r="V18" s="1">
        <f t="shared" si="3"/>
        <v>0.32231404958677684</v>
      </c>
      <c r="W18" s="1">
        <f t="shared" si="3"/>
        <v>0.2805755395683453</v>
      </c>
      <c r="X18" s="1">
        <f t="shared" si="3"/>
        <v>0.20634920634920634</v>
      </c>
      <c r="Y18" s="1">
        <f t="shared" si="3"/>
        <v>0.17808219178082191</v>
      </c>
      <c r="Z18" s="1">
        <f t="shared" si="3"/>
        <v>0.15057915057915058</v>
      </c>
      <c r="AA18" s="1">
        <f t="shared" si="3"/>
        <v>0.10569105691056911</v>
      </c>
    </row>
    <row r="19" spans="1:27">
      <c r="A19" s="24"/>
      <c r="B19" s="2">
        <v>47</v>
      </c>
      <c r="C19" s="1">
        <f t="shared" si="2"/>
        <v>0.97916666666666663</v>
      </c>
      <c r="D19" s="1">
        <f t="shared" si="2"/>
        <v>0.96907216494845361</v>
      </c>
      <c r="E19" s="1">
        <f t="shared" si="2"/>
        <v>0.95528455284552838</v>
      </c>
      <c r="F19" s="1">
        <f t="shared" si="2"/>
        <v>0.93439363817097421</v>
      </c>
      <c r="G19" s="1">
        <f t="shared" si="2"/>
        <v>0.92337917485265231</v>
      </c>
      <c r="H19" s="1">
        <f t="shared" si="2"/>
        <v>0.90909090909090906</v>
      </c>
      <c r="I19" s="1">
        <f t="shared" si="2"/>
        <v>0.89353612167300378</v>
      </c>
      <c r="J19" s="1">
        <f t="shared" si="2"/>
        <v>0.87360594795539037</v>
      </c>
      <c r="K19" s="1">
        <f t="shared" si="2"/>
        <v>0.86238532110091748</v>
      </c>
      <c r="L19" s="1">
        <f t="shared" si="2"/>
        <v>0.85144927536231885</v>
      </c>
      <c r="M19" s="1">
        <f t="shared" si="3"/>
        <v>0.82456140350877194</v>
      </c>
      <c r="N19" s="1">
        <f t="shared" si="3"/>
        <v>0.75806451612903225</v>
      </c>
      <c r="O19" s="1">
        <f t="shared" si="3"/>
        <v>0.6811594202898551</v>
      </c>
      <c r="P19" s="1">
        <f t="shared" si="3"/>
        <v>0.58750000000000002</v>
      </c>
      <c r="Q19" s="1">
        <f t="shared" si="3"/>
        <v>0.54651162790697672</v>
      </c>
      <c r="R19" s="1">
        <f t="shared" si="3"/>
        <v>0.5</v>
      </c>
      <c r="S19" s="1">
        <f t="shared" si="3"/>
        <v>0.4563106796116505</v>
      </c>
      <c r="T19" s="1">
        <f t="shared" si="3"/>
        <v>0.40869565217391307</v>
      </c>
      <c r="U19" s="1">
        <f t="shared" si="3"/>
        <v>0.38524590163934425</v>
      </c>
      <c r="V19" s="1">
        <f t="shared" si="3"/>
        <v>0.36434108527131781</v>
      </c>
      <c r="W19" s="1">
        <f t="shared" si="3"/>
        <v>0.31972789115646261</v>
      </c>
      <c r="X19" s="1">
        <f t="shared" si="3"/>
        <v>0.23857868020304568</v>
      </c>
      <c r="Y19" s="1">
        <f t="shared" si="3"/>
        <v>0.20704845814977973</v>
      </c>
      <c r="Z19" s="1">
        <f t="shared" si="3"/>
        <v>0.17602996254681649</v>
      </c>
      <c r="AA19" s="1">
        <f t="shared" si="3"/>
        <v>0.12466843501326259</v>
      </c>
    </row>
    <row r="20" spans="1:27">
      <c r="A20" s="24"/>
      <c r="B20" s="2">
        <v>56</v>
      </c>
      <c r="C20" s="1">
        <f t="shared" si="2"/>
        <v>0.98245614035087714</v>
      </c>
      <c r="D20" s="1">
        <f t="shared" si="2"/>
        <v>0.97391304347826091</v>
      </c>
      <c r="E20" s="1">
        <f t="shared" si="2"/>
        <v>0.96219931271477654</v>
      </c>
      <c r="F20" s="1">
        <f t="shared" si="2"/>
        <v>0.94435075885328845</v>
      </c>
      <c r="G20" s="1">
        <f t="shared" si="2"/>
        <v>0.93489148580968284</v>
      </c>
      <c r="H20" s="1">
        <f t="shared" si="2"/>
        <v>0.92257001647446457</v>
      </c>
      <c r="I20" s="1">
        <f t="shared" si="2"/>
        <v>0.90909090909090906</v>
      </c>
      <c r="J20" s="1">
        <f t="shared" si="2"/>
        <v>0.89171974522292996</v>
      </c>
      <c r="K20" s="1">
        <f t="shared" si="2"/>
        <v>0.88188976377952755</v>
      </c>
      <c r="L20" s="1">
        <f t="shared" si="2"/>
        <v>0.87227414330218067</v>
      </c>
      <c r="M20" s="1">
        <f t="shared" si="3"/>
        <v>0.84848484848484851</v>
      </c>
      <c r="N20" s="1">
        <f t="shared" si="3"/>
        <v>0.78873239436619713</v>
      </c>
      <c r="O20" s="1">
        <f t="shared" si="3"/>
        <v>0.71794871794871795</v>
      </c>
      <c r="P20" s="1">
        <f t="shared" si="3"/>
        <v>0.6292134831460674</v>
      </c>
      <c r="Q20" s="1">
        <f t="shared" si="3"/>
        <v>0.58947368421052626</v>
      </c>
      <c r="R20" s="1">
        <f t="shared" si="3"/>
        <v>0.5436893203883495</v>
      </c>
      <c r="S20" s="1">
        <f t="shared" si="3"/>
        <v>0.5</v>
      </c>
      <c r="T20" s="1">
        <f t="shared" si="3"/>
        <v>0.45161290322580644</v>
      </c>
      <c r="U20" s="1">
        <f t="shared" si="3"/>
        <v>0.42748091603053434</v>
      </c>
      <c r="V20" s="1">
        <f t="shared" si="3"/>
        <v>0.40579710144927539</v>
      </c>
      <c r="W20" s="1">
        <f t="shared" si="3"/>
        <v>0.35897435897435898</v>
      </c>
      <c r="X20" s="1">
        <f t="shared" si="3"/>
        <v>0.27184466019417475</v>
      </c>
      <c r="Y20" s="1">
        <f t="shared" si="3"/>
        <v>0.23728813559322035</v>
      </c>
      <c r="Z20" s="1">
        <f t="shared" si="3"/>
        <v>0.20289855072463769</v>
      </c>
      <c r="AA20" s="1">
        <f t="shared" si="3"/>
        <v>0.14507772020725387</v>
      </c>
    </row>
    <row r="21" spans="1:27">
      <c r="A21" s="24"/>
      <c r="B21" s="2">
        <v>68</v>
      </c>
      <c r="C21" s="1">
        <f t="shared" si="2"/>
        <v>0.98550724637681164</v>
      </c>
      <c r="D21" s="1">
        <f t="shared" si="2"/>
        <v>0.97841726618705038</v>
      </c>
      <c r="E21" s="1">
        <f t="shared" si="2"/>
        <v>0.96866096866096862</v>
      </c>
      <c r="F21" s="1">
        <f t="shared" si="2"/>
        <v>0.95371669004207582</v>
      </c>
      <c r="G21" s="1">
        <f t="shared" si="2"/>
        <v>0.94575799721835874</v>
      </c>
      <c r="H21" s="1">
        <f t="shared" si="2"/>
        <v>0.93535075653370015</v>
      </c>
      <c r="I21" s="1">
        <f t="shared" si="2"/>
        <v>0.92391304347826098</v>
      </c>
      <c r="J21" s="1">
        <f t="shared" si="2"/>
        <v>0.90909090909090917</v>
      </c>
      <c r="K21" s="1">
        <f t="shared" si="2"/>
        <v>0.90066225165562919</v>
      </c>
      <c r="L21" s="1">
        <f t="shared" si="2"/>
        <v>0.89238845144356949</v>
      </c>
      <c r="M21" s="1">
        <f t="shared" si="3"/>
        <v>0.87179487179487181</v>
      </c>
      <c r="N21" s="1">
        <f t="shared" si="3"/>
        <v>0.81927710843373491</v>
      </c>
      <c r="O21" s="1">
        <f t="shared" si="3"/>
        <v>0.75555555555555554</v>
      </c>
      <c r="P21" s="1">
        <f t="shared" si="3"/>
        <v>0.67326732673267331</v>
      </c>
      <c r="Q21" s="1">
        <f t="shared" si="3"/>
        <v>0.63551401869158874</v>
      </c>
      <c r="R21" s="1">
        <f t="shared" si="3"/>
        <v>0.59130434782608698</v>
      </c>
      <c r="S21" s="1">
        <f t="shared" si="3"/>
        <v>0.54838709677419351</v>
      </c>
      <c r="T21" s="1">
        <f t="shared" si="3"/>
        <v>0.5</v>
      </c>
      <c r="U21" s="1">
        <f t="shared" si="3"/>
        <v>0.47552447552447552</v>
      </c>
      <c r="V21" s="1">
        <f t="shared" si="3"/>
        <v>0.45333333333333331</v>
      </c>
      <c r="W21" s="1">
        <f t="shared" si="3"/>
        <v>0.40476190476190477</v>
      </c>
      <c r="X21" s="1">
        <f t="shared" si="3"/>
        <v>0.31192660550458717</v>
      </c>
      <c r="Y21" s="1">
        <f t="shared" si="3"/>
        <v>0.27419354838709675</v>
      </c>
      <c r="Z21" s="1">
        <f t="shared" si="3"/>
        <v>0.2361111111111111</v>
      </c>
      <c r="AA21" s="1">
        <f t="shared" si="3"/>
        <v>0.17085427135678391</v>
      </c>
    </row>
    <row r="22" spans="1:27">
      <c r="A22" s="24"/>
      <c r="B22" s="2">
        <v>75</v>
      </c>
      <c r="C22" s="1">
        <f t="shared" si="2"/>
        <v>0.98684210526315785</v>
      </c>
      <c r="D22" s="1">
        <f t="shared" si="2"/>
        <v>0.98039215686274506</v>
      </c>
      <c r="E22" s="1">
        <f t="shared" si="2"/>
        <v>0.97150259067357514</v>
      </c>
      <c r="F22" s="1">
        <f t="shared" si="2"/>
        <v>0.95785440613026829</v>
      </c>
      <c r="G22" s="1">
        <f t="shared" si="2"/>
        <v>0.9505703422053231</v>
      </c>
      <c r="H22" s="1">
        <f t="shared" si="2"/>
        <v>0.94102885821831861</v>
      </c>
      <c r="I22" s="1">
        <f t="shared" si="2"/>
        <v>0.9305210918114144</v>
      </c>
      <c r="J22" s="1">
        <f t="shared" si="2"/>
        <v>0.91687041564792182</v>
      </c>
      <c r="K22" s="1">
        <f t="shared" si="2"/>
        <v>0.90909090909090906</v>
      </c>
      <c r="L22" s="1">
        <f t="shared" si="2"/>
        <v>0.90144230769230771</v>
      </c>
      <c r="M22" s="1">
        <f t="shared" si="3"/>
        <v>0.88235294117647056</v>
      </c>
      <c r="N22" s="1">
        <f t="shared" si="3"/>
        <v>0.83333333333333337</v>
      </c>
      <c r="O22" s="1">
        <f t="shared" si="3"/>
        <v>0.77319587628865982</v>
      </c>
      <c r="P22" s="1">
        <f t="shared" si="3"/>
        <v>0.69444444444444442</v>
      </c>
      <c r="Q22" s="1">
        <f t="shared" si="3"/>
        <v>0.65789473684210531</v>
      </c>
      <c r="R22" s="1">
        <f t="shared" si="3"/>
        <v>0.61475409836065575</v>
      </c>
      <c r="S22" s="1">
        <f t="shared" si="3"/>
        <v>0.5725190839694656</v>
      </c>
      <c r="T22" s="1">
        <f t="shared" si="3"/>
        <v>0.52447552447552448</v>
      </c>
      <c r="U22" s="1">
        <f t="shared" si="3"/>
        <v>0.5</v>
      </c>
      <c r="V22" s="1">
        <f t="shared" si="3"/>
        <v>0.47770700636942676</v>
      </c>
      <c r="W22" s="1">
        <f t="shared" si="3"/>
        <v>0.42857142857142855</v>
      </c>
      <c r="X22" s="1">
        <f t="shared" si="3"/>
        <v>0.33333333333333331</v>
      </c>
      <c r="Y22" s="1">
        <f t="shared" si="3"/>
        <v>0.29411764705882354</v>
      </c>
      <c r="Z22" s="1">
        <f t="shared" si="3"/>
        <v>0.25423728813559321</v>
      </c>
      <c r="AA22" s="1">
        <f t="shared" si="3"/>
        <v>0.18518518518518517</v>
      </c>
    </row>
    <row r="23" spans="1:27">
      <c r="A23" s="24"/>
      <c r="B23" s="2">
        <v>82</v>
      </c>
      <c r="C23" s="1">
        <f t="shared" si="2"/>
        <v>0.98795180722891562</v>
      </c>
      <c r="D23" s="1">
        <f t="shared" si="2"/>
        <v>0.98203592814371254</v>
      </c>
      <c r="E23" s="1">
        <f t="shared" si="2"/>
        <v>0.97387173396674576</v>
      </c>
      <c r="F23" s="1">
        <f t="shared" si="2"/>
        <v>0.9613130128956624</v>
      </c>
      <c r="G23" s="1">
        <f t="shared" si="2"/>
        <v>0.9545983701979045</v>
      </c>
      <c r="H23" s="1">
        <f t="shared" si="2"/>
        <v>0.94579008073817761</v>
      </c>
      <c r="I23" s="1">
        <f t="shared" si="2"/>
        <v>0.93607305936073071</v>
      </c>
      <c r="J23" s="1">
        <f t="shared" si="2"/>
        <v>0.92342342342342343</v>
      </c>
      <c r="K23" s="1">
        <f t="shared" si="2"/>
        <v>0.91620111731843579</v>
      </c>
      <c r="L23" s="1">
        <f t="shared" si="2"/>
        <v>0.90909090909090906</v>
      </c>
      <c r="M23" s="1">
        <f t="shared" si="3"/>
        <v>0.89130434782608692</v>
      </c>
      <c r="N23" s="1">
        <f t="shared" si="3"/>
        <v>0.84536082474226804</v>
      </c>
      <c r="O23" s="1">
        <f t="shared" si="3"/>
        <v>0.78846153846153844</v>
      </c>
      <c r="P23" s="1">
        <f t="shared" si="3"/>
        <v>0.71304347826086956</v>
      </c>
      <c r="Q23" s="1">
        <f t="shared" si="3"/>
        <v>0.6776859504132231</v>
      </c>
      <c r="R23" s="1">
        <f t="shared" si="3"/>
        <v>0.63565891472868219</v>
      </c>
      <c r="S23" s="1">
        <f t="shared" si="3"/>
        <v>0.59420289855072461</v>
      </c>
      <c r="T23" s="1">
        <f t="shared" si="3"/>
        <v>0.54666666666666663</v>
      </c>
      <c r="U23" s="1">
        <f t="shared" si="3"/>
        <v>0.52229299363057324</v>
      </c>
      <c r="V23" s="1">
        <f t="shared" si="3"/>
        <v>0.5</v>
      </c>
      <c r="W23" s="1">
        <f t="shared" si="3"/>
        <v>0.45054945054945056</v>
      </c>
      <c r="X23" s="1">
        <f t="shared" si="3"/>
        <v>0.35344827586206895</v>
      </c>
      <c r="Y23" s="1">
        <f t="shared" si="3"/>
        <v>0.31297709923664124</v>
      </c>
      <c r="Z23" s="1">
        <f t="shared" si="3"/>
        <v>0.27152317880794702</v>
      </c>
      <c r="AA23" s="1">
        <f t="shared" si="3"/>
        <v>0.19902912621359223</v>
      </c>
    </row>
    <row r="24" spans="1:27">
      <c r="A24" s="24"/>
      <c r="B24" s="2">
        <v>100</v>
      </c>
      <c r="C24" s="1">
        <f t="shared" si="2"/>
        <v>0.99009900990099009</v>
      </c>
      <c r="D24" s="1">
        <f t="shared" si="2"/>
        <v>0.98522167487684731</v>
      </c>
      <c r="E24" s="1">
        <f t="shared" si="2"/>
        <v>0.97847358121330719</v>
      </c>
      <c r="F24" s="1">
        <f t="shared" si="2"/>
        <v>0.96805421103581801</v>
      </c>
      <c r="G24" s="1">
        <f t="shared" si="2"/>
        <v>0.96246390760346479</v>
      </c>
      <c r="H24" s="1">
        <f t="shared" si="2"/>
        <v>0.95510983763132762</v>
      </c>
      <c r="I24" s="1">
        <f t="shared" si="2"/>
        <v>0.94696969696969702</v>
      </c>
      <c r="J24" s="1">
        <f t="shared" si="2"/>
        <v>0.93632958801498134</v>
      </c>
      <c r="K24" s="1">
        <f t="shared" si="2"/>
        <v>0.93023255813953487</v>
      </c>
      <c r="L24" s="1">
        <f t="shared" si="2"/>
        <v>0.92421441774491675</v>
      </c>
      <c r="M24" s="1">
        <f t="shared" si="3"/>
        <v>0.90909090909090906</v>
      </c>
      <c r="N24" s="1">
        <f t="shared" si="3"/>
        <v>0.86956521739130432</v>
      </c>
      <c r="O24" s="1">
        <f t="shared" si="3"/>
        <v>0.81967213114754101</v>
      </c>
      <c r="P24" s="1">
        <f t="shared" si="3"/>
        <v>0.75187969924812026</v>
      </c>
      <c r="Q24" s="1">
        <f t="shared" si="3"/>
        <v>0.71942446043165464</v>
      </c>
      <c r="R24" s="1">
        <f t="shared" si="3"/>
        <v>0.68027210884353739</v>
      </c>
      <c r="S24" s="1">
        <f t="shared" si="3"/>
        <v>0.64102564102564108</v>
      </c>
      <c r="T24" s="1">
        <f t="shared" si="3"/>
        <v>0.59523809523809523</v>
      </c>
      <c r="U24" s="1">
        <f t="shared" si="3"/>
        <v>0.5714285714285714</v>
      </c>
      <c r="V24" s="1">
        <f t="shared" si="3"/>
        <v>0.5494505494505495</v>
      </c>
      <c r="W24" s="1">
        <f t="shared" si="3"/>
        <v>0.5</v>
      </c>
      <c r="X24" s="1">
        <f t="shared" si="3"/>
        <v>0.4</v>
      </c>
      <c r="Y24" s="1">
        <f t="shared" si="3"/>
        <v>0.35714285714285715</v>
      </c>
      <c r="Z24" s="1">
        <f t="shared" si="3"/>
        <v>0.3125</v>
      </c>
      <c r="AA24" s="1">
        <f t="shared" si="3"/>
        <v>0.23255813953488372</v>
      </c>
    </row>
    <row r="25" spans="1:27">
      <c r="A25" s="24"/>
      <c r="B25" s="2">
        <v>150</v>
      </c>
      <c r="C25" s="1">
        <f t="shared" si="2"/>
        <v>0.99337748344370858</v>
      </c>
      <c r="D25" s="1">
        <f t="shared" si="2"/>
        <v>0.99009900990099009</v>
      </c>
      <c r="E25" s="1">
        <f t="shared" si="2"/>
        <v>0.98554533508541398</v>
      </c>
      <c r="F25" s="1">
        <f t="shared" si="2"/>
        <v>0.97847358121330719</v>
      </c>
      <c r="G25" s="1">
        <f t="shared" si="2"/>
        <v>0.97465886939571145</v>
      </c>
      <c r="H25" s="1">
        <f t="shared" si="2"/>
        <v>0.96961861667744031</v>
      </c>
      <c r="I25" s="1">
        <f t="shared" si="2"/>
        <v>0.9640102827763497</v>
      </c>
      <c r="J25" s="1">
        <f t="shared" si="2"/>
        <v>0.95663265306122447</v>
      </c>
      <c r="K25" s="1">
        <f t="shared" si="2"/>
        <v>0.95238095238095233</v>
      </c>
      <c r="L25" s="1">
        <f t="shared" si="2"/>
        <v>0.94816687737041727</v>
      </c>
      <c r="M25" s="1">
        <f t="shared" si="3"/>
        <v>0.9375</v>
      </c>
      <c r="N25" s="1">
        <f t="shared" si="3"/>
        <v>0.90909090909090906</v>
      </c>
      <c r="O25" s="1">
        <f t="shared" si="3"/>
        <v>0.87209302325581395</v>
      </c>
      <c r="P25" s="1">
        <f t="shared" si="3"/>
        <v>0.81967213114754101</v>
      </c>
      <c r="Q25" s="1">
        <f t="shared" si="3"/>
        <v>0.79365079365079361</v>
      </c>
      <c r="R25" s="1">
        <f t="shared" si="3"/>
        <v>0.76142131979695427</v>
      </c>
      <c r="S25" s="1">
        <f t="shared" si="3"/>
        <v>0.72815533980582525</v>
      </c>
      <c r="T25" s="1">
        <f t="shared" si="3"/>
        <v>0.68807339449541283</v>
      </c>
      <c r="U25" s="1">
        <f t="shared" si="3"/>
        <v>0.66666666666666663</v>
      </c>
      <c r="V25" s="1">
        <f t="shared" si="3"/>
        <v>0.64655172413793105</v>
      </c>
      <c r="W25" s="1">
        <f t="shared" si="3"/>
        <v>0.6</v>
      </c>
      <c r="X25" s="1">
        <f t="shared" si="3"/>
        <v>0.5</v>
      </c>
      <c r="Y25" s="1">
        <f t="shared" si="3"/>
        <v>0.45454545454545453</v>
      </c>
      <c r="Z25" s="1">
        <f t="shared" si="3"/>
        <v>0.40540540540540543</v>
      </c>
      <c r="AA25" s="1">
        <f t="shared" si="3"/>
        <v>0.3125</v>
      </c>
    </row>
    <row r="26" spans="1:27">
      <c r="A26" s="24"/>
      <c r="B26" s="2">
        <v>180</v>
      </c>
      <c r="C26" s="1">
        <f t="shared" si="2"/>
        <v>0.99447513812154698</v>
      </c>
      <c r="D26" s="1">
        <f t="shared" si="2"/>
        <v>0.99173553719008267</v>
      </c>
      <c r="E26" s="1">
        <f t="shared" si="2"/>
        <v>0.98792535675082338</v>
      </c>
      <c r="F26" s="1">
        <f t="shared" si="2"/>
        <v>0.98199672667757765</v>
      </c>
      <c r="G26" s="1">
        <f t="shared" si="2"/>
        <v>0.97879282218597063</v>
      </c>
      <c r="H26" s="1">
        <f t="shared" si="2"/>
        <v>0.97455332972387665</v>
      </c>
      <c r="I26" s="1">
        <f t="shared" si="2"/>
        <v>0.96982758620689657</v>
      </c>
      <c r="J26" s="1">
        <f t="shared" si="2"/>
        <v>0.9635974304068522</v>
      </c>
      <c r="K26" s="1">
        <f t="shared" si="2"/>
        <v>0.96</v>
      </c>
      <c r="L26" s="1">
        <f t="shared" si="2"/>
        <v>0.95642933049946866</v>
      </c>
      <c r="M26" s="1">
        <f t="shared" si="3"/>
        <v>0.94736842105263153</v>
      </c>
      <c r="N26" s="1">
        <f t="shared" si="3"/>
        <v>0.92307692307692313</v>
      </c>
      <c r="O26" s="1">
        <f t="shared" si="3"/>
        <v>0.8910891089108911</v>
      </c>
      <c r="P26" s="1">
        <f t="shared" si="3"/>
        <v>0.84507042253521125</v>
      </c>
      <c r="Q26" s="1">
        <f t="shared" si="3"/>
        <v>0.82191780821917804</v>
      </c>
      <c r="R26" s="1">
        <f t="shared" si="3"/>
        <v>0.79295154185022021</v>
      </c>
      <c r="S26" s="1">
        <f t="shared" si="3"/>
        <v>0.76271186440677963</v>
      </c>
      <c r="T26" s="1">
        <f t="shared" si="3"/>
        <v>0.72580645161290325</v>
      </c>
      <c r="U26" s="1">
        <f t="shared" si="3"/>
        <v>0.70588235294117652</v>
      </c>
      <c r="V26" s="1">
        <f t="shared" si="3"/>
        <v>0.68702290076335881</v>
      </c>
      <c r="W26" s="1">
        <f t="shared" si="3"/>
        <v>0.6428571428571429</v>
      </c>
      <c r="X26" s="1">
        <f t="shared" si="3"/>
        <v>0.54545454545454541</v>
      </c>
      <c r="Y26" s="1">
        <f t="shared" si="3"/>
        <v>0.5</v>
      </c>
      <c r="Z26" s="1">
        <f t="shared" si="3"/>
        <v>0.45</v>
      </c>
      <c r="AA26" s="1">
        <f t="shared" si="3"/>
        <v>0.35294117647058826</v>
      </c>
    </row>
    <row r="27" spans="1:27">
      <c r="A27" s="24"/>
      <c r="B27" s="2">
        <v>220</v>
      </c>
      <c r="C27" s="1">
        <f t="shared" si="2"/>
        <v>0.99547511312217196</v>
      </c>
      <c r="D27" s="1">
        <f t="shared" si="2"/>
        <v>0.99322799097065462</v>
      </c>
      <c r="E27" s="1">
        <f t="shared" si="2"/>
        <v>0.9900990099009902</v>
      </c>
      <c r="F27" s="1">
        <f t="shared" si="2"/>
        <v>0.9852216748768472</v>
      </c>
      <c r="G27" s="1">
        <f t="shared" si="2"/>
        <v>0.98258150960250112</v>
      </c>
      <c r="H27" s="1">
        <f t="shared" si="2"/>
        <v>0.97908322207387632</v>
      </c>
      <c r="I27" s="1">
        <f t="shared" si="2"/>
        <v>0.97517730496453903</v>
      </c>
      <c r="J27" s="1">
        <f t="shared" si="2"/>
        <v>0.9700176366843033</v>
      </c>
      <c r="K27" s="1">
        <f t="shared" si="2"/>
        <v>0.96703296703296704</v>
      </c>
      <c r="L27" s="1">
        <f t="shared" si="2"/>
        <v>0.96406660823838741</v>
      </c>
      <c r="M27" s="1">
        <f t="shared" si="3"/>
        <v>0.95652173913043481</v>
      </c>
      <c r="N27" s="1">
        <f t="shared" si="3"/>
        <v>0.93617021276595747</v>
      </c>
      <c r="O27" s="1">
        <f t="shared" si="3"/>
        <v>0.90909090909090906</v>
      </c>
      <c r="P27" s="1">
        <f t="shared" si="3"/>
        <v>0.86956521739130432</v>
      </c>
      <c r="Q27" s="1">
        <f t="shared" si="3"/>
        <v>0.84942084942084939</v>
      </c>
      <c r="R27" s="1">
        <f t="shared" si="3"/>
        <v>0.82397003745318353</v>
      </c>
      <c r="S27" s="1">
        <f t="shared" si="3"/>
        <v>0.79710144927536231</v>
      </c>
      <c r="T27" s="1">
        <f t="shared" si="3"/>
        <v>0.76388888888888884</v>
      </c>
      <c r="U27" s="1">
        <f t="shared" si="3"/>
        <v>0.74576271186440679</v>
      </c>
      <c r="V27" s="1">
        <f t="shared" si="3"/>
        <v>0.72847682119205293</v>
      </c>
      <c r="W27" s="1">
        <f t="shared" si="3"/>
        <v>0.6875</v>
      </c>
      <c r="X27" s="1">
        <f t="shared" si="3"/>
        <v>0.59459459459459463</v>
      </c>
      <c r="Y27" s="1">
        <f t="shared" si="3"/>
        <v>0.55000000000000004</v>
      </c>
      <c r="Z27" s="1">
        <f t="shared" si="3"/>
        <v>0.5</v>
      </c>
      <c r="AA27" s="1">
        <f t="shared" si="3"/>
        <v>0.4</v>
      </c>
    </row>
    <row r="28" spans="1:27">
      <c r="A28" s="24"/>
      <c r="B28" s="2">
        <v>330</v>
      </c>
      <c r="C28" s="1">
        <f t="shared" si="2"/>
        <v>0.99697885196374625</v>
      </c>
      <c r="D28" s="1">
        <f t="shared" si="2"/>
        <v>0.99547511312217196</v>
      </c>
      <c r="E28" s="1">
        <f t="shared" si="2"/>
        <v>0.99337748344370869</v>
      </c>
      <c r="F28" s="1">
        <f t="shared" si="2"/>
        <v>0.99009900990099009</v>
      </c>
      <c r="G28" s="1">
        <f t="shared" si="2"/>
        <v>0.98831985624438456</v>
      </c>
      <c r="H28" s="1">
        <f t="shared" si="2"/>
        <v>0.98595757394681804</v>
      </c>
      <c r="I28" s="1">
        <f t="shared" si="2"/>
        <v>0.9833134684147794</v>
      </c>
      <c r="J28" s="1">
        <f t="shared" si="2"/>
        <v>0.97980997624703081</v>
      </c>
      <c r="K28" s="1">
        <f t="shared" si="2"/>
        <v>0.97777777777777775</v>
      </c>
      <c r="L28" s="1">
        <f t="shared" si="2"/>
        <v>0.97575399172087529</v>
      </c>
      <c r="M28" s="1">
        <f t="shared" si="3"/>
        <v>0.97058823529411764</v>
      </c>
      <c r="N28" s="1">
        <f t="shared" si="3"/>
        <v>0.95652173913043481</v>
      </c>
      <c r="O28" s="1">
        <f t="shared" si="3"/>
        <v>0.9375</v>
      </c>
      <c r="P28" s="1">
        <f t="shared" si="3"/>
        <v>0.90909090909090906</v>
      </c>
      <c r="Q28" s="1">
        <f t="shared" si="3"/>
        <v>0.89430894308943087</v>
      </c>
      <c r="R28" s="1">
        <f t="shared" si="3"/>
        <v>0.87533156498673736</v>
      </c>
      <c r="S28" s="1">
        <f t="shared" si="3"/>
        <v>0.85492227979274615</v>
      </c>
      <c r="T28" s="1">
        <f t="shared" si="3"/>
        <v>0.82914572864321612</v>
      </c>
      <c r="U28" s="1">
        <f t="shared" si="3"/>
        <v>0.81481481481481477</v>
      </c>
      <c r="V28" s="1">
        <f t="shared" si="3"/>
        <v>0.80097087378640774</v>
      </c>
      <c r="W28" s="1">
        <f t="shared" si="3"/>
        <v>0.76744186046511631</v>
      </c>
      <c r="X28" s="1">
        <f t="shared" si="3"/>
        <v>0.6875</v>
      </c>
      <c r="Y28" s="1">
        <f t="shared" si="3"/>
        <v>0.6470588235294118</v>
      </c>
      <c r="Z28" s="1">
        <f t="shared" si="3"/>
        <v>0.6</v>
      </c>
      <c r="AA28" s="1">
        <f t="shared" si="3"/>
        <v>0.5</v>
      </c>
    </row>
    <row r="30" spans="1:27" ht="31">
      <c r="A30" s="4" t="s">
        <v>0</v>
      </c>
      <c r="B30" s="3">
        <f>Tgt_Vdiv_ratio</f>
        <v>6.25E-2</v>
      </c>
      <c r="C30" s="5" t="s">
        <v>5</v>
      </c>
    </row>
    <row r="33" spans="1:27" ht="37">
      <c r="C33" s="23" t="s">
        <v>4</v>
      </c>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1:27">
      <c r="A34" s="24" t="s">
        <v>3</v>
      </c>
      <c r="C34" s="2">
        <v>1</v>
      </c>
      <c r="D34" s="2">
        <v>1.5</v>
      </c>
      <c r="E34" s="2">
        <v>2.2000000000000002</v>
      </c>
      <c r="F34" s="2">
        <v>3.3</v>
      </c>
      <c r="G34" s="2">
        <v>3.9</v>
      </c>
      <c r="H34" s="2">
        <v>4.7</v>
      </c>
      <c r="I34" s="2">
        <v>5.6</v>
      </c>
      <c r="J34" s="2">
        <v>6.8</v>
      </c>
      <c r="K34" s="2">
        <v>7.5</v>
      </c>
      <c r="L34" s="2">
        <v>8.1999999999999993</v>
      </c>
      <c r="M34" s="2">
        <v>10</v>
      </c>
      <c r="N34" s="2">
        <v>15</v>
      </c>
      <c r="O34" s="2">
        <v>22</v>
      </c>
      <c r="P34" s="2">
        <v>33</v>
      </c>
      <c r="Q34" s="2">
        <v>39</v>
      </c>
      <c r="R34" s="2">
        <v>47</v>
      </c>
      <c r="S34" s="2">
        <v>56</v>
      </c>
      <c r="T34" s="2">
        <v>68</v>
      </c>
      <c r="U34" s="2">
        <v>75</v>
      </c>
      <c r="V34" s="2">
        <v>82</v>
      </c>
      <c r="W34" s="2">
        <v>100</v>
      </c>
      <c r="X34" s="2">
        <v>150</v>
      </c>
      <c r="Y34" s="2">
        <v>180</v>
      </c>
      <c r="Z34" s="2">
        <v>220</v>
      </c>
      <c r="AA34" s="2">
        <v>330</v>
      </c>
    </row>
    <row r="35" spans="1:27">
      <c r="A35" s="24"/>
      <c r="B35" s="2">
        <v>1</v>
      </c>
      <c r="C35" s="1">
        <f t="shared" ref="C35:L44" si="4">1+(R_f/R_g)</f>
        <v>2</v>
      </c>
      <c r="D35" s="1">
        <f t="shared" si="4"/>
        <v>1.6666666666666665</v>
      </c>
      <c r="E35" s="1">
        <f t="shared" si="4"/>
        <v>1.4545454545454546</v>
      </c>
      <c r="F35" s="1">
        <f t="shared" si="4"/>
        <v>1.303030303030303</v>
      </c>
      <c r="G35" s="1">
        <f t="shared" si="4"/>
        <v>1.2564102564102564</v>
      </c>
      <c r="H35" s="1">
        <f t="shared" si="4"/>
        <v>1.2127659574468086</v>
      </c>
      <c r="I35" s="1">
        <f t="shared" si="4"/>
        <v>1.1785714285714286</v>
      </c>
      <c r="J35" s="1">
        <f t="shared" si="4"/>
        <v>1.1470588235294117</v>
      </c>
      <c r="K35" s="1">
        <f t="shared" si="4"/>
        <v>1.1333333333333333</v>
      </c>
      <c r="L35" s="1">
        <f t="shared" si="4"/>
        <v>1.1219512195121952</v>
      </c>
      <c r="M35" s="1">
        <f t="shared" ref="M35:AA44" si="5">1+(R_f/R_g)</f>
        <v>1.1000000000000001</v>
      </c>
      <c r="N35" s="1">
        <f t="shared" si="5"/>
        <v>1.0666666666666667</v>
      </c>
      <c r="O35" s="1">
        <f t="shared" si="5"/>
        <v>1.0454545454545454</v>
      </c>
      <c r="P35" s="1">
        <f t="shared" si="5"/>
        <v>1.0303030303030303</v>
      </c>
      <c r="Q35" s="1">
        <f t="shared" si="5"/>
        <v>1.0256410256410255</v>
      </c>
      <c r="R35" s="1">
        <f t="shared" si="5"/>
        <v>1.0212765957446808</v>
      </c>
      <c r="S35" s="1">
        <f t="shared" si="5"/>
        <v>1.0178571428571428</v>
      </c>
      <c r="T35" s="1">
        <f t="shared" si="5"/>
        <v>1.0147058823529411</v>
      </c>
      <c r="U35" s="1">
        <f t="shared" si="5"/>
        <v>1.0133333333333334</v>
      </c>
      <c r="V35" s="1">
        <f t="shared" si="5"/>
        <v>1.0121951219512195</v>
      </c>
      <c r="W35" s="1">
        <f t="shared" si="5"/>
        <v>1.01</v>
      </c>
      <c r="X35" s="1">
        <f t="shared" si="5"/>
        <v>1.0066666666666666</v>
      </c>
      <c r="Y35" s="1">
        <f t="shared" si="5"/>
        <v>1.0055555555555555</v>
      </c>
      <c r="Z35" s="1">
        <f t="shared" si="5"/>
        <v>1.0045454545454546</v>
      </c>
      <c r="AA35" s="1">
        <f t="shared" si="5"/>
        <v>1.0030303030303029</v>
      </c>
    </row>
    <row r="36" spans="1:27">
      <c r="A36" s="24"/>
      <c r="B36" s="2">
        <v>1.5</v>
      </c>
      <c r="C36" s="1">
        <f t="shared" si="4"/>
        <v>2.5</v>
      </c>
      <c r="D36" s="1">
        <f t="shared" si="4"/>
        <v>2</v>
      </c>
      <c r="E36" s="1">
        <f t="shared" si="4"/>
        <v>1.6818181818181817</v>
      </c>
      <c r="F36" s="1">
        <f t="shared" si="4"/>
        <v>1.4545454545454546</v>
      </c>
      <c r="G36" s="1">
        <f t="shared" si="4"/>
        <v>1.3846153846153846</v>
      </c>
      <c r="H36" s="1">
        <f t="shared" si="4"/>
        <v>1.3191489361702127</v>
      </c>
      <c r="I36" s="1">
        <f t="shared" si="4"/>
        <v>1.2678571428571428</v>
      </c>
      <c r="J36" s="1">
        <f t="shared" si="4"/>
        <v>1.2205882352941178</v>
      </c>
      <c r="K36" s="1">
        <f t="shared" si="4"/>
        <v>1.2</v>
      </c>
      <c r="L36" s="1">
        <f t="shared" si="4"/>
        <v>1.1829268292682926</v>
      </c>
      <c r="M36" s="1">
        <f t="shared" si="5"/>
        <v>1.1499999999999999</v>
      </c>
      <c r="N36" s="1">
        <f t="shared" si="5"/>
        <v>1.1000000000000001</v>
      </c>
      <c r="O36" s="1">
        <f t="shared" si="5"/>
        <v>1.0681818181818181</v>
      </c>
      <c r="P36" s="1">
        <f t="shared" si="5"/>
        <v>1.0454545454545454</v>
      </c>
      <c r="Q36" s="1">
        <f t="shared" si="5"/>
        <v>1.0384615384615385</v>
      </c>
      <c r="R36" s="1">
        <f t="shared" si="5"/>
        <v>1.0319148936170213</v>
      </c>
      <c r="S36" s="1">
        <f t="shared" si="5"/>
        <v>1.0267857142857142</v>
      </c>
      <c r="T36" s="1">
        <f t="shared" si="5"/>
        <v>1.0220588235294117</v>
      </c>
      <c r="U36" s="1">
        <f t="shared" si="5"/>
        <v>1.02</v>
      </c>
      <c r="V36" s="1">
        <f t="shared" si="5"/>
        <v>1.0182926829268293</v>
      </c>
      <c r="W36" s="1">
        <f t="shared" si="5"/>
        <v>1.0149999999999999</v>
      </c>
      <c r="X36" s="1">
        <f t="shared" si="5"/>
        <v>1.01</v>
      </c>
      <c r="Y36" s="1">
        <f t="shared" si="5"/>
        <v>1.0083333333333333</v>
      </c>
      <c r="Z36" s="1">
        <f t="shared" si="5"/>
        <v>1.0068181818181818</v>
      </c>
      <c r="AA36" s="1">
        <f t="shared" si="5"/>
        <v>1.0045454545454546</v>
      </c>
    </row>
    <row r="37" spans="1:27">
      <c r="A37" s="24"/>
      <c r="B37" s="2">
        <v>2.2000000000000002</v>
      </c>
      <c r="C37" s="1">
        <f t="shared" si="4"/>
        <v>3.2</v>
      </c>
      <c r="D37" s="1">
        <f t="shared" si="4"/>
        <v>2.4666666666666668</v>
      </c>
      <c r="E37" s="1">
        <f t="shared" si="4"/>
        <v>2</v>
      </c>
      <c r="F37" s="1">
        <f t="shared" si="4"/>
        <v>1.6666666666666667</v>
      </c>
      <c r="G37" s="1">
        <f t="shared" si="4"/>
        <v>1.5641025641025643</v>
      </c>
      <c r="H37" s="1">
        <f t="shared" si="4"/>
        <v>1.4680851063829787</v>
      </c>
      <c r="I37" s="1">
        <f t="shared" si="4"/>
        <v>1.3928571428571428</v>
      </c>
      <c r="J37" s="1">
        <f t="shared" si="4"/>
        <v>1.3235294117647058</v>
      </c>
      <c r="K37" s="1">
        <f t="shared" si="4"/>
        <v>1.2933333333333334</v>
      </c>
      <c r="L37" s="1">
        <f t="shared" si="4"/>
        <v>1.2682926829268293</v>
      </c>
      <c r="M37" s="1">
        <f t="shared" si="5"/>
        <v>1.22</v>
      </c>
      <c r="N37" s="1">
        <f t="shared" si="5"/>
        <v>1.1466666666666667</v>
      </c>
      <c r="O37" s="1">
        <f t="shared" si="5"/>
        <v>1.1000000000000001</v>
      </c>
      <c r="P37" s="1">
        <f t="shared" si="5"/>
        <v>1.0666666666666667</v>
      </c>
      <c r="Q37" s="1">
        <f t="shared" si="5"/>
        <v>1.0564102564102564</v>
      </c>
      <c r="R37" s="1">
        <f t="shared" si="5"/>
        <v>1.0468085106382978</v>
      </c>
      <c r="S37" s="1">
        <f t="shared" si="5"/>
        <v>1.0392857142857144</v>
      </c>
      <c r="T37" s="1">
        <f t="shared" si="5"/>
        <v>1.0323529411764707</v>
      </c>
      <c r="U37" s="1">
        <f t="shared" si="5"/>
        <v>1.0293333333333334</v>
      </c>
      <c r="V37" s="1">
        <f t="shared" si="5"/>
        <v>1.026829268292683</v>
      </c>
      <c r="W37" s="1">
        <f t="shared" si="5"/>
        <v>1.022</v>
      </c>
      <c r="X37" s="1">
        <f t="shared" si="5"/>
        <v>1.0146666666666666</v>
      </c>
      <c r="Y37" s="1">
        <f t="shared" si="5"/>
        <v>1.0122222222222221</v>
      </c>
      <c r="Z37" s="1">
        <f t="shared" si="5"/>
        <v>1.01</v>
      </c>
      <c r="AA37" s="1">
        <f t="shared" si="5"/>
        <v>1.0066666666666666</v>
      </c>
    </row>
    <row r="38" spans="1:27">
      <c r="A38" s="24"/>
      <c r="B38" s="2">
        <v>3.3</v>
      </c>
      <c r="C38" s="1">
        <f t="shared" si="4"/>
        <v>4.3</v>
      </c>
      <c r="D38" s="1">
        <f t="shared" si="4"/>
        <v>3.1999999999999997</v>
      </c>
      <c r="E38" s="1">
        <f t="shared" si="4"/>
        <v>2.5</v>
      </c>
      <c r="F38" s="1">
        <f t="shared" si="4"/>
        <v>2</v>
      </c>
      <c r="G38" s="1">
        <f t="shared" si="4"/>
        <v>1.8461538461538463</v>
      </c>
      <c r="H38" s="1">
        <f t="shared" si="4"/>
        <v>1.7021276595744679</v>
      </c>
      <c r="I38" s="1">
        <f t="shared" si="4"/>
        <v>1.5892857142857144</v>
      </c>
      <c r="J38" s="1">
        <f t="shared" si="4"/>
        <v>1.4852941176470589</v>
      </c>
      <c r="K38" s="1">
        <f t="shared" si="4"/>
        <v>1.44</v>
      </c>
      <c r="L38" s="1">
        <f t="shared" si="4"/>
        <v>1.4024390243902438</v>
      </c>
      <c r="M38" s="1">
        <f t="shared" si="5"/>
        <v>1.33</v>
      </c>
      <c r="N38" s="1">
        <f t="shared" si="5"/>
        <v>1.22</v>
      </c>
      <c r="O38" s="1">
        <f t="shared" si="5"/>
        <v>1.1499999999999999</v>
      </c>
      <c r="P38" s="1">
        <f t="shared" si="5"/>
        <v>1.1000000000000001</v>
      </c>
      <c r="Q38" s="1">
        <f t="shared" si="5"/>
        <v>1.0846153846153845</v>
      </c>
      <c r="R38" s="1">
        <f t="shared" si="5"/>
        <v>1.0702127659574467</v>
      </c>
      <c r="S38" s="1">
        <f t="shared" si="5"/>
        <v>1.0589285714285714</v>
      </c>
      <c r="T38" s="1">
        <f t="shared" si="5"/>
        <v>1.0485294117647059</v>
      </c>
      <c r="U38" s="1">
        <f t="shared" si="5"/>
        <v>1.044</v>
      </c>
      <c r="V38" s="1">
        <f t="shared" si="5"/>
        <v>1.0402439024390244</v>
      </c>
      <c r="W38" s="1">
        <f t="shared" si="5"/>
        <v>1.0329999999999999</v>
      </c>
      <c r="X38" s="1">
        <f t="shared" si="5"/>
        <v>1.022</v>
      </c>
      <c r="Y38" s="1">
        <f t="shared" si="5"/>
        <v>1.0183333333333333</v>
      </c>
      <c r="Z38" s="1">
        <f t="shared" si="5"/>
        <v>1.0149999999999999</v>
      </c>
      <c r="AA38" s="1">
        <f t="shared" si="5"/>
        <v>1.01</v>
      </c>
    </row>
    <row r="39" spans="1:27">
      <c r="A39" s="24"/>
      <c r="B39" s="2">
        <v>3.9</v>
      </c>
      <c r="C39" s="1">
        <f t="shared" si="4"/>
        <v>4.9000000000000004</v>
      </c>
      <c r="D39" s="1">
        <f t="shared" si="4"/>
        <v>3.6</v>
      </c>
      <c r="E39" s="1">
        <f t="shared" si="4"/>
        <v>2.7727272727272725</v>
      </c>
      <c r="F39" s="1">
        <f t="shared" si="4"/>
        <v>2.1818181818181817</v>
      </c>
      <c r="G39" s="1">
        <f t="shared" si="4"/>
        <v>2</v>
      </c>
      <c r="H39" s="1">
        <f t="shared" si="4"/>
        <v>1.8297872340425532</v>
      </c>
      <c r="I39" s="1">
        <f t="shared" si="4"/>
        <v>1.6964285714285716</v>
      </c>
      <c r="J39" s="1">
        <f t="shared" si="4"/>
        <v>1.5735294117647058</v>
      </c>
      <c r="K39" s="1">
        <f t="shared" si="4"/>
        <v>1.52</v>
      </c>
      <c r="L39" s="1">
        <f t="shared" si="4"/>
        <v>1.475609756097561</v>
      </c>
      <c r="M39" s="1">
        <f t="shared" si="5"/>
        <v>1.3900000000000001</v>
      </c>
      <c r="N39" s="1">
        <f t="shared" si="5"/>
        <v>1.26</v>
      </c>
      <c r="O39" s="1">
        <f t="shared" si="5"/>
        <v>1.1772727272727272</v>
      </c>
      <c r="P39" s="1">
        <f t="shared" si="5"/>
        <v>1.1181818181818182</v>
      </c>
      <c r="Q39" s="1">
        <f t="shared" si="5"/>
        <v>1.1000000000000001</v>
      </c>
      <c r="R39" s="1">
        <f t="shared" si="5"/>
        <v>1.0829787234042554</v>
      </c>
      <c r="S39" s="1">
        <f t="shared" si="5"/>
        <v>1.0696428571428571</v>
      </c>
      <c r="T39" s="1">
        <f t="shared" si="5"/>
        <v>1.0573529411764706</v>
      </c>
      <c r="U39" s="1">
        <f t="shared" si="5"/>
        <v>1.052</v>
      </c>
      <c r="V39" s="1">
        <f t="shared" si="5"/>
        <v>1.0475609756097561</v>
      </c>
      <c r="W39" s="1">
        <f t="shared" si="5"/>
        <v>1.0389999999999999</v>
      </c>
      <c r="X39" s="1">
        <f t="shared" si="5"/>
        <v>1.026</v>
      </c>
      <c r="Y39" s="1">
        <f t="shared" si="5"/>
        <v>1.0216666666666667</v>
      </c>
      <c r="Z39" s="1">
        <f t="shared" si="5"/>
        <v>1.0177272727272728</v>
      </c>
      <c r="AA39" s="1">
        <f t="shared" si="5"/>
        <v>1.0118181818181817</v>
      </c>
    </row>
    <row r="40" spans="1:27">
      <c r="A40" s="24"/>
      <c r="B40" s="2">
        <v>4.7</v>
      </c>
      <c r="C40" s="1">
        <f t="shared" si="4"/>
        <v>5.7</v>
      </c>
      <c r="D40" s="1">
        <f t="shared" si="4"/>
        <v>4.1333333333333329</v>
      </c>
      <c r="E40" s="1">
        <f t="shared" si="4"/>
        <v>3.1363636363636362</v>
      </c>
      <c r="F40" s="1">
        <f t="shared" si="4"/>
        <v>2.4242424242424243</v>
      </c>
      <c r="G40" s="1">
        <f t="shared" si="4"/>
        <v>2.2051282051282053</v>
      </c>
      <c r="H40" s="1">
        <f t="shared" si="4"/>
        <v>2</v>
      </c>
      <c r="I40" s="1">
        <f t="shared" si="4"/>
        <v>1.8392857142857144</v>
      </c>
      <c r="J40" s="1">
        <f t="shared" si="4"/>
        <v>1.6911764705882355</v>
      </c>
      <c r="K40" s="1">
        <f t="shared" si="4"/>
        <v>1.6266666666666667</v>
      </c>
      <c r="L40" s="1">
        <f t="shared" si="4"/>
        <v>1.5731707317073171</v>
      </c>
      <c r="M40" s="1">
        <f t="shared" si="5"/>
        <v>1.47</v>
      </c>
      <c r="N40" s="1">
        <f t="shared" si="5"/>
        <v>1.3133333333333335</v>
      </c>
      <c r="O40" s="1">
        <f t="shared" si="5"/>
        <v>1.2136363636363636</v>
      </c>
      <c r="P40" s="1">
        <f t="shared" si="5"/>
        <v>1.1424242424242423</v>
      </c>
      <c r="Q40" s="1">
        <f t="shared" si="5"/>
        <v>1.1205128205128205</v>
      </c>
      <c r="R40" s="1">
        <f t="shared" si="5"/>
        <v>1.1000000000000001</v>
      </c>
      <c r="S40" s="1">
        <f t="shared" si="5"/>
        <v>1.0839285714285714</v>
      </c>
      <c r="T40" s="1">
        <f t="shared" si="5"/>
        <v>1.0691176470588235</v>
      </c>
      <c r="U40" s="1">
        <f t="shared" si="5"/>
        <v>1.0626666666666666</v>
      </c>
      <c r="V40" s="1">
        <f t="shared" si="5"/>
        <v>1.0573170731707318</v>
      </c>
      <c r="W40" s="1">
        <f t="shared" si="5"/>
        <v>1.0469999999999999</v>
      </c>
      <c r="X40" s="1">
        <f t="shared" si="5"/>
        <v>1.0313333333333334</v>
      </c>
      <c r="Y40" s="1">
        <f t="shared" si="5"/>
        <v>1.0261111111111112</v>
      </c>
      <c r="Z40" s="1">
        <f t="shared" si="5"/>
        <v>1.0213636363636365</v>
      </c>
      <c r="AA40" s="1">
        <f t="shared" si="5"/>
        <v>1.0142424242424242</v>
      </c>
    </row>
    <row r="41" spans="1:27">
      <c r="A41" s="24"/>
      <c r="B41" s="2">
        <v>5.6</v>
      </c>
      <c r="C41" s="1">
        <f t="shared" si="4"/>
        <v>6.6</v>
      </c>
      <c r="D41" s="1">
        <f t="shared" si="4"/>
        <v>4.7333333333333325</v>
      </c>
      <c r="E41" s="1">
        <f t="shared" si="4"/>
        <v>3.545454545454545</v>
      </c>
      <c r="F41" s="1">
        <f t="shared" si="4"/>
        <v>2.6969696969696972</v>
      </c>
      <c r="G41" s="1">
        <f t="shared" si="4"/>
        <v>2.4358974358974361</v>
      </c>
      <c r="H41" s="1">
        <f t="shared" si="4"/>
        <v>2.1914893617021276</v>
      </c>
      <c r="I41" s="1">
        <f t="shared" si="4"/>
        <v>2</v>
      </c>
      <c r="J41" s="1">
        <f t="shared" si="4"/>
        <v>1.8235294117647058</v>
      </c>
      <c r="K41" s="1">
        <f t="shared" si="4"/>
        <v>1.7466666666666666</v>
      </c>
      <c r="L41" s="1">
        <f t="shared" si="4"/>
        <v>1.6829268292682928</v>
      </c>
      <c r="M41" s="1">
        <f t="shared" si="5"/>
        <v>1.56</v>
      </c>
      <c r="N41" s="1">
        <f t="shared" si="5"/>
        <v>1.3733333333333333</v>
      </c>
      <c r="O41" s="1">
        <f t="shared" si="5"/>
        <v>1.2545454545454544</v>
      </c>
      <c r="P41" s="1">
        <f t="shared" si="5"/>
        <v>1.1696969696969697</v>
      </c>
      <c r="Q41" s="1">
        <f t="shared" si="5"/>
        <v>1.1435897435897435</v>
      </c>
      <c r="R41" s="1">
        <f t="shared" si="5"/>
        <v>1.1191489361702127</v>
      </c>
      <c r="S41" s="1">
        <f t="shared" si="5"/>
        <v>1.1000000000000001</v>
      </c>
      <c r="T41" s="1">
        <f t="shared" si="5"/>
        <v>1.0823529411764705</v>
      </c>
      <c r="U41" s="1">
        <f t="shared" si="5"/>
        <v>1.0746666666666667</v>
      </c>
      <c r="V41" s="1">
        <f t="shared" si="5"/>
        <v>1.0682926829268293</v>
      </c>
      <c r="W41" s="1">
        <f t="shared" si="5"/>
        <v>1.056</v>
      </c>
      <c r="X41" s="1">
        <f t="shared" si="5"/>
        <v>1.0373333333333332</v>
      </c>
      <c r="Y41" s="1">
        <f t="shared" si="5"/>
        <v>1.0311111111111111</v>
      </c>
      <c r="Z41" s="1">
        <f t="shared" si="5"/>
        <v>1.0254545454545454</v>
      </c>
      <c r="AA41" s="1">
        <f t="shared" si="5"/>
        <v>1.0169696969696971</v>
      </c>
    </row>
    <row r="42" spans="1:27">
      <c r="A42" s="24"/>
      <c r="B42" s="2">
        <v>6.8</v>
      </c>
      <c r="C42" s="1">
        <f t="shared" si="4"/>
        <v>7.8</v>
      </c>
      <c r="D42" s="1">
        <f t="shared" si="4"/>
        <v>5.5333333333333332</v>
      </c>
      <c r="E42" s="1">
        <f t="shared" si="4"/>
        <v>4.0909090909090899</v>
      </c>
      <c r="F42" s="1">
        <f t="shared" si="4"/>
        <v>3.0606060606060606</v>
      </c>
      <c r="G42" s="1">
        <f t="shared" si="4"/>
        <v>2.7435897435897436</v>
      </c>
      <c r="H42" s="1">
        <f t="shared" si="4"/>
        <v>2.4468085106382977</v>
      </c>
      <c r="I42" s="1">
        <f t="shared" si="4"/>
        <v>2.2142857142857144</v>
      </c>
      <c r="J42" s="1">
        <f t="shared" si="4"/>
        <v>2</v>
      </c>
      <c r="K42" s="1">
        <f t="shared" si="4"/>
        <v>1.9066666666666667</v>
      </c>
      <c r="L42" s="1">
        <f t="shared" si="4"/>
        <v>1.8292682926829269</v>
      </c>
      <c r="M42" s="1">
        <f t="shared" si="5"/>
        <v>1.68</v>
      </c>
      <c r="N42" s="1">
        <f t="shared" si="5"/>
        <v>1.4533333333333334</v>
      </c>
      <c r="O42" s="1">
        <f t="shared" si="5"/>
        <v>1.3090909090909091</v>
      </c>
      <c r="P42" s="1">
        <f t="shared" si="5"/>
        <v>1.2060606060606061</v>
      </c>
      <c r="Q42" s="1">
        <f t="shared" si="5"/>
        <v>1.1743589743589744</v>
      </c>
      <c r="R42" s="1">
        <f t="shared" si="5"/>
        <v>1.1446808510638298</v>
      </c>
      <c r="S42" s="1">
        <f t="shared" si="5"/>
        <v>1.1214285714285714</v>
      </c>
      <c r="T42" s="1">
        <f t="shared" si="5"/>
        <v>1.1000000000000001</v>
      </c>
      <c r="U42" s="1">
        <f t="shared" si="5"/>
        <v>1.0906666666666667</v>
      </c>
      <c r="V42" s="1">
        <f t="shared" si="5"/>
        <v>1.0829268292682928</v>
      </c>
      <c r="W42" s="1">
        <f t="shared" si="5"/>
        <v>1.0680000000000001</v>
      </c>
      <c r="X42" s="1">
        <f t="shared" si="5"/>
        <v>1.0453333333333332</v>
      </c>
      <c r="Y42" s="1">
        <f t="shared" si="5"/>
        <v>1.0377777777777777</v>
      </c>
      <c r="Z42" s="1">
        <f t="shared" si="5"/>
        <v>1.030909090909091</v>
      </c>
      <c r="AA42" s="1">
        <f t="shared" si="5"/>
        <v>1.0206060606060605</v>
      </c>
    </row>
    <row r="43" spans="1:27">
      <c r="A43" s="24"/>
      <c r="B43" s="2">
        <v>7.5</v>
      </c>
      <c r="C43" s="1">
        <f t="shared" si="4"/>
        <v>8.5</v>
      </c>
      <c r="D43" s="1">
        <f t="shared" si="4"/>
        <v>6</v>
      </c>
      <c r="E43" s="1">
        <f t="shared" si="4"/>
        <v>4.4090909090909083</v>
      </c>
      <c r="F43" s="1">
        <f t="shared" si="4"/>
        <v>3.2727272727272729</v>
      </c>
      <c r="G43" s="1">
        <f t="shared" si="4"/>
        <v>2.9230769230769234</v>
      </c>
      <c r="H43" s="1">
        <f t="shared" si="4"/>
        <v>2.5957446808510638</v>
      </c>
      <c r="I43" s="1">
        <f t="shared" si="4"/>
        <v>2.3392857142857144</v>
      </c>
      <c r="J43" s="1">
        <f t="shared" si="4"/>
        <v>2.1029411764705883</v>
      </c>
      <c r="K43" s="1">
        <f t="shared" si="4"/>
        <v>2</v>
      </c>
      <c r="L43" s="1">
        <f t="shared" si="4"/>
        <v>1.9146341463414633</v>
      </c>
      <c r="M43" s="1">
        <f t="shared" si="5"/>
        <v>1.75</v>
      </c>
      <c r="N43" s="1">
        <f t="shared" si="5"/>
        <v>1.5</v>
      </c>
      <c r="O43" s="1">
        <f t="shared" si="5"/>
        <v>1.3409090909090908</v>
      </c>
      <c r="P43" s="1">
        <f t="shared" si="5"/>
        <v>1.2272727272727273</v>
      </c>
      <c r="Q43" s="1">
        <f t="shared" si="5"/>
        <v>1.1923076923076923</v>
      </c>
      <c r="R43" s="1">
        <f t="shared" si="5"/>
        <v>1.1595744680851063</v>
      </c>
      <c r="S43" s="1">
        <f t="shared" si="5"/>
        <v>1.1339285714285714</v>
      </c>
      <c r="T43" s="1">
        <f t="shared" si="5"/>
        <v>1.1102941176470589</v>
      </c>
      <c r="U43" s="1">
        <f t="shared" si="5"/>
        <v>1.1000000000000001</v>
      </c>
      <c r="V43" s="1">
        <f t="shared" si="5"/>
        <v>1.0914634146341464</v>
      </c>
      <c r="W43" s="1">
        <f t="shared" si="5"/>
        <v>1.075</v>
      </c>
      <c r="X43" s="1">
        <f t="shared" si="5"/>
        <v>1.05</v>
      </c>
      <c r="Y43" s="1">
        <f t="shared" si="5"/>
        <v>1.0416666666666667</v>
      </c>
      <c r="Z43" s="1">
        <f t="shared" si="5"/>
        <v>1.0340909090909092</v>
      </c>
      <c r="AA43" s="1">
        <f t="shared" si="5"/>
        <v>1.0227272727272727</v>
      </c>
    </row>
    <row r="44" spans="1:27">
      <c r="A44" s="24"/>
      <c r="B44" s="2">
        <v>8.1999999999999993</v>
      </c>
      <c r="C44" s="1">
        <f t="shared" si="4"/>
        <v>9.1999999999999993</v>
      </c>
      <c r="D44" s="1">
        <f t="shared" si="4"/>
        <v>6.4666666666666659</v>
      </c>
      <c r="E44" s="1">
        <f t="shared" si="4"/>
        <v>4.7272727272727266</v>
      </c>
      <c r="F44" s="1">
        <f t="shared" si="4"/>
        <v>3.4848484848484849</v>
      </c>
      <c r="G44" s="1">
        <f t="shared" si="4"/>
        <v>3.1025641025641026</v>
      </c>
      <c r="H44" s="1">
        <f t="shared" si="4"/>
        <v>2.7446808510638299</v>
      </c>
      <c r="I44" s="1">
        <f t="shared" si="4"/>
        <v>2.4642857142857144</v>
      </c>
      <c r="J44" s="1">
        <f t="shared" si="4"/>
        <v>2.2058823529411766</v>
      </c>
      <c r="K44" s="1">
        <f t="shared" si="4"/>
        <v>2.0933333333333333</v>
      </c>
      <c r="L44" s="1">
        <f t="shared" si="4"/>
        <v>2</v>
      </c>
      <c r="M44" s="1">
        <f t="shared" si="5"/>
        <v>1.8199999999999998</v>
      </c>
      <c r="N44" s="1">
        <f t="shared" si="5"/>
        <v>1.5466666666666666</v>
      </c>
      <c r="O44" s="1">
        <f t="shared" si="5"/>
        <v>1.3727272727272726</v>
      </c>
      <c r="P44" s="1">
        <f t="shared" si="5"/>
        <v>1.2484848484848485</v>
      </c>
      <c r="Q44" s="1">
        <f t="shared" si="5"/>
        <v>1.2102564102564102</v>
      </c>
      <c r="R44" s="1">
        <f t="shared" si="5"/>
        <v>1.1744680851063829</v>
      </c>
      <c r="S44" s="1">
        <f t="shared" si="5"/>
        <v>1.1464285714285714</v>
      </c>
      <c r="T44" s="1">
        <f t="shared" si="5"/>
        <v>1.1205882352941177</v>
      </c>
      <c r="U44" s="1">
        <f t="shared" si="5"/>
        <v>1.1093333333333333</v>
      </c>
      <c r="V44" s="1">
        <f t="shared" si="5"/>
        <v>1.1000000000000001</v>
      </c>
      <c r="W44" s="1">
        <f t="shared" si="5"/>
        <v>1.0820000000000001</v>
      </c>
      <c r="X44" s="1">
        <f t="shared" si="5"/>
        <v>1.0546666666666666</v>
      </c>
      <c r="Y44" s="1">
        <f t="shared" si="5"/>
        <v>1.0455555555555556</v>
      </c>
      <c r="Z44" s="1">
        <f t="shared" si="5"/>
        <v>1.0372727272727273</v>
      </c>
      <c r="AA44" s="1">
        <f t="shared" si="5"/>
        <v>1.0248484848484849</v>
      </c>
    </row>
    <row r="45" spans="1:27">
      <c r="A45" s="24"/>
      <c r="B45" s="2">
        <v>10</v>
      </c>
      <c r="C45" s="1">
        <f t="shared" ref="C45:L59" si="6">1+(R_f/R_g)</f>
        <v>11</v>
      </c>
      <c r="D45" s="1">
        <f t="shared" si="6"/>
        <v>7.666666666666667</v>
      </c>
      <c r="E45" s="1">
        <f t="shared" si="6"/>
        <v>5.545454545454545</v>
      </c>
      <c r="F45" s="1">
        <f t="shared" si="6"/>
        <v>4.0303030303030303</v>
      </c>
      <c r="G45" s="1">
        <f t="shared" si="6"/>
        <v>3.5641025641025643</v>
      </c>
      <c r="H45" s="1">
        <f t="shared" si="6"/>
        <v>3.1276595744680851</v>
      </c>
      <c r="I45" s="1">
        <f t="shared" si="6"/>
        <v>2.7857142857142856</v>
      </c>
      <c r="J45" s="1">
        <f t="shared" si="6"/>
        <v>2.4705882352941178</v>
      </c>
      <c r="K45" s="1">
        <f t="shared" si="6"/>
        <v>2.333333333333333</v>
      </c>
      <c r="L45" s="1">
        <f t="shared" si="6"/>
        <v>2.2195121951219514</v>
      </c>
      <c r="M45" s="1">
        <f t="shared" ref="M45:AA59" si="7">1+(R_f/R_g)</f>
        <v>2</v>
      </c>
      <c r="N45" s="1">
        <f t="shared" si="7"/>
        <v>1.6666666666666665</v>
      </c>
      <c r="O45" s="1">
        <f t="shared" si="7"/>
        <v>1.4545454545454546</v>
      </c>
      <c r="P45" s="1">
        <f t="shared" si="7"/>
        <v>1.303030303030303</v>
      </c>
      <c r="Q45" s="1">
        <f t="shared" si="7"/>
        <v>1.2564102564102564</v>
      </c>
      <c r="R45" s="1">
        <f t="shared" si="7"/>
        <v>1.2127659574468086</v>
      </c>
      <c r="S45" s="1">
        <f t="shared" si="7"/>
        <v>1.1785714285714286</v>
      </c>
      <c r="T45" s="1">
        <f t="shared" si="7"/>
        <v>1.1470588235294117</v>
      </c>
      <c r="U45" s="1">
        <f t="shared" si="7"/>
        <v>1.1333333333333333</v>
      </c>
      <c r="V45" s="1">
        <f t="shared" si="7"/>
        <v>1.1219512195121952</v>
      </c>
      <c r="W45" s="1">
        <f t="shared" si="7"/>
        <v>1.1000000000000001</v>
      </c>
      <c r="X45" s="1">
        <f t="shared" si="7"/>
        <v>1.0666666666666667</v>
      </c>
      <c r="Y45" s="1">
        <f t="shared" si="7"/>
        <v>1.0555555555555556</v>
      </c>
      <c r="Z45" s="1">
        <f t="shared" si="7"/>
        <v>1.0454545454545454</v>
      </c>
      <c r="AA45" s="1">
        <f t="shared" si="7"/>
        <v>1.0303030303030303</v>
      </c>
    </row>
    <row r="46" spans="1:27">
      <c r="A46" s="24"/>
      <c r="B46" s="2">
        <v>15</v>
      </c>
      <c r="C46" s="1">
        <f t="shared" si="6"/>
        <v>16</v>
      </c>
      <c r="D46" s="1">
        <f t="shared" si="6"/>
        <v>11</v>
      </c>
      <c r="E46" s="1">
        <f t="shared" si="6"/>
        <v>7.8181818181818175</v>
      </c>
      <c r="F46" s="1">
        <f t="shared" si="6"/>
        <v>5.5454545454545459</v>
      </c>
      <c r="G46" s="1">
        <f t="shared" si="6"/>
        <v>4.8461538461538467</v>
      </c>
      <c r="H46" s="1">
        <f t="shared" si="6"/>
        <v>4.1914893617021276</v>
      </c>
      <c r="I46" s="1">
        <f t="shared" si="6"/>
        <v>3.6785714285714288</v>
      </c>
      <c r="J46" s="1">
        <f t="shared" si="6"/>
        <v>3.2058823529411766</v>
      </c>
      <c r="K46" s="1">
        <f t="shared" si="6"/>
        <v>3</v>
      </c>
      <c r="L46" s="1">
        <f t="shared" si="6"/>
        <v>2.8292682926829267</v>
      </c>
      <c r="M46" s="1">
        <f t="shared" si="7"/>
        <v>2.5</v>
      </c>
      <c r="N46" s="1">
        <f t="shared" si="7"/>
        <v>2</v>
      </c>
      <c r="O46" s="1">
        <f t="shared" si="7"/>
        <v>1.6818181818181817</v>
      </c>
      <c r="P46" s="1">
        <f t="shared" si="7"/>
        <v>1.4545454545454546</v>
      </c>
      <c r="Q46" s="1">
        <f t="shared" si="7"/>
        <v>1.3846153846153846</v>
      </c>
      <c r="R46" s="1">
        <f t="shared" si="7"/>
        <v>1.3191489361702127</v>
      </c>
      <c r="S46" s="1">
        <f t="shared" si="7"/>
        <v>1.2678571428571428</v>
      </c>
      <c r="T46" s="1">
        <f t="shared" si="7"/>
        <v>1.2205882352941178</v>
      </c>
      <c r="U46" s="1">
        <f t="shared" si="7"/>
        <v>1.2</v>
      </c>
      <c r="V46" s="1">
        <f t="shared" si="7"/>
        <v>1.1829268292682926</v>
      </c>
      <c r="W46" s="1">
        <f t="shared" si="7"/>
        <v>1.1499999999999999</v>
      </c>
      <c r="X46" s="1">
        <f t="shared" si="7"/>
        <v>1.1000000000000001</v>
      </c>
      <c r="Y46" s="1">
        <f t="shared" si="7"/>
        <v>1.0833333333333333</v>
      </c>
      <c r="Z46" s="1">
        <f t="shared" si="7"/>
        <v>1.0681818181818181</v>
      </c>
      <c r="AA46" s="1">
        <f t="shared" si="7"/>
        <v>1.0454545454545454</v>
      </c>
    </row>
    <row r="47" spans="1:27">
      <c r="A47" s="24"/>
      <c r="B47" s="2">
        <v>22</v>
      </c>
      <c r="C47" s="1">
        <f t="shared" si="6"/>
        <v>23</v>
      </c>
      <c r="D47" s="1">
        <f t="shared" si="6"/>
        <v>15.666666666666666</v>
      </c>
      <c r="E47" s="1">
        <f t="shared" si="6"/>
        <v>11</v>
      </c>
      <c r="F47" s="1">
        <f t="shared" si="6"/>
        <v>7.666666666666667</v>
      </c>
      <c r="G47" s="1">
        <f t="shared" si="6"/>
        <v>6.6410256410256414</v>
      </c>
      <c r="H47" s="1">
        <f t="shared" si="6"/>
        <v>5.6808510638297873</v>
      </c>
      <c r="I47" s="1">
        <f t="shared" si="6"/>
        <v>4.9285714285714288</v>
      </c>
      <c r="J47" s="1">
        <f t="shared" si="6"/>
        <v>4.2352941176470589</v>
      </c>
      <c r="K47" s="1">
        <f t="shared" si="6"/>
        <v>3.9333333333333331</v>
      </c>
      <c r="L47" s="1">
        <f t="shared" si="6"/>
        <v>3.6829268292682928</v>
      </c>
      <c r="M47" s="1">
        <f t="shared" si="7"/>
        <v>3.2</v>
      </c>
      <c r="N47" s="1">
        <f t="shared" si="7"/>
        <v>2.4666666666666668</v>
      </c>
      <c r="O47" s="1">
        <f t="shared" si="7"/>
        <v>2</v>
      </c>
      <c r="P47" s="1">
        <f t="shared" si="7"/>
        <v>1.6666666666666665</v>
      </c>
      <c r="Q47" s="1">
        <f t="shared" si="7"/>
        <v>1.5641025641025641</v>
      </c>
      <c r="R47" s="1">
        <f t="shared" si="7"/>
        <v>1.4680851063829787</v>
      </c>
      <c r="S47" s="1">
        <f t="shared" si="7"/>
        <v>1.3928571428571428</v>
      </c>
      <c r="T47" s="1">
        <f t="shared" si="7"/>
        <v>1.3235294117647058</v>
      </c>
      <c r="U47" s="1">
        <f t="shared" si="7"/>
        <v>1.2933333333333334</v>
      </c>
      <c r="V47" s="1">
        <f t="shared" si="7"/>
        <v>1.2682926829268293</v>
      </c>
      <c r="W47" s="1">
        <f t="shared" si="7"/>
        <v>1.22</v>
      </c>
      <c r="X47" s="1">
        <f t="shared" si="7"/>
        <v>1.1466666666666667</v>
      </c>
      <c r="Y47" s="1">
        <f t="shared" si="7"/>
        <v>1.1222222222222222</v>
      </c>
      <c r="Z47" s="1">
        <f t="shared" si="7"/>
        <v>1.1000000000000001</v>
      </c>
      <c r="AA47" s="1">
        <f t="shared" si="7"/>
        <v>1.0666666666666667</v>
      </c>
    </row>
    <row r="48" spans="1:27">
      <c r="A48" s="24"/>
      <c r="B48" s="2">
        <v>33</v>
      </c>
      <c r="C48" s="1">
        <f t="shared" si="6"/>
        <v>34</v>
      </c>
      <c r="D48" s="1">
        <f t="shared" si="6"/>
        <v>23</v>
      </c>
      <c r="E48" s="1">
        <f t="shared" si="6"/>
        <v>15.999999999999998</v>
      </c>
      <c r="F48" s="1">
        <f t="shared" si="6"/>
        <v>11</v>
      </c>
      <c r="G48" s="1">
        <f t="shared" si="6"/>
        <v>9.4615384615384617</v>
      </c>
      <c r="H48" s="1">
        <f t="shared" si="6"/>
        <v>8.0212765957446805</v>
      </c>
      <c r="I48" s="1">
        <f t="shared" si="6"/>
        <v>6.8928571428571432</v>
      </c>
      <c r="J48" s="1">
        <f t="shared" si="6"/>
        <v>5.8529411764705888</v>
      </c>
      <c r="K48" s="1">
        <f t="shared" si="6"/>
        <v>5.4</v>
      </c>
      <c r="L48" s="1">
        <f t="shared" si="6"/>
        <v>5.024390243902439</v>
      </c>
      <c r="M48" s="1">
        <f t="shared" si="7"/>
        <v>4.3</v>
      </c>
      <c r="N48" s="1">
        <f t="shared" si="7"/>
        <v>3.2</v>
      </c>
      <c r="O48" s="1">
        <f t="shared" si="7"/>
        <v>2.5</v>
      </c>
      <c r="P48" s="1">
        <f t="shared" si="7"/>
        <v>2</v>
      </c>
      <c r="Q48" s="1">
        <f t="shared" si="7"/>
        <v>1.8461538461538463</v>
      </c>
      <c r="R48" s="1">
        <f t="shared" si="7"/>
        <v>1.7021276595744681</v>
      </c>
      <c r="S48" s="1">
        <f t="shared" si="7"/>
        <v>1.5892857142857144</v>
      </c>
      <c r="T48" s="1">
        <f t="shared" si="7"/>
        <v>1.4852941176470589</v>
      </c>
      <c r="U48" s="1">
        <f t="shared" si="7"/>
        <v>1.44</v>
      </c>
      <c r="V48" s="1">
        <f t="shared" si="7"/>
        <v>1.4024390243902438</v>
      </c>
      <c r="W48" s="1">
        <f t="shared" si="7"/>
        <v>1.33</v>
      </c>
      <c r="X48" s="1">
        <f t="shared" si="7"/>
        <v>1.22</v>
      </c>
      <c r="Y48" s="1">
        <f t="shared" si="7"/>
        <v>1.1833333333333333</v>
      </c>
      <c r="Z48" s="1">
        <f t="shared" si="7"/>
        <v>1.1499999999999999</v>
      </c>
      <c r="AA48" s="1">
        <f t="shared" si="7"/>
        <v>1.1000000000000001</v>
      </c>
    </row>
    <row r="49" spans="1:27">
      <c r="A49" s="24"/>
      <c r="B49" s="2">
        <v>39</v>
      </c>
      <c r="C49" s="1">
        <f t="shared" si="6"/>
        <v>40</v>
      </c>
      <c r="D49" s="1">
        <f t="shared" si="6"/>
        <v>27</v>
      </c>
      <c r="E49" s="1">
        <f t="shared" si="6"/>
        <v>18.727272727272727</v>
      </c>
      <c r="F49" s="1">
        <f t="shared" si="6"/>
        <v>12.818181818181818</v>
      </c>
      <c r="G49" s="1">
        <f t="shared" si="6"/>
        <v>11</v>
      </c>
      <c r="H49" s="1">
        <f t="shared" si="6"/>
        <v>9.2978723404255312</v>
      </c>
      <c r="I49" s="1">
        <f t="shared" si="6"/>
        <v>7.9642857142857144</v>
      </c>
      <c r="J49" s="1">
        <f t="shared" si="6"/>
        <v>6.7352941176470589</v>
      </c>
      <c r="K49" s="1">
        <f t="shared" si="6"/>
        <v>6.2</v>
      </c>
      <c r="L49" s="1">
        <f t="shared" si="6"/>
        <v>5.7560975609756104</v>
      </c>
      <c r="M49" s="1">
        <f t="shared" si="7"/>
        <v>4.9000000000000004</v>
      </c>
      <c r="N49" s="1">
        <f t="shared" si="7"/>
        <v>3.6</v>
      </c>
      <c r="O49" s="1">
        <f t="shared" si="7"/>
        <v>2.7727272727272725</v>
      </c>
      <c r="P49" s="1">
        <f t="shared" si="7"/>
        <v>2.1818181818181817</v>
      </c>
      <c r="Q49" s="1">
        <f t="shared" si="7"/>
        <v>2</v>
      </c>
      <c r="R49" s="1">
        <f t="shared" si="7"/>
        <v>1.8297872340425532</v>
      </c>
      <c r="S49" s="1">
        <f t="shared" si="7"/>
        <v>1.6964285714285714</v>
      </c>
      <c r="T49" s="1">
        <f t="shared" si="7"/>
        <v>1.5735294117647058</v>
      </c>
      <c r="U49" s="1">
        <f t="shared" si="7"/>
        <v>1.52</v>
      </c>
      <c r="V49" s="1">
        <f t="shared" si="7"/>
        <v>1.475609756097561</v>
      </c>
      <c r="W49" s="1">
        <f t="shared" si="7"/>
        <v>1.3900000000000001</v>
      </c>
      <c r="X49" s="1">
        <f t="shared" si="7"/>
        <v>1.26</v>
      </c>
      <c r="Y49" s="1">
        <f t="shared" si="7"/>
        <v>1.2166666666666668</v>
      </c>
      <c r="Z49" s="1">
        <f t="shared" si="7"/>
        <v>1.1772727272727272</v>
      </c>
      <c r="AA49" s="1">
        <f t="shared" si="7"/>
        <v>1.1181818181818182</v>
      </c>
    </row>
    <row r="50" spans="1:27">
      <c r="A50" s="24"/>
      <c r="B50" s="2">
        <v>47</v>
      </c>
      <c r="C50" s="1">
        <f t="shared" si="6"/>
        <v>48</v>
      </c>
      <c r="D50" s="1">
        <f t="shared" si="6"/>
        <v>32.333333333333329</v>
      </c>
      <c r="E50" s="1">
        <f t="shared" si="6"/>
        <v>22.363636363636363</v>
      </c>
      <c r="F50" s="1">
        <f t="shared" si="6"/>
        <v>15.242424242424244</v>
      </c>
      <c r="G50" s="1">
        <f t="shared" si="6"/>
        <v>13.051282051282051</v>
      </c>
      <c r="H50" s="1">
        <f t="shared" si="6"/>
        <v>11</v>
      </c>
      <c r="I50" s="1">
        <f t="shared" si="6"/>
        <v>9.3928571428571441</v>
      </c>
      <c r="J50" s="1">
        <f t="shared" si="6"/>
        <v>7.9117647058823533</v>
      </c>
      <c r="K50" s="1">
        <f t="shared" si="6"/>
        <v>7.2666666666666666</v>
      </c>
      <c r="L50" s="1">
        <f t="shared" si="6"/>
        <v>6.7317073170731714</v>
      </c>
      <c r="M50" s="1">
        <f t="shared" si="7"/>
        <v>5.7</v>
      </c>
      <c r="N50" s="1">
        <f t="shared" si="7"/>
        <v>4.1333333333333329</v>
      </c>
      <c r="O50" s="1">
        <f t="shared" si="7"/>
        <v>3.1363636363636362</v>
      </c>
      <c r="P50" s="1">
        <f t="shared" si="7"/>
        <v>2.4242424242424243</v>
      </c>
      <c r="Q50" s="1">
        <f t="shared" si="7"/>
        <v>2.2051282051282053</v>
      </c>
      <c r="R50" s="1">
        <f t="shared" si="7"/>
        <v>2</v>
      </c>
      <c r="S50" s="1">
        <f t="shared" si="7"/>
        <v>1.8392857142857144</v>
      </c>
      <c r="T50" s="1">
        <f t="shared" si="7"/>
        <v>1.6911764705882353</v>
      </c>
      <c r="U50" s="1">
        <f t="shared" si="7"/>
        <v>1.6266666666666667</v>
      </c>
      <c r="V50" s="1">
        <f t="shared" si="7"/>
        <v>1.5731707317073171</v>
      </c>
      <c r="W50" s="1">
        <f t="shared" si="7"/>
        <v>1.47</v>
      </c>
      <c r="X50" s="1">
        <f t="shared" si="7"/>
        <v>1.3133333333333335</v>
      </c>
      <c r="Y50" s="1">
        <f t="shared" si="7"/>
        <v>1.2611111111111111</v>
      </c>
      <c r="Z50" s="1">
        <f t="shared" si="7"/>
        <v>1.2136363636363636</v>
      </c>
      <c r="AA50" s="1">
        <f t="shared" si="7"/>
        <v>1.1424242424242423</v>
      </c>
    </row>
    <row r="51" spans="1:27">
      <c r="A51" s="24"/>
      <c r="B51" s="2">
        <v>56</v>
      </c>
      <c r="C51" s="1">
        <f t="shared" si="6"/>
        <v>57</v>
      </c>
      <c r="D51" s="1">
        <f t="shared" si="6"/>
        <v>38.333333333333336</v>
      </c>
      <c r="E51" s="1">
        <f t="shared" si="6"/>
        <v>26.454545454545453</v>
      </c>
      <c r="F51" s="1">
        <f t="shared" si="6"/>
        <v>17.969696969696969</v>
      </c>
      <c r="G51" s="1">
        <f t="shared" si="6"/>
        <v>15.358974358974359</v>
      </c>
      <c r="H51" s="1">
        <f t="shared" si="6"/>
        <v>12.914893617021276</v>
      </c>
      <c r="I51" s="1">
        <f t="shared" si="6"/>
        <v>11</v>
      </c>
      <c r="J51" s="1">
        <f t="shared" si="6"/>
        <v>9.2352941176470598</v>
      </c>
      <c r="K51" s="1">
        <f t="shared" si="6"/>
        <v>8.4666666666666668</v>
      </c>
      <c r="L51" s="1">
        <f t="shared" si="6"/>
        <v>7.8292682926829276</v>
      </c>
      <c r="M51" s="1">
        <f t="shared" si="7"/>
        <v>6.6</v>
      </c>
      <c r="N51" s="1">
        <f t="shared" si="7"/>
        <v>4.7333333333333334</v>
      </c>
      <c r="O51" s="1">
        <f t="shared" si="7"/>
        <v>3.5454545454545454</v>
      </c>
      <c r="P51" s="1">
        <f t="shared" si="7"/>
        <v>2.6969696969696972</v>
      </c>
      <c r="Q51" s="1">
        <f t="shared" si="7"/>
        <v>2.4358974358974361</v>
      </c>
      <c r="R51" s="1">
        <f t="shared" si="7"/>
        <v>2.1914893617021276</v>
      </c>
      <c r="S51" s="1">
        <f t="shared" si="7"/>
        <v>2</v>
      </c>
      <c r="T51" s="1">
        <f t="shared" si="7"/>
        <v>1.8235294117647058</v>
      </c>
      <c r="U51" s="1">
        <f t="shared" si="7"/>
        <v>1.7466666666666666</v>
      </c>
      <c r="V51" s="1">
        <f t="shared" si="7"/>
        <v>1.6829268292682928</v>
      </c>
      <c r="W51" s="1">
        <f t="shared" si="7"/>
        <v>1.56</v>
      </c>
      <c r="X51" s="1">
        <f t="shared" si="7"/>
        <v>1.3733333333333333</v>
      </c>
      <c r="Y51" s="1">
        <f t="shared" si="7"/>
        <v>1.3111111111111111</v>
      </c>
      <c r="Z51" s="1">
        <f t="shared" si="7"/>
        <v>1.2545454545454544</v>
      </c>
      <c r="AA51" s="1">
        <f t="shared" si="7"/>
        <v>1.1696969696969697</v>
      </c>
    </row>
    <row r="52" spans="1:27">
      <c r="A52" s="24"/>
      <c r="B52" s="2">
        <v>68</v>
      </c>
      <c r="C52" s="1">
        <f t="shared" si="6"/>
        <v>69</v>
      </c>
      <c r="D52" s="1">
        <f t="shared" si="6"/>
        <v>46.333333333333336</v>
      </c>
      <c r="E52" s="1">
        <f t="shared" si="6"/>
        <v>31.909090909090907</v>
      </c>
      <c r="F52" s="1">
        <f t="shared" si="6"/>
        <v>21.606060606060606</v>
      </c>
      <c r="G52" s="1">
        <f t="shared" si="6"/>
        <v>18.435897435897438</v>
      </c>
      <c r="H52" s="1">
        <f t="shared" si="6"/>
        <v>15.468085106382977</v>
      </c>
      <c r="I52" s="1">
        <f t="shared" si="6"/>
        <v>13.142857142857144</v>
      </c>
      <c r="J52" s="1">
        <f t="shared" si="6"/>
        <v>11</v>
      </c>
      <c r="K52" s="1">
        <f t="shared" si="6"/>
        <v>10.066666666666666</v>
      </c>
      <c r="L52" s="1">
        <f t="shared" si="6"/>
        <v>9.2926829268292686</v>
      </c>
      <c r="M52" s="1">
        <f t="shared" si="7"/>
        <v>7.8</v>
      </c>
      <c r="N52" s="1">
        <f t="shared" si="7"/>
        <v>5.5333333333333332</v>
      </c>
      <c r="O52" s="1">
        <f t="shared" si="7"/>
        <v>4.0909090909090908</v>
      </c>
      <c r="P52" s="1">
        <f t="shared" si="7"/>
        <v>3.0606060606060606</v>
      </c>
      <c r="Q52" s="1">
        <f t="shared" si="7"/>
        <v>2.7435897435897436</v>
      </c>
      <c r="R52" s="1">
        <f t="shared" si="7"/>
        <v>2.4468085106382977</v>
      </c>
      <c r="S52" s="1">
        <f t="shared" si="7"/>
        <v>2.2142857142857144</v>
      </c>
      <c r="T52" s="1">
        <f t="shared" si="7"/>
        <v>2</v>
      </c>
      <c r="U52" s="1">
        <f t="shared" si="7"/>
        <v>1.9066666666666667</v>
      </c>
      <c r="V52" s="1">
        <f t="shared" si="7"/>
        <v>1.8292682926829267</v>
      </c>
      <c r="W52" s="1">
        <f t="shared" si="7"/>
        <v>1.6800000000000002</v>
      </c>
      <c r="X52" s="1">
        <f t="shared" si="7"/>
        <v>1.4533333333333334</v>
      </c>
      <c r="Y52" s="1">
        <f t="shared" si="7"/>
        <v>1.3777777777777778</v>
      </c>
      <c r="Z52" s="1">
        <f t="shared" si="7"/>
        <v>1.3090909090909091</v>
      </c>
      <c r="AA52" s="1">
        <f t="shared" si="7"/>
        <v>1.2060606060606061</v>
      </c>
    </row>
    <row r="53" spans="1:27">
      <c r="A53" s="24"/>
      <c r="B53" s="2">
        <v>75</v>
      </c>
      <c r="C53" s="1">
        <f t="shared" si="6"/>
        <v>76</v>
      </c>
      <c r="D53" s="1">
        <f t="shared" si="6"/>
        <v>51</v>
      </c>
      <c r="E53" s="1">
        <f t="shared" si="6"/>
        <v>35.090909090909086</v>
      </c>
      <c r="F53" s="1">
        <f t="shared" si="6"/>
        <v>23.72727272727273</v>
      </c>
      <c r="G53" s="1">
        <f t="shared" si="6"/>
        <v>20.23076923076923</v>
      </c>
      <c r="H53" s="1">
        <f t="shared" si="6"/>
        <v>16.957446808510639</v>
      </c>
      <c r="I53" s="1">
        <f t="shared" si="6"/>
        <v>14.392857142857144</v>
      </c>
      <c r="J53" s="1">
        <f t="shared" si="6"/>
        <v>12.029411764705882</v>
      </c>
      <c r="K53" s="1">
        <f t="shared" si="6"/>
        <v>11</v>
      </c>
      <c r="L53" s="1">
        <f t="shared" si="6"/>
        <v>10.146341463414634</v>
      </c>
      <c r="M53" s="1">
        <f t="shared" si="7"/>
        <v>8.5</v>
      </c>
      <c r="N53" s="1">
        <f t="shared" si="7"/>
        <v>6</v>
      </c>
      <c r="O53" s="1">
        <f t="shared" si="7"/>
        <v>4.4090909090909092</v>
      </c>
      <c r="P53" s="1">
        <f t="shared" si="7"/>
        <v>3.2727272727272729</v>
      </c>
      <c r="Q53" s="1">
        <f t="shared" si="7"/>
        <v>2.9230769230769234</v>
      </c>
      <c r="R53" s="1">
        <f t="shared" si="7"/>
        <v>2.5957446808510638</v>
      </c>
      <c r="S53" s="1">
        <f t="shared" si="7"/>
        <v>2.3392857142857144</v>
      </c>
      <c r="T53" s="1">
        <f t="shared" si="7"/>
        <v>2.1029411764705883</v>
      </c>
      <c r="U53" s="1">
        <f t="shared" si="7"/>
        <v>2</v>
      </c>
      <c r="V53" s="1">
        <f t="shared" si="7"/>
        <v>1.9146341463414633</v>
      </c>
      <c r="W53" s="1">
        <f t="shared" si="7"/>
        <v>1.75</v>
      </c>
      <c r="X53" s="1">
        <f t="shared" si="7"/>
        <v>1.5</v>
      </c>
      <c r="Y53" s="1">
        <f t="shared" si="7"/>
        <v>1.4166666666666667</v>
      </c>
      <c r="Z53" s="1">
        <f t="shared" si="7"/>
        <v>1.3409090909090908</v>
      </c>
      <c r="AA53" s="1">
        <f t="shared" si="7"/>
        <v>1.2272727272727273</v>
      </c>
    </row>
    <row r="54" spans="1:27">
      <c r="A54" s="24"/>
      <c r="B54" s="2">
        <v>82</v>
      </c>
      <c r="C54" s="1">
        <f t="shared" si="6"/>
        <v>83</v>
      </c>
      <c r="D54" s="1">
        <f t="shared" si="6"/>
        <v>55.666666666666664</v>
      </c>
      <c r="E54" s="1">
        <f t="shared" si="6"/>
        <v>38.272727272727266</v>
      </c>
      <c r="F54" s="1">
        <f t="shared" si="6"/>
        <v>25.848484848484851</v>
      </c>
      <c r="G54" s="1">
        <f t="shared" si="6"/>
        <v>22.025641025641026</v>
      </c>
      <c r="H54" s="1">
        <f t="shared" si="6"/>
        <v>18.446808510638299</v>
      </c>
      <c r="I54" s="1">
        <f t="shared" si="6"/>
        <v>15.642857142857144</v>
      </c>
      <c r="J54" s="1">
        <f t="shared" si="6"/>
        <v>13.058823529411764</v>
      </c>
      <c r="K54" s="1">
        <f t="shared" si="6"/>
        <v>11.933333333333334</v>
      </c>
      <c r="L54" s="1">
        <f t="shared" si="6"/>
        <v>11</v>
      </c>
      <c r="M54" s="1">
        <f t="shared" si="7"/>
        <v>9.1999999999999993</v>
      </c>
      <c r="N54" s="1">
        <f t="shared" si="7"/>
        <v>6.4666666666666668</v>
      </c>
      <c r="O54" s="1">
        <f t="shared" si="7"/>
        <v>4.7272727272727266</v>
      </c>
      <c r="P54" s="1">
        <f t="shared" si="7"/>
        <v>3.4848484848484849</v>
      </c>
      <c r="Q54" s="1">
        <f t="shared" si="7"/>
        <v>3.1025641025641026</v>
      </c>
      <c r="R54" s="1">
        <f t="shared" si="7"/>
        <v>2.7446808510638299</v>
      </c>
      <c r="S54" s="1">
        <f t="shared" si="7"/>
        <v>2.4642857142857144</v>
      </c>
      <c r="T54" s="1">
        <f t="shared" si="7"/>
        <v>2.2058823529411766</v>
      </c>
      <c r="U54" s="1">
        <f t="shared" si="7"/>
        <v>2.0933333333333333</v>
      </c>
      <c r="V54" s="1">
        <f t="shared" si="7"/>
        <v>2</v>
      </c>
      <c r="W54" s="1">
        <f t="shared" si="7"/>
        <v>1.8199999999999998</v>
      </c>
      <c r="X54" s="1">
        <f t="shared" si="7"/>
        <v>1.5466666666666666</v>
      </c>
      <c r="Y54" s="1">
        <f t="shared" si="7"/>
        <v>1.4555555555555555</v>
      </c>
      <c r="Z54" s="1">
        <f t="shared" si="7"/>
        <v>1.3727272727272728</v>
      </c>
      <c r="AA54" s="1">
        <f t="shared" si="7"/>
        <v>1.2484848484848485</v>
      </c>
    </row>
    <row r="55" spans="1:27">
      <c r="A55" s="24"/>
      <c r="B55" s="2">
        <v>100</v>
      </c>
      <c r="C55" s="1">
        <f t="shared" si="6"/>
        <v>101</v>
      </c>
      <c r="D55" s="1">
        <f t="shared" si="6"/>
        <v>67.666666666666671</v>
      </c>
      <c r="E55" s="1">
        <f t="shared" si="6"/>
        <v>46.454545454545453</v>
      </c>
      <c r="F55" s="1">
        <f t="shared" si="6"/>
        <v>31.303030303030305</v>
      </c>
      <c r="G55" s="1">
        <f t="shared" si="6"/>
        <v>26.641025641025642</v>
      </c>
      <c r="H55" s="1">
        <f t="shared" si="6"/>
        <v>22.276595744680851</v>
      </c>
      <c r="I55" s="1">
        <f t="shared" si="6"/>
        <v>18.857142857142858</v>
      </c>
      <c r="J55" s="1">
        <f t="shared" si="6"/>
        <v>15.705882352941178</v>
      </c>
      <c r="K55" s="1">
        <f t="shared" si="6"/>
        <v>14.333333333333334</v>
      </c>
      <c r="L55" s="1">
        <f t="shared" si="6"/>
        <v>13.195121951219512</v>
      </c>
      <c r="M55" s="1">
        <f t="shared" si="7"/>
        <v>11</v>
      </c>
      <c r="N55" s="1">
        <f t="shared" si="7"/>
        <v>7.666666666666667</v>
      </c>
      <c r="O55" s="1">
        <f t="shared" si="7"/>
        <v>5.5454545454545459</v>
      </c>
      <c r="P55" s="1">
        <f t="shared" si="7"/>
        <v>4.0303030303030303</v>
      </c>
      <c r="Q55" s="1">
        <f t="shared" si="7"/>
        <v>3.5641025641025643</v>
      </c>
      <c r="R55" s="1">
        <f t="shared" si="7"/>
        <v>3.1276595744680851</v>
      </c>
      <c r="S55" s="1">
        <f t="shared" si="7"/>
        <v>2.7857142857142856</v>
      </c>
      <c r="T55" s="1">
        <f t="shared" si="7"/>
        <v>2.4705882352941178</v>
      </c>
      <c r="U55" s="1">
        <f t="shared" si="7"/>
        <v>2.333333333333333</v>
      </c>
      <c r="V55" s="1">
        <f t="shared" si="7"/>
        <v>2.2195121951219514</v>
      </c>
      <c r="W55" s="1">
        <f t="shared" si="7"/>
        <v>2</v>
      </c>
      <c r="X55" s="1">
        <f t="shared" si="7"/>
        <v>1.6666666666666665</v>
      </c>
      <c r="Y55" s="1">
        <f t="shared" si="7"/>
        <v>1.5555555555555556</v>
      </c>
      <c r="Z55" s="1">
        <f t="shared" si="7"/>
        <v>1.4545454545454546</v>
      </c>
      <c r="AA55" s="1">
        <f t="shared" si="7"/>
        <v>1.303030303030303</v>
      </c>
    </row>
    <row r="56" spans="1:27">
      <c r="A56" s="24"/>
      <c r="B56" s="2">
        <v>150</v>
      </c>
      <c r="C56" s="1">
        <f t="shared" si="6"/>
        <v>151</v>
      </c>
      <c r="D56" s="1">
        <f t="shared" si="6"/>
        <v>101</v>
      </c>
      <c r="E56" s="1">
        <f t="shared" si="6"/>
        <v>69.181818181818173</v>
      </c>
      <c r="F56" s="1">
        <f t="shared" si="6"/>
        <v>46.45454545454546</v>
      </c>
      <c r="G56" s="1">
        <f t="shared" si="6"/>
        <v>39.46153846153846</v>
      </c>
      <c r="H56" s="1">
        <f t="shared" si="6"/>
        <v>32.914893617021278</v>
      </c>
      <c r="I56" s="1">
        <f t="shared" si="6"/>
        <v>27.785714285714288</v>
      </c>
      <c r="J56" s="1">
        <f t="shared" si="6"/>
        <v>23.058823529411764</v>
      </c>
      <c r="K56" s="1">
        <f t="shared" si="6"/>
        <v>21</v>
      </c>
      <c r="L56" s="1">
        <f t="shared" si="6"/>
        <v>19.292682926829269</v>
      </c>
      <c r="M56" s="1">
        <f t="shared" si="7"/>
        <v>16</v>
      </c>
      <c r="N56" s="1">
        <f t="shared" si="7"/>
        <v>11</v>
      </c>
      <c r="O56" s="1">
        <f t="shared" si="7"/>
        <v>7.8181818181818183</v>
      </c>
      <c r="P56" s="1">
        <f t="shared" si="7"/>
        <v>5.5454545454545459</v>
      </c>
      <c r="Q56" s="1">
        <f t="shared" si="7"/>
        <v>4.8461538461538467</v>
      </c>
      <c r="R56" s="1">
        <f t="shared" si="7"/>
        <v>4.1914893617021276</v>
      </c>
      <c r="S56" s="1">
        <f t="shared" si="7"/>
        <v>3.6785714285714284</v>
      </c>
      <c r="T56" s="1">
        <f t="shared" si="7"/>
        <v>3.2058823529411766</v>
      </c>
      <c r="U56" s="1">
        <f t="shared" si="7"/>
        <v>3</v>
      </c>
      <c r="V56" s="1">
        <f t="shared" si="7"/>
        <v>2.8292682926829267</v>
      </c>
      <c r="W56" s="1">
        <f t="shared" si="7"/>
        <v>2.5</v>
      </c>
      <c r="X56" s="1">
        <f t="shared" si="7"/>
        <v>2</v>
      </c>
      <c r="Y56" s="1">
        <f t="shared" si="7"/>
        <v>1.8333333333333335</v>
      </c>
      <c r="Z56" s="1">
        <f t="shared" si="7"/>
        <v>1.6818181818181817</v>
      </c>
      <c r="AA56" s="1">
        <f t="shared" si="7"/>
        <v>1.4545454545454546</v>
      </c>
    </row>
    <row r="57" spans="1:27">
      <c r="A57" s="24"/>
      <c r="B57" s="2">
        <v>180</v>
      </c>
      <c r="C57" s="1">
        <f t="shared" si="6"/>
        <v>181</v>
      </c>
      <c r="D57" s="1">
        <f t="shared" si="6"/>
        <v>121</v>
      </c>
      <c r="E57" s="1">
        <f t="shared" si="6"/>
        <v>82.818181818181813</v>
      </c>
      <c r="F57" s="1">
        <f t="shared" si="6"/>
        <v>55.545454545454547</v>
      </c>
      <c r="G57" s="1">
        <f t="shared" si="6"/>
        <v>47.153846153846153</v>
      </c>
      <c r="H57" s="1">
        <f t="shared" si="6"/>
        <v>39.297872340425528</v>
      </c>
      <c r="I57" s="1">
        <f t="shared" si="6"/>
        <v>33.142857142857146</v>
      </c>
      <c r="J57" s="1">
        <f t="shared" si="6"/>
        <v>27.47058823529412</v>
      </c>
      <c r="K57" s="1">
        <f t="shared" si="6"/>
        <v>25</v>
      </c>
      <c r="L57" s="1">
        <f t="shared" si="6"/>
        <v>22.951219512195124</v>
      </c>
      <c r="M57" s="1">
        <f t="shared" si="7"/>
        <v>19</v>
      </c>
      <c r="N57" s="1">
        <f t="shared" si="7"/>
        <v>13</v>
      </c>
      <c r="O57" s="1">
        <f t="shared" si="7"/>
        <v>9.1818181818181817</v>
      </c>
      <c r="P57" s="1">
        <f t="shared" si="7"/>
        <v>6.4545454545454541</v>
      </c>
      <c r="Q57" s="1">
        <f t="shared" si="7"/>
        <v>5.615384615384615</v>
      </c>
      <c r="R57" s="1">
        <f t="shared" si="7"/>
        <v>4.8297872340425538</v>
      </c>
      <c r="S57" s="1">
        <f t="shared" si="7"/>
        <v>4.2142857142857144</v>
      </c>
      <c r="T57" s="1">
        <f t="shared" si="7"/>
        <v>3.6470588235294117</v>
      </c>
      <c r="U57" s="1">
        <f t="shared" si="7"/>
        <v>3.4</v>
      </c>
      <c r="V57" s="1">
        <f t="shared" si="7"/>
        <v>3.1951219512195124</v>
      </c>
      <c r="W57" s="1">
        <f t="shared" si="7"/>
        <v>2.8</v>
      </c>
      <c r="X57" s="1">
        <f t="shared" si="7"/>
        <v>2.2000000000000002</v>
      </c>
      <c r="Y57" s="1">
        <f t="shared" si="7"/>
        <v>2</v>
      </c>
      <c r="Z57" s="1">
        <f t="shared" si="7"/>
        <v>1.8181818181818183</v>
      </c>
      <c r="AA57" s="1">
        <f t="shared" si="7"/>
        <v>1.5454545454545454</v>
      </c>
    </row>
    <row r="58" spans="1:27">
      <c r="A58" s="24"/>
      <c r="B58" s="2">
        <v>220</v>
      </c>
      <c r="C58" s="1">
        <f t="shared" si="6"/>
        <v>221</v>
      </c>
      <c r="D58" s="1">
        <f t="shared" si="6"/>
        <v>147.66666666666666</v>
      </c>
      <c r="E58" s="1">
        <f t="shared" si="6"/>
        <v>100.99999999999999</v>
      </c>
      <c r="F58" s="1">
        <f t="shared" si="6"/>
        <v>67.666666666666671</v>
      </c>
      <c r="G58" s="1">
        <f t="shared" si="6"/>
        <v>57.410256410256409</v>
      </c>
      <c r="H58" s="1">
        <f t="shared" si="6"/>
        <v>47.808510638297868</v>
      </c>
      <c r="I58" s="1">
        <f t="shared" si="6"/>
        <v>40.285714285714285</v>
      </c>
      <c r="J58" s="1">
        <f t="shared" si="6"/>
        <v>33.352941176470587</v>
      </c>
      <c r="K58" s="1">
        <f t="shared" si="6"/>
        <v>30.333333333333332</v>
      </c>
      <c r="L58" s="1">
        <f t="shared" si="6"/>
        <v>27.829268292682929</v>
      </c>
      <c r="M58" s="1">
        <f t="shared" si="7"/>
        <v>23</v>
      </c>
      <c r="N58" s="1">
        <f t="shared" si="7"/>
        <v>15.666666666666666</v>
      </c>
      <c r="O58" s="1">
        <f t="shared" si="7"/>
        <v>11</v>
      </c>
      <c r="P58" s="1">
        <f t="shared" si="7"/>
        <v>7.666666666666667</v>
      </c>
      <c r="Q58" s="1">
        <f t="shared" si="7"/>
        <v>6.6410256410256414</v>
      </c>
      <c r="R58" s="1">
        <f t="shared" si="7"/>
        <v>5.6808510638297873</v>
      </c>
      <c r="S58" s="1">
        <f t="shared" si="7"/>
        <v>4.9285714285714288</v>
      </c>
      <c r="T58" s="1">
        <f t="shared" si="7"/>
        <v>4.2352941176470589</v>
      </c>
      <c r="U58" s="1">
        <f t="shared" si="7"/>
        <v>3.9333333333333331</v>
      </c>
      <c r="V58" s="1">
        <f t="shared" si="7"/>
        <v>3.6829268292682928</v>
      </c>
      <c r="W58" s="1">
        <f t="shared" si="7"/>
        <v>3.2</v>
      </c>
      <c r="X58" s="1">
        <f t="shared" si="7"/>
        <v>2.4666666666666668</v>
      </c>
      <c r="Y58" s="1">
        <f t="shared" si="7"/>
        <v>2.2222222222222223</v>
      </c>
      <c r="Z58" s="1">
        <f t="shared" si="7"/>
        <v>2</v>
      </c>
      <c r="AA58" s="1">
        <f t="shared" si="7"/>
        <v>1.6666666666666665</v>
      </c>
    </row>
    <row r="59" spans="1:27">
      <c r="A59" s="24"/>
      <c r="B59" s="2">
        <v>330</v>
      </c>
      <c r="C59" s="1">
        <f t="shared" si="6"/>
        <v>331</v>
      </c>
      <c r="D59" s="1">
        <f t="shared" si="6"/>
        <v>221</v>
      </c>
      <c r="E59" s="1">
        <f t="shared" si="6"/>
        <v>151</v>
      </c>
      <c r="F59" s="1">
        <f t="shared" si="6"/>
        <v>101</v>
      </c>
      <c r="G59" s="1">
        <f t="shared" si="6"/>
        <v>85.615384615384613</v>
      </c>
      <c r="H59" s="1">
        <f t="shared" si="6"/>
        <v>71.212765957446805</v>
      </c>
      <c r="I59" s="1">
        <f t="shared" si="6"/>
        <v>59.928571428571431</v>
      </c>
      <c r="J59" s="1">
        <f t="shared" si="6"/>
        <v>49.529411764705884</v>
      </c>
      <c r="K59" s="1">
        <f t="shared" si="6"/>
        <v>45</v>
      </c>
      <c r="L59" s="1">
        <f t="shared" si="6"/>
        <v>41.243902439024396</v>
      </c>
      <c r="M59" s="1">
        <f t="shared" si="7"/>
        <v>34</v>
      </c>
      <c r="N59" s="1">
        <f t="shared" si="7"/>
        <v>23</v>
      </c>
      <c r="O59" s="1">
        <f t="shared" si="7"/>
        <v>16</v>
      </c>
      <c r="P59" s="1">
        <f t="shared" si="7"/>
        <v>11</v>
      </c>
      <c r="Q59" s="1">
        <f t="shared" si="7"/>
        <v>9.4615384615384617</v>
      </c>
      <c r="R59" s="1">
        <f t="shared" si="7"/>
        <v>8.0212765957446805</v>
      </c>
      <c r="S59" s="1">
        <f t="shared" si="7"/>
        <v>6.8928571428571432</v>
      </c>
      <c r="T59" s="1">
        <f t="shared" si="7"/>
        <v>5.8529411764705879</v>
      </c>
      <c r="U59" s="1">
        <f t="shared" si="7"/>
        <v>5.4</v>
      </c>
      <c r="V59" s="1">
        <f t="shared" si="7"/>
        <v>5.024390243902439</v>
      </c>
      <c r="W59" s="1">
        <f t="shared" si="7"/>
        <v>4.3</v>
      </c>
      <c r="X59" s="1">
        <f t="shared" si="7"/>
        <v>3.2</v>
      </c>
      <c r="Y59" s="1">
        <f t="shared" si="7"/>
        <v>2.833333333333333</v>
      </c>
      <c r="Z59" s="1">
        <f t="shared" si="7"/>
        <v>2.5</v>
      </c>
      <c r="AA59" s="1">
        <f t="shared" si="7"/>
        <v>2</v>
      </c>
    </row>
    <row r="61" spans="1:27" ht="31">
      <c r="A61" s="4" t="s">
        <v>0</v>
      </c>
      <c r="B61" s="3">
        <f>Tgt_gain</f>
        <v>76</v>
      </c>
      <c r="C61" s="5" t="s">
        <v>6</v>
      </c>
    </row>
  </sheetData>
  <mergeCells count="4">
    <mergeCell ref="C2:AA2"/>
    <mergeCell ref="A3:A28"/>
    <mergeCell ref="C33:AA33"/>
    <mergeCell ref="A34:A59"/>
  </mergeCells>
  <conditionalFormatting sqref="C4:AA28">
    <cfRule type="cellIs" dxfId="3" priority="3" operator="lessThan">
      <formula>$B$30</formula>
    </cfRule>
    <cfRule type="cellIs" dxfId="2" priority="4" operator="greaterThan">
      <formula>$B$30</formula>
    </cfRule>
  </conditionalFormatting>
  <conditionalFormatting sqref="C35:AA59">
    <cfRule type="cellIs" dxfId="1" priority="1" operator="lessThan">
      <formula>$B$61</formula>
    </cfRule>
    <cfRule type="cellIs" dxfId="0" priority="2" operator="greaterThan">
      <formula>$B$61</formula>
    </cfRule>
  </conditionalFormatting>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48</vt:i4>
      </vt:variant>
    </vt:vector>
  </HeadingPairs>
  <TitlesOfParts>
    <vt:vector size="51" baseType="lpstr">
      <vt:lpstr>Cover</vt:lpstr>
      <vt:lpstr>Sheet1</vt:lpstr>
      <vt:lpstr>R1, R2, Rf, Rg</vt:lpstr>
      <vt:lpstr>Act_ADC_steps_per_amp</vt:lpstr>
      <vt:lpstr>Act_ADC_steps_per_volt</vt:lpstr>
      <vt:lpstr>Act_done_mA</vt:lpstr>
      <vt:lpstr>Act_gain</vt:lpstr>
      <vt:lpstr>Act_Isc_max</vt:lpstr>
      <vt:lpstr>Act_min_Isc_steps</vt:lpstr>
      <vt:lpstr>Act_min_Voc_steps</vt:lpstr>
      <vt:lpstr>Act_R1</vt:lpstr>
      <vt:lpstr>Act_R1_mW</vt:lpstr>
      <vt:lpstr>Act_R2</vt:lpstr>
      <vt:lpstr>Act_R2_mW</vt:lpstr>
      <vt:lpstr>Act_Rf</vt:lpstr>
      <vt:lpstr>Act_Rg</vt:lpstr>
      <vt:lpstr>Act_SC_drop_mV</vt:lpstr>
      <vt:lpstr>Act_shunt_drop_mV</vt:lpstr>
      <vt:lpstr>Act_shunt_mohms</vt:lpstr>
      <vt:lpstr>Act_shunt_Watts</vt:lpstr>
      <vt:lpstr>Act_Vdiv_max_mA</vt:lpstr>
      <vt:lpstr>Act_Vdiv_mW</vt:lpstr>
      <vt:lpstr>Act_Vdiv_ratio</vt:lpstr>
      <vt:lpstr>Act_Voc_max</vt:lpstr>
      <vt:lpstr>ADC_bits</vt:lpstr>
      <vt:lpstr>ADC_steps</vt:lpstr>
      <vt:lpstr>Cap_ESR_mohms</vt:lpstr>
      <vt:lpstr>Cap_tolerance</vt:lpstr>
      <vt:lpstr>done_ch1_adc</vt:lpstr>
      <vt:lpstr>Load_capacitance</vt:lpstr>
      <vt:lpstr>Max_swing_ms</vt:lpstr>
      <vt:lpstr>Min_swing_ms</vt:lpstr>
      <vt:lpstr>pre_post_mpp_swing_time_ratio</vt:lpstr>
      <vt:lpstr>R_1</vt:lpstr>
      <vt:lpstr>R_2</vt:lpstr>
      <vt:lpstr>R_f</vt:lpstr>
      <vt:lpstr>R_g</vt:lpstr>
      <vt:lpstr>SC_relay_mohms</vt:lpstr>
      <vt:lpstr>SC_wire_mohms</vt:lpstr>
      <vt:lpstr>Tgt_gain</vt:lpstr>
      <vt:lpstr>Tgt_Isc_max</vt:lpstr>
      <vt:lpstr>Tgt_Isc_min</vt:lpstr>
      <vt:lpstr>Tgt_shunt_min_power_W</vt:lpstr>
      <vt:lpstr>Tgt_shunt_mohms</vt:lpstr>
      <vt:lpstr>Tgt_Vdiv_ratio</vt:lpstr>
      <vt:lpstr>Tgt_Vmpp_min</vt:lpstr>
      <vt:lpstr>Tgt_Voc_max</vt:lpstr>
      <vt:lpstr>Tgt_Voc_min</vt:lpstr>
      <vt:lpstr>us_per_point</vt:lpstr>
      <vt:lpstr>Vmpp_Voc_ratio</vt:lpstr>
      <vt:lpstr>Sheet1!Vref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Satterlee</dc:creator>
  <cp:keywords/>
  <dc:description/>
  <cp:lastModifiedBy>Chris Satterlee</cp:lastModifiedBy>
  <dcterms:created xsi:type="dcterms:W3CDTF">2016-07-04T19:45:23Z</dcterms:created>
  <dcterms:modified xsi:type="dcterms:W3CDTF">2019-10-24T18:52:01Z</dcterms:modified>
  <cp:category/>
</cp:coreProperties>
</file>