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dachwald/Dropbox/My Lectures/bachelor/RFM/RFM Lectures/RFM-04_2Body/work/"/>
    </mc:Choice>
  </mc:AlternateContent>
  <xr:revisionPtr revIDLastSave="0" documentId="13_ncr:1_{70D34879-BD70-194E-80C1-86F94EE879AD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Position from time" sheetId="1" r:id="rId1"/>
    <sheet name="Time from position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8" i="1" s="1"/>
  <c r="B5" i="2"/>
  <c r="B6" i="2" s="1"/>
  <c r="D8" i="1" l="1"/>
  <c r="B9" i="1"/>
  <c r="B7" i="2"/>
  <c r="D6" i="2"/>
  <c r="D6" i="1"/>
  <c r="B11" i="2"/>
  <c r="B12" i="2" s="1"/>
  <c r="B8" i="2" l="1"/>
  <c r="B9" i="2" s="1"/>
  <c r="D7" i="2"/>
  <c r="D9" i="1"/>
  <c r="B10" i="1"/>
  <c r="D10" i="1" l="1"/>
  <c r="B11" i="1"/>
  <c r="B12" i="1" s="1"/>
  <c r="D12" i="1" s="1"/>
  <c r="D11" i="1" l="1"/>
  <c r="B14" i="1"/>
  <c r="D14" i="1" l="1"/>
  <c r="B16" i="1"/>
  <c r="B17" i="1" s="1"/>
</calcChain>
</file>

<file path=xl/sharedStrings.xml><?xml version="1.0" encoding="utf-8"?>
<sst xmlns="http://schemas.openxmlformats.org/spreadsheetml/2006/main" count="39" uniqueCount="19">
  <si>
    <t>e</t>
  </si>
  <si>
    <t>in [deg]:</t>
  </si>
  <si>
    <t>a of orbit [km]:</t>
  </si>
  <si>
    <t>M [rad]:</t>
  </si>
  <si>
    <t>E_0 [rad]:</t>
  </si>
  <si>
    <t>E_1 [rad]:</t>
  </si>
  <si>
    <t>E_2 [rad:]</t>
  </si>
  <si>
    <t>E_3 [rad]:</t>
  </si>
  <si>
    <t>f [rad]:</t>
  </si>
  <si>
    <t>Time after pericenter passage [s]:</t>
  </si>
  <si>
    <t>E [rad]:</t>
  </si>
  <si>
    <t>µ of planet [km^3/s^2]:</t>
  </si>
  <si>
    <t>r [km]:</t>
  </si>
  <si>
    <t>v [km/s]:</t>
  </si>
  <si>
    <t>Input fields</t>
  </si>
  <si>
    <t>Output fields</t>
  </si>
  <si>
    <t>Legend:</t>
  </si>
  <si>
    <t>Time after pericenter passage [h]:</t>
  </si>
  <si>
    <t>E_4 [rad]: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</si>
</sst>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"/>
    <numFmt numFmtId="167" formatCode="0.0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2" fillId="3" borderId="1" xfId="2"/>
    <xf numFmtId="0" fontId="1" fillId="2" borderId="1" xfId="1"/>
    <xf numFmtId="0" fontId="2" fillId="3" borderId="1" xfId="2" applyNumberFormat="1"/>
    <xf numFmtId="165" fontId="2" fillId="3" borderId="1" xfId="2" applyNumberFormat="1"/>
    <xf numFmtId="166" fontId="2" fillId="3" borderId="1" xfId="2" applyNumberFormat="1"/>
    <xf numFmtId="164" fontId="0" fillId="0" borderId="0" xfId="0" applyNumberFormat="1"/>
    <xf numFmtId="166" fontId="0" fillId="0" borderId="0" xfId="0" applyNumberFormat="1"/>
    <xf numFmtId="0" fontId="3" fillId="0" borderId="0" xfId="0" applyFont="1"/>
    <xf numFmtId="167" fontId="2" fillId="3" borderId="1" xfId="2" applyNumberFormat="1"/>
    <xf numFmtId="168" fontId="2" fillId="3" borderId="1" xfId="2" applyNumberFormat="1"/>
  </cellXfs>
  <cellStyles count="3">
    <cellStyle name="Berechnung" xfId="2" builtinId="22"/>
    <cellStyle name="Eingabe" xfId="1" builtinId="20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60" zoomScaleNormal="160" zoomScalePageLayoutView="160" workbookViewId="0">
      <selection activeCell="B6" sqref="B6"/>
    </sheetView>
  </sheetViews>
  <sheetFormatPr baseColWidth="10" defaultRowHeight="15" x14ac:dyDescent="0.2"/>
  <cols>
    <col min="1" max="1" width="31" bestFit="1" customWidth="1"/>
    <col min="2" max="2" width="12" bestFit="1" customWidth="1"/>
    <col min="3" max="3" width="8.5" bestFit="1" customWidth="1"/>
    <col min="4" max="4" width="12" bestFit="1" customWidth="1"/>
  </cols>
  <sheetData>
    <row r="1" spans="1:6" x14ac:dyDescent="0.2">
      <c r="A1" t="s">
        <v>11</v>
      </c>
      <c r="B1" s="2">
        <v>42848.3</v>
      </c>
      <c r="F1" t="s">
        <v>16</v>
      </c>
    </row>
    <row r="2" spans="1:6" x14ac:dyDescent="0.2">
      <c r="A2" t="s">
        <v>2</v>
      </c>
      <c r="B2" s="2">
        <v>20000</v>
      </c>
      <c r="F2" s="2" t="s">
        <v>14</v>
      </c>
    </row>
    <row r="3" spans="1:6" x14ac:dyDescent="0.2">
      <c r="A3" t="s">
        <v>0</v>
      </c>
      <c r="B3" s="2">
        <v>0.4</v>
      </c>
      <c r="F3" s="3" t="s">
        <v>15</v>
      </c>
    </row>
    <row r="5" spans="1:6" x14ac:dyDescent="0.2">
      <c r="A5" t="s">
        <v>9</v>
      </c>
      <c r="B5" s="2">
        <v>10831.1</v>
      </c>
    </row>
    <row r="6" spans="1:6" x14ac:dyDescent="0.2">
      <c r="A6" t="s">
        <v>3</v>
      </c>
      <c r="B6" s="6">
        <f>SQRT(B1/(POWER(B2,3)))*B5</f>
        <v>0.7926735558627086</v>
      </c>
      <c r="C6" t="s">
        <v>1</v>
      </c>
      <c r="D6" s="5">
        <f>B6*180/PI()</f>
        <v>45.416849282560698</v>
      </c>
    </row>
    <row r="8" spans="1:6" x14ac:dyDescent="0.2">
      <c r="A8" t="s">
        <v>4</v>
      </c>
      <c r="B8">
        <f>B6+B3/2</f>
        <v>0.99267355586270867</v>
      </c>
      <c r="C8" t="s">
        <v>1</v>
      </c>
      <c r="D8">
        <f>B8*180/PI()</f>
        <v>56.876005185177164</v>
      </c>
    </row>
    <row r="9" spans="1:6" x14ac:dyDescent="0.2">
      <c r="A9" t="s">
        <v>5</v>
      </c>
      <c r="B9">
        <f>B8-(B8-$B$3*SIN(B8)-$B$6)/(1-$B$3*COS(B8))</f>
        <v>1.1654310564669517</v>
      </c>
      <c r="C9" t="s">
        <v>1</v>
      </c>
      <c r="D9">
        <f t="shared" ref="D9:D11" si="0">B9*180/PI()</f>
        <v>66.774280849029054</v>
      </c>
    </row>
    <row r="10" spans="1:6" x14ac:dyDescent="0.2">
      <c r="A10" t="s">
        <v>6</v>
      </c>
      <c r="B10">
        <f>B9-(B9-$B$3*SIN(B9)-$B$6)/(1-$B$3*COS(B9))</f>
        <v>1.1592878862415292</v>
      </c>
      <c r="C10" t="s">
        <v>1</v>
      </c>
      <c r="D10">
        <f t="shared" si="0"/>
        <v>66.422303122281917</v>
      </c>
    </row>
    <row r="11" spans="1:6" x14ac:dyDescent="0.2">
      <c r="A11" t="s">
        <v>7</v>
      </c>
      <c r="B11">
        <f>B10-(B10-$B$3*SIN(B10)-$B$6)/(1-$B$3*COS(B10))</f>
        <v>1.1592796363753115</v>
      </c>
      <c r="C11" t="s">
        <v>1</v>
      </c>
      <c r="D11">
        <f t="shared" si="0"/>
        <v>66.421830439766097</v>
      </c>
    </row>
    <row r="12" spans="1:6" x14ac:dyDescent="0.2">
      <c r="A12" t="s">
        <v>18</v>
      </c>
      <c r="B12">
        <f>B11-(B11-$B$3*SIN(B11)-$B$6)/(1-$B$3*COS(B11))</f>
        <v>1.1592796363604596</v>
      </c>
      <c r="C12" t="s">
        <v>1</v>
      </c>
      <c r="D12" s="1">
        <f t="shared" ref="D12" si="1">B12*180/PI()</f>
        <v>66.421830438915151</v>
      </c>
    </row>
    <row r="14" spans="1:6" x14ac:dyDescent="0.2">
      <c r="A14" t="s">
        <v>8</v>
      </c>
      <c r="B14" s="6">
        <f>2*ATAN(SQRT((1+B3)/(1-B3))*TAN(B11/2))</f>
        <v>1.5707964966206758</v>
      </c>
      <c r="C14" t="s">
        <v>1</v>
      </c>
      <c r="D14" s="9">
        <f>B14*180/PI()</f>
        <v>90.000009730300391</v>
      </c>
    </row>
    <row r="16" spans="1:6" x14ac:dyDescent="0.2">
      <c r="A16" t="s">
        <v>12</v>
      </c>
      <c r="B16" s="10">
        <f>B2*(1-B3*B3)/(1+B3*COS(B14))</f>
        <v>16800.001141229313</v>
      </c>
    </row>
    <row r="17" spans="1:2" x14ac:dyDescent="0.2">
      <c r="A17" t="s">
        <v>13</v>
      </c>
      <c r="B17" s="4">
        <f>SQRT(2*B1/B16-B1/B2)</f>
        <v>1.7200502169199552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zoomScale="160" zoomScaleNormal="160" zoomScalePageLayoutView="160" workbookViewId="0"/>
  </sheetViews>
  <sheetFormatPr baseColWidth="10" defaultRowHeight="15" x14ac:dyDescent="0.2"/>
  <cols>
    <col min="1" max="1" width="31" bestFit="1" customWidth="1"/>
  </cols>
  <sheetData>
    <row r="1" spans="1:6" x14ac:dyDescent="0.2">
      <c r="A1" t="s">
        <v>11</v>
      </c>
      <c r="B1" s="2">
        <v>42848.3</v>
      </c>
      <c r="F1" t="s">
        <v>16</v>
      </c>
    </row>
    <row r="2" spans="1:6" x14ac:dyDescent="0.2">
      <c r="A2" t="s">
        <v>2</v>
      </c>
      <c r="B2" s="2">
        <v>20000</v>
      </c>
      <c r="F2" s="2" t="s">
        <v>14</v>
      </c>
    </row>
    <row r="3" spans="1:6" x14ac:dyDescent="0.2">
      <c r="A3" t="s">
        <v>0</v>
      </c>
      <c r="B3" s="2">
        <v>0.4</v>
      </c>
      <c r="F3" s="3" t="s">
        <v>15</v>
      </c>
    </row>
    <row r="5" spans="1:6" x14ac:dyDescent="0.2">
      <c r="A5" t="s">
        <v>8</v>
      </c>
      <c r="B5" s="6">
        <f>D5/180*PI()</f>
        <v>1.5707963267948966</v>
      </c>
      <c r="C5" t="s">
        <v>1</v>
      </c>
      <c r="D5" s="2">
        <v>90</v>
      </c>
    </row>
    <row r="6" spans="1:6" x14ac:dyDescent="0.2">
      <c r="A6" t="s">
        <v>10</v>
      </c>
      <c r="B6" s="6">
        <f>2*ATAN(SQRT((1-$B$3)/(1+$B$3))*TAN(B5/2))</f>
        <v>1.1592794807274085</v>
      </c>
      <c r="C6" t="s">
        <v>1</v>
      </c>
      <c r="D6" s="7">
        <f>B6*180/PI()</f>
        <v>66.421821521798165</v>
      </c>
    </row>
    <row r="7" spans="1:6" x14ac:dyDescent="0.2">
      <c r="A7" t="s">
        <v>3</v>
      </c>
      <c r="B7" s="6">
        <f>B6-B3*SIN(B6)</f>
        <v>0.7926734251309413</v>
      </c>
      <c r="C7" t="s">
        <v>1</v>
      </c>
      <c r="D7" s="7">
        <f>B7*180/PI()</f>
        <v>45.416841792182183</v>
      </c>
    </row>
    <row r="8" spans="1:6" x14ac:dyDescent="0.2">
      <c r="A8" t="s">
        <v>9</v>
      </c>
      <c r="B8" s="10">
        <f>B7*SQRT((POWER(B2,3))/B1)</f>
        <v>10831.098213679727</v>
      </c>
    </row>
    <row r="9" spans="1:6" x14ac:dyDescent="0.2">
      <c r="A9" s="8" t="s">
        <v>17</v>
      </c>
      <c r="B9" s="4">
        <f>B8/3600</f>
        <v>3.0086383926888129</v>
      </c>
    </row>
    <row r="11" spans="1:6" x14ac:dyDescent="0.2">
      <c r="A11" t="s">
        <v>12</v>
      </c>
      <c r="B11" s="10">
        <f>B2*(1-B3*B3)/(1+B3*COS(B5))</f>
        <v>16800</v>
      </c>
    </row>
    <row r="12" spans="1:6" x14ac:dyDescent="0.2">
      <c r="A12" t="s">
        <v>13</v>
      </c>
      <c r="B12" s="4">
        <f>SQRT(2*B1/B11-B1/B2)</f>
        <v>1.7200503176471598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Position from time</vt:lpstr>
      <vt:lpstr>Time from position</vt:lpstr>
    </vt:vector>
  </TitlesOfParts>
  <Company>FB-1 &amp; FB-2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Dachwald</dc:creator>
  <cp:lastModifiedBy>Bernd Dachwald</cp:lastModifiedBy>
  <dcterms:created xsi:type="dcterms:W3CDTF">2008-03-23T17:41:14Z</dcterms:created>
  <dcterms:modified xsi:type="dcterms:W3CDTF">2018-11-22T07:56:05Z</dcterms:modified>
</cp:coreProperties>
</file>