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520" windowHeight="11640" tabRatio="773" activeTab="3"/>
  </bookViews>
  <sheets>
    <sheet name="1. Outstanding" sheetId="4" r:id="rId1"/>
    <sheet name="2. Performance" sheetId="1" r:id="rId2"/>
    <sheet name="3. Benchmark" sheetId="2" r:id="rId3"/>
    <sheet name="4. AA History" sheetId="3" r:id="rId4"/>
    <sheet name="5. Attribution" sheetId="5" r:id="rId5"/>
    <sheet name="6. Since Inception Return" sheetId="6" r:id="rId6"/>
    <sheet name="user'guide" sheetId="7" r:id="rId7"/>
  </sheets>
  <definedNames>
    <definedName name="_xlnm.Print_Area" localSheetId="0">'1. Outstanding'!$A$1:$I$26</definedName>
    <definedName name="_xlnm.Print_Area" localSheetId="1">'2. Performance'!$A$1:$H$22</definedName>
    <definedName name="_xlnm.Print_Area" localSheetId="2">'3. Benchmark'!$A$1:$F$39</definedName>
    <definedName name="_xlnm.Print_Area" localSheetId="3">'4. AA History'!$A$1:$G$39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1" i="5" l="1"/>
  <c r="J10" i="5"/>
  <c r="J8" i="5"/>
  <c r="J5" i="5"/>
  <c r="J3" i="5"/>
  <c r="C12" i="6"/>
  <c r="D12" i="6"/>
  <c r="E12" i="6"/>
  <c r="F12" i="6"/>
  <c r="G12" i="6"/>
  <c r="H12" i="6"/>
  <c r="B12" i="6"/>
  <c r="A12" i="6"/>
  <c r="T15" i="2"/>
  <c r="V15" i="2"/>
  <c r="U15" i="2" s="1"/>
  <c r="F15" i="2" s="1"/>
  <c r="L15" i="2"/>
  <c r="N15" i="2"/>
  <c r="P15" i="2"/>
  <c r="R15" i="2"/>
  <c r="J15" i="2"/>
  <c r="E15" i="2"/>
  <c r="B15" i="2"/>
  <c r="A15" i="2"/>
  <c r="G14" i="1"/>
  <c r="H14" i="1" s="1"/>
  <c r="B14" i="1"/>
  <c r="F12" i="4"/>
  <c r="C15" i="2" l="1"/>
  <c r="D15" i="2" s="1"/>
  <c r="A11" i="6"/>
  <c r="B11" i="6"/>
  <c r="C11" i="6"/>
  <c r="D11" i="6"/>
  <c r="E11" i="6"/>
  <c r="F11" i="6"/>
  <c r="G11" i="6"/>
  <c r="V14" i="2"/>
  <c r="U14" i="2" s="1"/>
  <c r="F14" i="2" s="1"/>
  <c r="T14" i="2"/>
  <c r="L14" i="2"/>
  <c r="N14" i="2"/>
  <c r="P14" i="2"/>
  <c r="R14" i="2"/>
  <c r="J14" i="2"/>
  <c r="B14" i="2"/>
  <c r="A14" i="2"/>
  <c r="K6" i="1"/>
  <c r="K7" i="1" a="1"/>
  <c r="K7" i="1" s="1"/>
  <c r="G13" i="1"/>
  <c r="H13" i="1" s="1"/>
  <c r="B13" i="1"/>
  <c r="C14" i="2" l="1"/>
  <c r="D14" i="2" s="1"/>
  <c r="C10" i="6"/>
  <c r="T21" i="2" a="1"/>
  <c r="T21" i="2" s="1"/>
  <c r="T13" i="2"/>
  <c r="T12" i="2"/>
  <c r="T11" i="2"/>
  <c r="T10" i="2"/>
  <c r="T9" i="2"/>
  <c r="T8" i="2"/>
  <c r="T7" i="2"/>
  <c r="T6" i="2"/>
  <c r="D10" i="6" l="1"/>
  <c r="A10" i="6"/>
  <c r="L13" i="2"/>
  <c r="N13" i="2"/>
  <c r="P13" i="2"/>
  <c r="E10" i="6" s="1"/>
  <c r="J13" i="2"/>
  <c r="B10" i="6" s="1"/>
  <c r="R13" i="2"/>
  <c r="F10" i="6" s="1"/>
  <c r="B13" i="2"/>
  <c r="A13" i="2"/>
  <c r="G12" i="1"/>
  <c r="H12" i="1" s="1"/>
  <c r="V13" i="2" l="1"/>
  <c r="C13" i="2" s="1"/>
  <c r="D13" i="2" s="1"/>
  <c r="K5" i="1"/>
  <c r="K9" i="1" a="1"/>
  <c r="G10" i="6" l="1"/>
  <c r="K9" i="1"/>
  <c r="D9" i="6" l="1"/>
  <c r="F9" i="6"/>
  <c r="A9" i="6"/>
  <c r="J12" i="2"/>
  <c r="B9" i="6" s="1"/>
  <c r="R12" i="2"/>
  <c r="L12" i="2"/>
  <c r="N12" i="2"/>
  <c r="P12" i="2"/>
  <c r="E9" i="6" s="1"/>
  <c r="B12" i="2"/>
  <c r="A12" i="2"/>
  <c r="B12" i="1"/>
  <c r="G11" i="1"/>
  <c r="H11" i="1" s="1"/>
  <c r="V12" i="2" l="1"/>
  <c r="C12" i="2" s="1"/>
  <c r="D12" i="2" s="1"/>
  <c r="R11" i="2"/>
  <c r="J11" i="2"/>
  <c r="V11" i="2" s="1"/>
  <c r="L11" i="2"/>
  <c r="N11" i="2"/>
  <c r="P11" i="2"/>
  <c r="B11" i="2"/>
  <c r="A11" i="2"/>
  <c r="B8" i="6"/>
  <c r="D8" i="6"/>
  <c r="E8" i="6"/>
  <c r="F8" i="6"/>
  <c r="A8" i="6"/>
  <c r="B11" i="1"/>
  <c r="G8" i="6" l="1"/>
  <c r="G9" i="6"/>
  <c r="C11" i="2"/>
  <c r="D11" i="2" s="1"/>
  <c r="H10" i="1"/>
  <c r="G10" i="1"/>
  <c r="A7" i="6" l="1"/>
  <c r="A10" i="2"/>
  <c r="R10" i="2"/>
  <c r="F7" i="6" s="1"/>
  <c r="P10" i="2"/>
  <c r="E7" i="6" s="1"/>
  <c r="N10" i="2"/>
  <c r="D7" i="6" s="1"/>
  <c r="L10" i="2"/>
  <c r="J10" i="2"/>
  <c r="B7" i="6" s="1"/>
  <c r="B9" i="1"/>
  <c r="V10" i="2" l="1"/>
  <c r="B9" i="2"/>
  <c r="F6" i="6"/>
  <c r="D6" i="6"/>
  <c r="R9" i="2"/>
  <c r="L9" i="2"/>
  <c r="V9" i="2" s="1"/>
  <c r="N9" i="2"/>
  <c r="P9" i="2"/>
  <c r="E6" i="6" s="1"/>
  <c r="J9" i="2"/>
  <c r="B6" i="6" s="1"/>
  <c r="F8" i="1"/>
  <c r="G8" i="1" s="1"/>
  <c r="H8" i="1" s="1"/>
  <c r="G6" i="6" l="1"/>
  <c r="C9" i="2"/>
  <c r="D9" i="2" s="1"/>
  <c r="G7" i="6"/>
  <c r="C10" i="2"/>
  <c r="B8" i="1"/>
  <c r="A6" i="6" l="1"/>
  <c r="A9" i="2"/>
  <c r="H9" i="2" s="1"/>
  <c r="L8" i="2" l="1"/>
  <c r="A5" i="6" l="1"/>
  <c r="A4" i="6"/>
  <c r="R15" i="5"/>
  <c r="R13" i="5"/>
  <c r="R12" i="5"/>
  <c r="R9" i="5"/>
  <c r="E4" i="5"/>
  <c r="N4" i="5" s="1"/>
  <c r="E9" i="5"/>
  <c r="S12" i="5" s="1"/>
  <c r="R5" i="5"/>
  <c r="A7" i="3"/>
  <c r="A6" i="3"/>
  <c r="L7" i="2"/>
  <c r="L6" i="2"/>
  <c r="A8" i="2"/>
  <c r="H8" i="2" s="1"/>
  <c r="K8" i="5" l="1"/>
  <c r="A7" i="2"/>
  <c r="H7" i="2" s="1"/>
  <c r="R11" i="5" l="1"/>
  <c r="R8" i="5"/>
  <c r="I6" i="2" l="1"/>
  <c r="I7" i="2" s="1"/>
  <c r="Q6" i="2"/>
  <c r="Q7" i="2" s="1"/>
  <c r="R8" i="2" s="1"/>
  <c r="F5" i="6" s="1"/>
  <c r="O6" i="2"/>
  <c r="O7" i="2" s="1"/>
  <c r="P8" i="2" s="1"/>
  <c r="E5" i="6" s="1"/>
  <c r="K10" i="5" l="1"/>
  <c r="S14" i="5" s="1"/>
  <c r="P7" i="2"/>
  <c r="E4" i="6" s="1"/>
  <c r="R7" i="2"/>
  <c r="F4" i="6" s="1"/>
  <c r="J8" i="2"/>
  <c r="J7" i="2"/>
  <c r="M6" i="2"/>
  <c r="M7" i="2" s="1"/>
  <c r="N8" i="2" s="1"/>
  <c r="D5" i="6" s="1"/>
  <c r="B5" i="6" l="1"/>
  <c r="V8" i="2"/>
  <c r="N7" i="2"/>
  <c r="D4" i="6" s="1"/>
  <c r="B4" i="6"/>
  <c r="A5" i="3"/>
  <c r="A2" i="6"/>
  <c r="G5" i="6" l="1"/>
  <c r="C8" i="2"/>
  <c r="V7" i="2"/>
  <c r="G4" i="6" s="1"/>
  <c r="F16" i="4"/>
  <c r="C7" i="2" l="1"/>
  <c r="A3" i="6"/>
  <c r="S5" i="5" l="1"/>
  <c r="E5" i="5"/>
  <c r="S7" i="5" s="1"/>
  <c r="E6" i="5"/>
  <c r="E7" i="5"/>
  <c r="S9" i="5" s="1"/>
  <c r="E8" i="5"/>
  <c r="E10" i="5"/>
  <c r="S13" i="5" s="1"/>
  <c r="E11" i="5"/>
  <c r="N9" i="5" l="1"/>
  <c r="S11" i="5"/>
  <c r="N6" i="5"/>
  <c r="S8" i="5"/>
  <c r="F11" i="4"/>
  <c r="F10" i="4"/>
  <c r="F21" i="4"/>
  <c r="F13" i="4"/>
  <c r="F15" i="4"/>
  <c r="F14" i="4"/>
  <c r="F20" i="4"/>
  <c r="F18" i="4"/>
  <c r="F19" i="4"/>
  <c r="B19" i="3" l="1"/>
  <c r="R16" i="5" l="1"/>
  <c r="R7" i="5"/>
  <c r="R3" i="5"/>
  <c r="K11" i="5" l="1"/>
  <c r="N10" i="5" s="1"/>
  <c r="K5" i="5"/>
  <c r="K3" i="5"/>
  <c r="S4" i="5" l="1"/>
  <c r="S6" i="5"/>
  <c r="N5" i="5"/>
  <c r="S10" i="5"/>
  <c r="N7" i="5"/>
  <c r="S16" i="5"/>
  <c r="F6" i="4" l="1"/>
  <c r="S15" i="5" l="1"/>
  <c r="I2" i="5" l="1"/>
  <c r="E3" i="5" l="1"/>
  <c r="S3" i="5" s="1"/>
  <c r="J2" i="5" l="1"/>
  <c r="N3" i="5" l="1"/>
  <c r="K12" i="5"/>
  <c r="S18" i="5" s="1"/>
  <c r="F23" i="4" l="1"/>
  <c r="F9" i="4"/>
  <c r="F7" i="4"/>
  <c r="F8" i="4"/>
  <c r="F17" i="4"/>
  <c r="F22" i="4"/>
  <c r="F24" i="4" l="1"/>
  <c r="C19" i="3"/>
  <c r="B10" i="1" l="1"/>
  <c r="G9" i="1"/>
  <c r="H9" i="1" s="1"/>
  <c r="B10" i="2" s="1"/>
  <c r="G16" i="4"/>
  <c r="N16" i="4" s="1"/>
  <c r="G10" i="4"/>
  <c r="G11" i="4"/>
  <c r="K11" i="4" s="1"/>
  <c r="N11" i="4" s="1"/>
  <c r="G13" i="4"/>
  <c r="K13" i="4" s="1"/>
  <c r="N13" i="4" s="1"/>
  <c r="G21" i="4"/>
  <c r="G14" i="4"/>
  <c r="G15" i="4"/>
  <c r="G20" i="4"/>
  <c r="G18" i="4"/>
  <c r="G23" i="4"/>
  <c r="K23" i="4" s="1"/>
  <c r="N23" i="4" s="1"/>
  <c r="G19" i="4"/>
  <c r="F9" i="5" s="1"/>
  <c r="G9" i="4"/>
  <c r="K9" i="4" s="1"/>
  <c r="N9" i="4" s="1"/>
  <c r="G7" i="4"/>
  <c r="K7" i="4" s="1"/>
  <c r="N7" i="4" s="1"/>
  <c r="G22" i="4"/>
  <c r="G12" i="4"/>
  <c r="G8" i="4"/>
  <c r="G17" i="4"/>
  <c r="B5" i="1"/>
  <c r="A4" i="3"/>
  <c r="R6" i="2"/>
  <c r="F3" i="6" s="1"/>
  <c r="P6" i="2"/>
  <c r="E3" i="6" s="1"/>
  <c r="N6" i="2"/>
  <c r="D3" i="6" s="1"/>
  <c r="F5" i="2"/>
  <c r="U4" i="2"/>
  <c r="J6" i="2"/>
  <c r="A6" i="2"/>
  <c r="H6" i="2" s="1"/>
  <c r="A5" i="2"/>
  <c r="H5" i="2" s="1"/>
  <c r="D20" i="1"/>
  <c r="E20" i="1"/>
  <c r="C20" i="1"/>
  <c r="B3" i="6" l="1"/>
  <c r="V6" i="2"/>
  <c r="D10" i="2"/>
  <c r="N10" i="4"/>
  <c r="Q10" i="4" s="1"/>
  <c r="F4" i="5"/>
  <c r="F5" i="1"/>
  <c r="B6" i="1" s="1"/>
  <c r="G6" i="1" s="1"/>
  <c r="H6" i="1" s="1"/>
  <c r="B7" i="2" s="1"/>
  <c r="D7" i="2" s="1"/>
  <c r="F8" i="5"/>
  <c r="F10" i="5"/>
  <c r="F6" i="5"/>
  <c r="N8" i="4"/>
  <c r="F3" i="5"/>
  <c r="N19" i="4"/>
  <c r="N22" i="4"/>
  <c r="F11" i="5"/>
  <c r="N17" i="4"/>
  <c r="F7" i="5"/>
  <c r="N15" i="4"/>
  <c r="F5" i="5"/>
  <c r="N20" i="4"/>
  <c r="N18" i="4"/>
  <c r="L8" i="4"/>
  <c r="E19" i="3"/>
  <c r="D19" i="3"/>
  <c r="Q7" i="4"/>
  <c r="G19" i="3"/>
  <c r="F19" i="3"/>
  <c r="J21" i="2" a="1"/>
  <c r="J21" i="2" s="1"/>
  <c r="G3" i="6"/>
  <c r="Q23" i="4"/>
  <c r="Q9" i="4"/>
  <c r="H17" i="4"/>
  <c r="H22" i="4"/>
  <c r="Q11" i="4"/>
  <c r="R21" i="2" a="1"/>
  <c r="R21" i="2" s="1"/>
  <c r="P21" i="2" a="1"/>
  <c r="P21" i="2" s="1"/>
  <c r="N21" i="2" a="1"/>
  <c r="N21" i="2" s="1"/>
  <c r="H8" i="4"/>
  <c r="H12" i="4"/>
  <c r="H14" i="4"/>
  <c r="H10" i="4"/>
  <c r="I12" i="4"/>
  <c r="I22" i="4"/>
  <c r="G5" i="1" l="1"/>
  <c r="H5" i="1" s="1"/>
  <c r="B6" i="2" s="1"/>
  <c r="E6" i="2" s="1"/>
  <c r="E7" i="2" s="1"/>
  <c r="H4" i="6" s="1"/>
  <c r="B7" i="1"/>
  <c r="G7" i="1" s="1"/>
  <c r="H7" i="1" s="1"/>
  <c r="B8" i="2" s="1"/>
  <c r="Q20" i="4"/>
  <c r="K21" i="4"/>
  <c r="N21" i="4" s="1"/>
  <c r="Q21" i="4" s="1"/>
  <c r="Q13" i="4"/>
  <c r="Q18" i="4"/>
  <c r="Q15" i="4"/>
  <c r="E12" i="5"/>
  <c r="N11" i="5" s="1"/>
  <c r="Q19" i="4"/>
  <c r="Q8" i="4"/>
  <c r="R8" i="4" s="1"/>
  <c r="I14" i="4"/>
  <c r="O10" i="4"/>
  <c r="O22" i="4"/>
  <c r="P22" i="4"/>
  <c r="Q22" i="4"/>
  <c r="R22" i="4" s="1"/>
  <c r="R10" i="4"/>
  <c r="Q17" i="4"/>
  <c r="V21" i="2" a="1"/>
  <c r="M22" i="4"/>
  <c r="L22" i="4"/>
  <c r="H3" i="6" l="1"/>
  <c r="D8" i="2"/>
  <c r="E8" i="2"/>
  <c r="H20" i="1"/>
  <c r="L17" i="4"/>
  <c r="S17" i="5"/>
  <c r="O17" i="4"/>
  <c r="O8" i="4"/>
  <c r="R17" i="4"/>
  <c r="H5" i="6" l="1"/>
  <c r="E9" i="2"/>
  <c r="S22" i="4"/>
  <c r="H6" i="6" l="1"/>
  <c r="E10" i="2"/>
  <c r="B21" i="2" a="1"/>
  <c r="B21" i="2" s="1"/>
  <c r="G20" i="1"/>
  <c r="G6" i="4"/>
  <c r="H7" i="6" l="1"/>
  <c r="E11" i="2"/>
  <c r="N6" i="4"/>
  <c r="H6" i="4"/>
  <c r="G24" i="4"/>
  <c r="E12" i="2" l="1"/>
  <c r="H8" i="6"/>
  <c r="N14" i="4"/>
  <c r="Q14" i="4" s="1"/>
  <c r="L14" i="4"/>
  <c r="M14" i="4" s="1"/>
  <c r="N12" i="4"/>
  <c r="M12" i="4"/>
  <c r="O6" i="4"/>
  <c r="P6" i="4" s="1"/>
  <c r="I6" i="4"/>
  <c r="K24" i="4"/>
  <c r="L6" i="4"/>
  <c r="H9" i="6" l="1"/>
  <c r="E13" i="2"/>
  <c r="Q12" i="4"/>
  <c r="O12" i="4"/>
  <c r="P12" i="4"/>
  <c r="Q6" i="4"/>
  <c r="R6" i="4" s="1"/>
  <c r="Q16" i="4"/>
  <c r="R14" i="4" s="1"/>
  <c r="S14" i="4" s="1"/>
  <c r="O14" i="4"/>
  <c r="P14" i="4" s="1"/>
  <c r="M6" i="4"/>
  <c r="H10" i="6" l="1"/>
  <c r="E14" i="2"/>
  <c r="H11" i="6" s="1"/>
  <c r="S12" i="4"/>
  <c r="R12" i="4"/>
  <c r="S6" i="4"/>
  <c r="V21" i="2" l="1"/>
  <c r="C6" i="2"/>
  <c r="U6" i="2"/>
  <c r="U7" i="2" s="1"/>
  <c r="F7" i="2" l="1"/>
  <c r="U8" i="2"/>
  <c r="D6" i="2"/>
  <c r="C21" i="2" a="1"/>
  <c r="C21" i="2" s="1"/>
  <c r="D21" i="2" s="1"/>
  <c r="F6" i="2"/>
  <c r="U9" i="2" l="1"/>
  <c r="F8" i="2"/>
  <c r="F9" i="2" l="1"/>
  <c r="U10" i="2"/>
  <c r="U11" i="2" l="1"/>
  <c r="F10" i="2"/>
  <c r="F11" i="2" l="1"/>
  <c r="U12" i="2"/>
  <c r="F12" i="2" l="1"/>
  <c r="U13" i="2"/>
  <c r="F13" i="2" s="1"/>
</calcChain>
</file>

<file path=xl/comments1.xml><?xml version="1.0" encoding="utf-8"?>
<comments xmlns="http://schemas.openxmlformats.org/spreadsheetml/2006/main">
  <authors>
    <author>Pairot</author>
  </authors>
  <commentList>
    <comment ref="E9" authorId="0">
      <text>
        <r>
          <rPr>
            <b/>
            <sz val="9"/>
            <color indexed="81"/>
            <rFont val="Tahoma"/>
          </rPr>
          <t>Pairot:</t>
        </r>
        <r>
          <rPr>
            <sz val="9"/>
            <color indexed="81"/>
            <rFont val="Tahoma"/>
          </rPr>
          <t xml:space="preserve">
Outstanding D6!</t>
        </r>
      </text>
    </comment>
    <comment ref="F9" authorId="0">
      <text>
        <r>
          <rPr>
            <b/>
            <sz val="9"/>
            <color indexed="81"/>
            <rFont val="Tahoma"/>
          </rPr>
          <t>Pairot:</t>
        </r>
        <r>
          <rPr>
            <sz val="9"/>
            <color indexed="81"/>
            <rFont val="Tahoma"/>
          </rPr>
          <t xml:space="preserve">
Outstanding F24!</t>
        </r>
      </text>
    </comment>
  </commentList>
</comments>
</file>

<file path=xl/sharedStrings.xml><?xml version="1.0" encoding="utf-8"?>
<sst xmlns="http://schemas.openxmlformats.org/spreadsheetml/2006/main" count="194" uniqueCount="128">
  <si>
    <t>มูลค่าต้นงวด</t>
  </si>
  <si>
    <t>ลงทุนเพิ่ม</t>
  </si>
  <si>
    <t>มูลค่าปลายงวด</t>
  </si>
  <si>
    <t>กำไรสะสม</t>
  </si>
  <si>
    <t>วันที่</t>
  </si>
  <si>
    <t>รับปันผล</t>
  </si>
  <si>
    <t>นำเงินออก</t>
  </si>
  <si>
    <t>ผลกำไร (ขาดทุน)</t>
  </si>
  <si>
    <t>ดัชนีกำไร</t>
  </si>
  <si>
    <t>Benchmark</t>
  </si>
  <si>
    <t>% กำไร (ขาดทุน)</t>
  </si>
  <si>
    <t>Portfolio</t>
  </si>
  <si>
    <t>Alpha</t>
  </si>
  <si>
    <t>คำนวณ Benchmark</t>
  </si>
  <si>
    <t>SET TRI</t>
  </si>
  <si>
    <t>S&amp;P500 TRI</t>
  </si>
  <si>
    <t>LBMA Gold AM</t>
  </si>
  <si>
    <t>Portfolio
Benchmark</t>
  </si>
  <si>
    <t>BM Weight</t>
  </si>
  <si>
    <t>ThaiBMA 1-3Y 
Gov. Bond Index</t>
  </si>
  <si>
    <t>Asset Index</t>
  </si>
  <si>
    <t>Asset</t>
  </si>
  <si>
    <t>Thai Bond</t>
  </si>
  <si>
    <t>Thai Property</t>
  </si>
  <si>
    <t>Thai Stock</t>
  </si>
  <si>
    <t>Foreign Stock</t>
  </si>
  <si>
    <t>Average</t>
  </si>
  <si>
    <t>Alternative</t>
  </si>
  <si>
    <t>Foreign Bond</t>
  </si>
  <si>
    <t>สินทรัพย์</t>
  </si>
  <si>
    <t>กองทุน</t>
  </si>
  <si>
    <t>จำนวนหน่วย</t>
  </si>
  <si>
    <t>NAV</t>
  </si>
  <si>
    <t>มูลค่าปัจจุบัน</t>
  </si>
  <si>
    <t>Cash</t>
  </si>
  <si>
    <t>รวม</t>
  </si>
  <si>
    <t>Asset Allocation (%)</t>
  </si>
  <si>
    <t>บลจ/บล/ธนาคาร
ที่เปิดบัญชี</t>
  </si>
  <si>
    <t>Current</t>
  </si>
  <si>
    <t>Target</t>
  </si>
  <si>
    <t>Change (%)</t>
  </si>
  <si>
    <t>Change (Baht)</t>
  </si>
  <si>
    <t>Rebalancing Plan</t>
  </si>
  <si>
    <t>Portfolio Outstanding : สรุปมูลค่าพอร์ตการลงทุน</t>
  </si>
  <si>
    <t>ข้อมูล ณ วันที่</t>
  </si>
  <si>
    <t>Portfolio Benchmarking : เปรียบเทียบผลการดำเนินงานกับเกณฑ์มาตรฐาน</t>
  </si>
  <si>
    <t>Portfolio Performance : สรุปผลการดำเนินงานของพอร์ตการลงทุน</t>
  </si>
  <si>
    <t>© สงวนลิขสิทธิ์ พ.ศ. 2559 โดย A-Academy</t>
  </si>
  <si>
    <t>Asset Allocation History : ประวัติการปรับสัดส่วนการลงทุน</t>
  </si>
  <si>
    <t xml:space="preserve">เครื่องมือประกอบการศึกษาหลักสูตร DIY Portfolio (สร้างและบริหารพอร์ตกองทุนรวมด้วยตนเอง) </t>
  </si>
  <si>
    <t>เครื่องมือประกอบการศึกษาหลักสูตร DIY Portfolio (สร้างและบริหารพอร์ตกองทุนรวมด้วยตนเอง) © สงวนลิขสิทธิ์ พ.ศ. 2559 โดย A-Academy</t>
  </si>
  <si>
    <t>Nomura</t>
  </si>
  <si>
    <t>BTP</t>
  </si>
  <si>
    <t>% Change</t>
  </si>
  <si>
    <t>Fund</t>
  </si>
  <si>
    <t>เงินปันผล</t>
  </si>
  <si>
    <t>Port Weight</t>
  </si>
  <si>
    <t>Portfolio Return</t>
  </si>
  <si>
    <t>Benchmark Portfolio Return</t>
  </si>
  <si>
    <t>Performance Attribution : NAV-to-NAV</t>
  </si>
  <si>
    <t>ค่าสะสม</t>
  </si>
  <si>
    <t>Cumulative Return</t>
  </si>
  <si>
    <t>Date</t>
  </si>
  <si>
    <t>US Stock</t>
  </si>
  <si>
    <t>Gold</t>
  </si>
  <si>
    <t>Benchmark Portfolio</t>
  </si>
  <si>
    <t>Actual Portfolio</t>
  </si>
  <si>
    <t>ThaiBMA 1-3Y Gov. Bond</t>
  </si>
  <si>
    <t>Asset Class</t>
  </si>
  <si>
    <t>Fund / Index</t>
  </si>
  <si>
    <t>Return</t>
  </si>
  <si>
    <t>Total</t>
  </si>
  <si>
    <t>BBL</t>
  </si>
  <si>
    <t>บัญชีออมทรัพย์ : เงินลงทุนเพิ่ม</t>
  </si>
  <si>
    <t>TMBBF</t>
  </si>
  <si>
    <t>T-Globalbond</t>
  </si>
  <si>
    <t>1AM SET50</t>
  </si>
  <si>
    <t>B-ASEAN</t>
  </si>
  <si>
    <t>TMB US500</t>
  </si>
  <si>
    <t>CIMB-PRINCIPAL GOLD8P2</t>
  </si>
  <si>
    <t>B-INCOME</t>
  </si>
  <si>
    <t>6/31/2017</t>
  </si>
  <si>
    <t>source</t>
  </si>
  <si>
    <t>Investing.com</t>
  </si>
  <si>
    <t>S&amp;P500TR (SPXTR)</t>
  </si>
  <si>
    <t>SETTRI (SETITRI)</t>
  </si>
  <si>
    <t>SET50TRI (SET50TRI)</t>
  </si>
  <si>
    <t>LBMA.org.uk</t>
  </si>
  <si>
    <t>ThaiBMA</t>
  </si>
  <si>
    <t>B-ASIA</t>
  </si>
  <si>
    <t xml:space="preserve">MSCI ASIA PACIFIC </t>
  </si>
  <si>
    <t>ASIA PACIFIC ex.JAPAN</t>
  </si>
  <si>
    <t>Bloomberg</t>
  </si>
  <si>
    <t>MSCI AC ASIA pacific (MXAP:IND)</t>
  </si>
  <si>
    <t>MSCI AC ASIA pacific (MIAP00000PUS)</t>
  </si>
  <si>
    <t>30/10/2017</t>
  </si>
  <si>
    <t>30/11/2017</t>
  </si>
  <si>
    <t>1.ทุกวันที่ 30 ของเดือน update</t>
  </si>
  <si>
    <t>Outstanding</t>
  </si>
  <si>
    <t>- ใส่ยอดเงินลงทุนเดือนถัดไป</t>
  </si>
  <si>
    <t>Performance</t>
  </si>
  <si>
    <t>- ใส่รับปันผล นำเงินออก ลงทุนเพิ่ม</t>
  </si>
  <si>
    <t>- คำนวณมูลค่าปลายงวด ผลกำไรขาดทุน</t>
  </si>
  <si>
    <t xml:space="preserve">AA Story </t>
  </si>
  <si>
    <t>- ใส่สัดส่วนการลงทุน Asset Allocation</t>
  </si>
  <si>
    <t>- update benchmark ของค่าต่างๆ</t>
  </si>
  <si>
    <t>Attribution</t>
  </si>
  <si>
    <t>- Copy ข้อมูลของเดือนเก่าเก็บไว้ และนำค่าของเดือนใหม่ใส่เข้ามา</t>
  </si>
  <si>
    <t>Since inception return</t>
  </si>
  <si>
    <t>- ไม่ต้องแก้</t>
  </si>
  <si>
    <t>- ใส่จำนวนหน่วย, NAV ค่าปัจจุบัน</t>
  </si>
  <si>
    <t>30/12/2017</t>
  </si>
  <si>
    <t>ทั้ง Fund และ Benchmark (3. Benchmark'!I10 &lt;--บวกเพิ่ม1)</t>
  </si>
  <si>
    <t>30/01/2018</t>
  </si>
  <si>
    <t>30/02/2018</t>
  </si>
  <si>
    <t>TMBPIPF</t>
  </si>
  <si>
    <t>ปี</t>
  </si>
  <si>
    <t>ผลตอบแทน</t>
  </si>
  <si>
    <t>2560 / 2017</t>
  </si>
  <si>
    <t>2561 / 2018</t>
  </si>
  <si>
    <t>ผลตอบแทนสะสม</t>
  </si>
  <si>
    <t>2562 / 2019</t>
  </si>
  <si>
    <t>M-PROPERTY</t>
  </si>
  <si>
    <t>30/03/2018</t>
  </si>
  <si>
    <t>- ดึงค่ามูลค่าปลายงวดจาก Outstanding F24 (ช่อง sum)</t>
  </si>
  <si>
    <t>*ติดลบ คือ เกิน target</t>
  </si>
  <si>
    <t>บวก คือ น้อยกว่า target</t>
  </si>
  <si>
    <t>30/04/2018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</si>
</sst>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-* #,##0.00_-;\-* #,##0.00_-;_-* &quot;-&quot;??_-;_-@_-"/>
    <numFmt numFmtId="165" formatCode="#,##0_ ;\-#,##0\ "/>
    <numFmt numFmtId="166" formatCode="0.0%"/>
    <numFmt numFmtId="167" formatCode="#,##0.00_ ;\-#,##0.00\ "/>
    <numFmt numFmtId="168" formatCode="d/mm/yyyy;@"/>
    <numFmt numFmtId="169" formatCode="#,##0.0000"/>
    <numFmt numFmtId="170" formatCode="[$-409]d\-mmm\-yyyy;@"/>
  </numFmts>
  <fonts count="13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4"/>
      <color theme="0"/>
      <name val="Cordia New"/>
      <family val="2"/>
    </font>
    <font>
      <sz val="14"/>
      <color theme="1"/>
      <name val="Cordia New"/>
      <family val="2"/>
    </font>
    <font>
      <b/>
      <sz val="14"/>
      <color theme="1"/>
      <name val="Cordia New"/>
      <family val="2"/>
    </font>
    <font>
      <sz val="14"/>
      <color theme="0"/>
      <name val="Cordia New"/>
      <family val="2"/>
    </font>
    <font>
      <sz val="14"/>
      <color theme="1"/>
      <name val="Browallia New"/>
      <family val="2"/>
    </font>
    <font>
      <b/>
      <sz val="14"/>
      <color theme="0"/>
      <name val="Browallia New"/>
      <family val="2"/>
    </font>
    <font>
      <b/>
      <sz val="14"/>
      <color theme="1"/>
      <name val="Browallia New"/>
      <family val="2"/>
    </font>
    <font>
      <sz val="6"/>
      <color rgb="FF000000"/>
      <name val="Tahoma"/>
      <family val="2"/>
    </font>
    <font>
      <strike/>
      <sz val="14"/>
      <color theme="1"/>
      <name val="Cordia New"/>
      <family val="2"/>
    </font>
    <font>
      <sz val="9"/>
      <color indexed="81"/>
      <name val="Tahoma"/>
    </font>
    <font>
      <b/>
      <sz val="9"/>
      <color indexed="81"/>
      <name val="Tahoma"/>
    </font>
  </fonts>
  <fills count="12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66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7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66" fontId="3" fillId="4" borderId="1" xfId="2" applyNumberFormat="1" applyFont="1" applyFill="1" applyBorder="1" applyAlignment="1">
      <alignment horizontal="center" vertical="center"/>
    </xf>
    <xf numFmtId="165" fontId="2" fillId="2" borderId="1" xfId="0" applyNumberFormat="1" applyFont="1" applyFill="1" applyBorder="1" applyAlignment="1">
      <alignment horizontal="right" vertical="center"/>
    </xf>
    <xf numFmtId="165" fontId="2" fillId="3" borderId="1" xfId="0" applyNumberFormat="1" applyFont="1" applyFill="1" applyBorder="1" applyAlignment="1">
      <alignment horizontal="right" vertical="center" indent="1"/>
    </xf>
    <xf numFmtId="167" fontId="2" fillId="5" borderId="1" xfId="0" applyNumberFormat="1" applyFont="1" applyFill="1" applyBorder="1" applyAlignment="1">
      <alignment horizontal="right" vertical="center" indent="1"/>
    </xf>
    <xf numFmtId="168" fontId="3" fillId="4" borderId="1" xfId="0" applyNumberFormat="1" applyFont="1" applyFill="1" applyBorder="1" applyAlignment="1">
      <alignment horizontal="center" vertical="center"/>
    </xf>
    <xf numFmtId="4" fontId="3" fillId="4" borderId="1" xfId="2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5" fillId="5" borderId="1" xfId="0" applyFont="1" applyFill="1" applyBorder="1"/>
    <xf numFmtId="166" fontId="2" fillId="5" borderId="1" xfId="2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166" fontId="3" fillId="4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66" fontId="3" fillId="8" borderId="1" xfId="0" applyNumberFormat="1" applyFont="1" applyFill="1" applyBorder="1" applyAlignment="1">
      <alignment horizontal="center" vertical="center"/>
    </xf>
    <xf numFmtId="4" fontId="3" fillId="4" borderId="1" xfId="0" applyNumberFormat="1" applyFont="1" applyFill="1" applyBorder="1" applyAlignment="1">
      <alignment horizontal="right" vertical="center" indent="1"/>
    </xf>
    <xf numFmtId="169" fontId="3" fillId="6" borderId="1" xfId="0" applyNumberFormat="1" applyFont="1" applyFill="1" applyBorder="1" applyAlignment="1">
      <alignment horizontal="left" vertical="center" indent="1"/>
    </xf>
    <xf numFmtId="169" fontId="3" fillId="6" borderId="1" xfId="0" applyNumberFormat="1" applyFont="1" applyFill="1" applyBorder="1" applyAlignment="1">
      <alignment horizontal="right" vertical="center" indent="1"/>
    </xf>
    <xf numFmtId="169" fontId="3" fillId="6" borderId="1" xfId="0" applyNumberFormat="1" applyFont="1" applyFill="1" applyBorder="1" applyAlignment="1">
      <alignment horizontal="center" vertical="center"/>
    </xf>
    <xf numFmtId="4" fontId="3" fillId="6" borderId="1" xfId="0" applyNumberFormat="1" applyFont="1" applyFill="1" applyBorder="1" applyAlignment="1">
      <alignment horizontal="right" vertical="center" indent="1"/>
    </xf>
    <xf numFmtId="166" fontId="3" fillId="6" borderId="1" xfId="0" applyNumberFormat="1" applyFont="1" applyFill="1" applyBorder="1" applyAlignment="1">
      <alignment horizontal="center" vertical="center"/>
    </xf>
    <xf numFmtId="0" fontId="4" fillId="4" borderId="0" xfId="0" applyFont="1" applyFill="1"/>
    <xf numFmtId="0" fontId="3" fillId="4" borderId="0" xfId="0" applyFont="1" applyFill="1" applyAlignment="1">
      <alignment horizontal="center"/>
    </xf>
    <xf numFmtId="0" fontId="3" fillId="4" borderId="0" xfId="0" applyFont="1" applyFill="1"/>
    <xf numFmtId="0" fontId="4" fillId="4" borderId="0" xfId="0" applyFont="1" applyFill="1" applyAlignment="1">
      <alignment horizontal="left" indent="1"/>
    </xf>
    <xf numFmtId="170" fontId="3" fillId="4" borderId="0" xfId="0" applyNumberFormat="1" applyFont="1" applyFill="1" applyAlignment="1">
      <alignment horizontal="left"/>
    </xf>
    <xf numFmtId="0" fontId="3" fillId="4" borderId="0" xfId="0" applyFont="1" applyFill="1" applyAlignment="1">
      <alignment vertical="center"/>
    </xf>
    <xf numFmtId="169" fontId="3" fillId="4" borderId="1" xfId="0" applyNumberFormat="1" applyFont="1" applyFill="1" applyBorder="1" applyAlignment="1">
      <alignment horizontal="left" vertical="center" indent="1"/>
    </xf>
    <xf numFmtId="169" fontId="3" fillId="4" borderId="1" xfId="0" applyNumberFormat="1" applyFont="1" applyFill="1" applyBorder="1" applyAlignment="1">
      <alignment horizontal="right" vertical="center" indent="1"/>
    </xf>
    <xf numFmtId="169" fontId="3" fillId="4" borderId="1" xfId="0" applyNumberFormat="1" applyFont="1" applyFill="1" applyBorder="1" applyAlignment="1">
      <alignment horizontal="center" vertical="center"/>
    </xf>
    <xf numFmtId="4" fontId="3" fillId="4" borderId="1" xfId="0" applyNumberFormat="1" applyFont="1" applyFill="1" applyBorder="1" applyAlignment="1">
      <alignment horizontal="center"/>
    </xf>
    <xf numFmtId="166" fontId="3" fillId="4" borderId="1" xfId="0" applyNumberFormat="1" applyFont="1" applyFill="1" applyBorder="1" applyAlignment="1">
      <alignment horizontal="center"/>
    </xf>
    <xf numFmtId="166" fontId="3" fillId="4" borderId="1" xfId="2" applyNumberFormat="1" applyFont="1" applyFill="1" applyBorder="1" applyAlignment="1">
      <alignment horizontal="center"/>
    </xf>
    <xf numFmtId="4" fontId="3" fillId="4" borderId="1" xfId="0" applyNumberFormat="1" applyFont="1" applyFill="1" applyBorder="1" applyAlignment="1">
      <alignment horizontal="center" wrapText="1"/>
    </xf>
    <xf numFmtId="10" fontId="3" fillId="4" borderId="1" xfId="2" applyNumberFormat="1" applyFont="1" applyFill="1" applyBorder="1" applyAlignment="1">
      <alignment horizontal="center"/>
    </xf>
    <xf numFmtId="10" fontId="3" fillId="4" borderId="1" xfId="0" applyNumberFormat="1" applyFont="1" applyFill="1" applyBorder="1" applyAlignment="1">
      <alignment horizontal="center"/>
    </xf>
    <xf numFmtId="10" fontId="2" fillId="5" borderId="1" xfId="2" applyNumberFormat="1" applyFont="1" applyFill="1" applyBorder="1" applyAlignment="1">
      <alignment horizontal="center"/>
    </xf>
    <xf numFmtId="10" fontId="3" fillId="4" borderId="1" xfId="2" applyNumberFormat="1" applyFont="1" applyFill="1" applyBorder="1" applyAlignment="1">
      <alignment horizontal="center" vertical="center"/>
    </xf>
    <xf numFmtId="0" fontId="6" fillId="0" borderId="0" xfId="0" applyFont="1"/>
    <xf numFmtId="14" fontId="7" fillId="5" borderId="2" xfId="0" applyNumberFormat="1" applyFont="1" applyFill="1" applyBorder="1" applyAlignment="1">
      <alignment horizontal="center"/>
    </xf>
    <xf numFmtId="169" fontId="6" fillId="0" borderId="1" xfId="0" applyNumberFormat="1" applyFont="1" applyFill="1" applyBorder="1" applyAlignment="1">
      <alignment horizontal="center" vertical="center"/>
    </xf>
    <xf numFmtId="0" fontId="8" fillId="0" borderId="0" xfId="0" applyFont="1"/>
    <xf numFmtId="166" fontId="6" fillId="0" borderId="1" xfId="2" applyNumberFormat="1" applyFont="1" applyFill="1" applyBorder="1" applyAlignment="1">
      <alignment horizontal="center" vertical="center"/>
    </xf>
    <xf numFmtId="10" fontId="6" fillId="0" borderId="1" xfId="2" applyNumberFormat="1" applyFont="1" applyFill="1" applyBorder="1" applyAlignment="1">
      <alignment horizontal="center" vertical="center"/>
    </xf>
    <xf numFmtId="0" fontId="9" fillId="0" borderId="0" xfId="0" applyFont="1"/>
    <xf numFmtId="14" fontId="7" fillId="3" borderId="2" xfId="0" applyNumberFormat="1" applyFont="1" applyFill="1" applyBorder="1" applyAlignment="1">
      <alignment horizontal="center"/>
    </xf>
    <xf numFmtId="10" fontId="8" fillId="0" borderId="0" xfId="2" applyNumberFormat="1" applyFont="1" applyAlignment="1">
      <alignment horizontal="center"/>
    </xf>
    <xf numFmtId="0" fontId="6" fillId="0" borderId="0" xfId="0" applyFont="1" applyAlignment="1">
      <alignment horizontal="center"/>
    </xf>
    <xf numFmtId="167" fontId="3" fillId="7" borderId="1" xfId="1" applyNumberFormat="1" applyFont="1" applyFill="1" applyBorder="1" applyAlignment="1">
      <alignment horizontal="right" vertical="center" indent="1"/>
    </xf>
    <xf numFmtId="167" fontId="3" fillId="4" borderId="1" xfId="1" applyNumberFormat="1" applyFont="1" applyFill="1" applyBorder="1" applyAlignment="1">
      <alignment horizontal="right" vertical="center" indent="1"/>
    </xf>
    <xf numFmtId="10" fontId="3" fillId="7" borderId="1" xfId="2" applyNumberFormat="1" applyFont="1" applyFill="1" applyBorder="1" applyAlignment="1">
      <alignment horizontal="center" vertical="center"/>
    </xf>
    <xf numFmtId="10" fontId="2" fillId="5" borderId="1" xfId="2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8" fillId="0" borderId="0" xfId="0" applyFont="1" applyAlignment="1">
      <alignment horizontal="right" indent="1"/>
    </xf>
    <xf numFmtId="0" fontId="7" fillId="3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10" fontId="8" fillId="0" borderId="1" xfId="2" applyNumberFormat="1" applyFont="1" applyBorder="1" applyAlignment="1">
      <alignment horizontal="center"/>
    </xf>
    <xf numFmtId="2" fontId="3" fillId="4" borderId="0" xfId="0" applyNumberFormat="1" applyFont="1" applyFill="1"/>
    <xf numFmtId="0" fontId="3" fillId="4" borderId="1" xfId="0" applyFont="1" applyFill="1" applyBorder="1" applyAlignment="1">
      <alignment horizontal="left" vertical="center" indent="1"/>
    </xf>
    <xf numFmtId="4" fontId="2" fillId="5" borderId="1" xfId="0" applyNumberFormat="1" applyFont="1" applyFill="1" applyBorder="1" applyAlignment="1">
      <alignment horizontal="right" vertical="center" indent="1"/>
    </xf>
    <xf numFmtId="166" fontId="2" fillId="5" borderId="1" xfId="0" applyNumberFormat="1" applyFont="1" applyFill="1" applyBorder="1" applyAlignment="1">
      <alignment horizontal="center" vertical="center"/>
    </xf>
    <xf numFmtId="166" fontId="2" fillId="5" borderId="1" xfId="2" applyNumberFormat="1" applyFont="1" applyFill="1" applyBorder="1" applyAlignment="1">
      <alignment horizontal="center" vertical="center"/>
    </xf>
    <xf numFmtId="9" fontId="2" fillId="5" borderId="1" xfId="2" applyFont="1" applyFill="1" applyBorder="1" applyAlignment="1">
      <alignment horizontal="center" vertical="center"/>
    </xf>
    <xf numFmtId="4" fontId="2" fillId="5" borderId="1" xfId="2" applyNumberFormat="1" applyFont="1" applyFill="1" applyBorder="1" applyAlignment="1">
      <alignment horizontal="right" vertical="center" indent="1"/>
    </xf>
    <xf numFmtId="166" fontId="6" fillId="0" borderId="1" xfId="2" applyNumberFormat="1" applyFont="1" applyBorder="1" applyAlignment="1">
      <alignment horizontal="center"/>
    </xf>
    <xf numFmtId="167" fontId="3" fillId="4" borderId="3" xfId="1" applyNumberFormat="1" applyFont="1" applyFill="1" applyBorder="1" applyAlignment="1">
      <alignment horizontal="right" vertical="center" indent="1"/>
    </xf>
    <xf numFmtId="4" fontId="3" fillId="4" borderId="3" xfId="0" applyNumberFormat="1" applyFont="1" applyFill="1" applyBorder="1" applyAlignment="1">
      <alignment horizontal="center"/>
    </xf>
    <xf numFmtId="4" fontId="3" fillId="4" borderId="1" xfId="0" applyNumberFormat="1" applyFont="1" applyFill="1" applyBorder="1" applyAlignment="1">
      <alignment horizontal="right" vertical="center" indent="1"/>
    </xf>
    <xf numFmtId="166" fontId="3" fillId="4" borderId="3" xfId="2" applyNumberFormat="1" applyFont="1" applyFill="1" applyBorder="1" applyAlignment="1">
      <alignment horizontal="center"/>
    </xf>
    <xf numFmtId="4" fontId="3" fillId="4" borderId="1" xfId="0" applyNumberFormat="1" applyFont="1" applyFill="1" applyBorder="1" applyAlignment="1">
      <alignment horizontal="right" vertical="center" indent="1"/>
    </xf>
    <xf numFmtId="10" fontId="3" fillId="4" borderId="0" xfId="2" applyNumberFormat="1" applyFont="1" applyFill="1"/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10" fontId="3" fillId="0" borderId="1" xfId="2" applyNumberFormat="1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10" fontId="6" fillId="0" borderId="1" xfId="0" applyNumberFormat="1" applyFont="1" applyBorder="1" applyAlignment="1">
      <alignment horizontal="center"/>
    </xf>
    <xf numFmtId="169" fontId="6" fillId="0" borderId="1" xfId="0" applyNumberFormat="1" applyFont="1" applyBorder="1" applyAlignment="1">
      <alignment horizontal="left"/>
    </xf>
    <xf numFmtId="4" fontId="3" fillId="4" borderId="1" xfId="0" applyNumberFormat="1" applyFont="1" applyFill="1" applyBorder="1" applyAlignment="1">
      <alignment horizontal="right" vertical="center" indent="1"/>
    </xf>
    <xf numFmtId="0" fontId="2" fillId="5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 vertical="center" indent="1"/>
    </xf>
    <xf numFmtId="0" fontId="3" fillId="6" borderId="1" xfId="0" applyFont="1" applyFill="1" applyBorder="1" applyAlignment="1">
      <alignment horizontal="left" vertical="center" indent="1"/>
    </xf>
    <xf numFmtId="166" fontId="3" fillId="4" borderId="1" xfId="0" applyNumberFormat="1" applyFont="1" applyFill="1" applyBorder="1" applyAlignment="1">
      <alignment horizontal="center" vertical="center"/>
    </xf>
    <xf numFmtId="4" fontId="3" fillId="4" borderId="1" xfId="0" applyNumberFormat="1" applyFont="1" applyFill="1" applyBorder="1" applyAlignment="1">
      <alignment horizontal="right" vertical="center" indent="1"/>
    </xf>
    <xf numFmtId="0" fontId="4" fillId="4" borderId="1" xfId="0" applyFont="1" applyFill="1" applyBorder="1" applyAlignment="1">
      <alignment horizontal="left" vertical="center" indent="1"/>
    </xf>
    <xf numFmtId="169" fontId="4" fillId="4" borderId="1" xfId="0" applyNumberFormat="1" applyFont="1" applyFill="1" applyBorder="1" applyAlignment="1">
      <alignment horizontal="right" vertical="center" indent="1"/>
    </xf>
    <xf numFmtId="0" fontId="6" fillId="0" borderId="1" xfId="0" applyFont="1" applyFill="1" applyBorder="1" applyAlignment="1">
      <alignment horizontal="left" vertical="center"/>
    </xf>
    <xf numFmtId="4" fontId="6" fillId="4" borderId="1" xfId="0" applyNumberFormat="1" applyFont="1" applyFill="1" applyBorder="1" applyAlignment="1">
      <alignment horizontal="center" vertical="center"/>
    </xf>
    <xf numFmtId="10" fontId="8" fillId="0" borderId="1" xfId="2" applyNumberFormat="1" applyFont="1" applyFill="1" applyBorder="1" applyAlignment="1">
      <alignment horizontal="center" vertical="center"/>
    </xf>
    <xf numFmtId="169" fontId="6" fillId="4" borderId="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vertical="center"/>
    </xf>
    <xf numFmtId="10" fontId="6" fillId="0" borderId="2" xfId="2" applyNumberFormat="1" applyFont="1" applyFill="1" applyBorder="1" applyAlignment="1">
      <alignment horizontal="center" vertical="center"/>
    </xf>
    <xf numFmtId="166" fontId="6" fillId="0" borderId="2" xfId="2" applyNumberFormat="1" applyFont="1" applyFill="1" applyBorder="1" applyAlignment="1">
      <alignment horizontal="center" vertical="center"/>
    </xf>
    <xf numFmtId="0" fontId="3" fillId="4" borderId="0" xfId="0" applyNumberFormat="1" applyFont="1" applyFill="1"/>
    <xf numFmtId="0" fontId="3" fillId="4" borderId="1" xfId="0" applyNumberFormat="1" applyFont="1" applyFill="1" applyBorder="1" applyAlignment="1">
      <alignment horizontal="center"/>
    </xf>
    <xf numFmtId="0" fontId="3" fillId="4" borderId="1" xfId="2" applyNumberFormat="1" applyFont="1" applyFill="1" applyBorder="1" applyAlignment="1">
      <alignment horizontal="center"/>
    </xf>
    <xf numFmtId="0" fontId="3" fillId="4" borderId="3" xfId="2" applyNumberFormat="1" applyFont="1" applyFill="1" applyBorder="1" applyAlignment="1">
      <alignment horizontal="center"/>
    </xf>
    <xf numFmtId="0" fontId="2" fillId="5" borderId="1" xfId="2" applyNumberFormat="1" applyFont="1" applyFill="1" applyBorder="1" applyAlignment="1">
      <alignment horizontal="center"/>
    </xf>
    <xf numFmtId="169" fontId="6" fillId="0" borderId="10" xfId="0" applyNumberFormat="1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0" fontId="10" fillId="4" borderId="0" xfId="0" applyFont="1" applyFill="1"/>
    <xf numFmtId="0" fontId="10" fillId="4" borderId="0" xfId="0" applyNumberFormat="1" applyFont="1" applyFill="1"/>
    <xf numFmtId="0" fontId="0" fillId="0" borderId="0" xfId="0" quotePrefix="1"/>
    <xf numFmtId="0" fontId="2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4" borderId="0" xfId="0" applyFont="1" applyFill="1" applyBorder="1" applyAlignment="1"/>
    <xf numFmtId="168" fontId="3" fillId="4" borderId="3" xfId="0" applyNumberFormat="1" applyFont="1" applyFill="1" applyBorder="1" applyAlignment="1">
      <alignment horizontal="center" vertical="center"/>
    </xf>
    <xf numFmtId="168" fontId="3" fillId="4" borderId="11" xfId="0" applyNumberFormat="1" applyFont="1" applyFill="1" applyBorder="1" applyAlignment="1">
      <alignment horizontal="center" vertical="center"/>
    </xf>
    <xf numFmtId="10" fontId="3" fillId="4" borderId="3" xfId="2" applyNumberFormat="1" applyFont="1" applyFill="1" applyBorder="1" applyAlignment="1">
      <alignment horizontal="center" vertical="center"/>
    </xf>
    <xf numFmtId="167" fontId="3" fillId="4" borderId="11" xfId="1" applyNumberFormat="1" applyFont="1" applyFill="1" applyBorder="1" applyAlignment="1">
      <alignment horizontal="right" vertical="center" indent="1"/>
    </xf>
    <xf numFmtId="10" fontId="3" fillId="4" borderId="11" xfId="2" applyNumberFormat="1" applyFont="1" applyFill="1" applyBorder="1" applyAlignment="1">
      <alignment horizontal="center" vertical="center"/>
    </xf>
    <xf numFmtId="169" fontId="3" fillId="4" borderId="1" xfId="0" applyNumberFormat="1" applyFont="1" applyFill="1" applyBorder="1" applyAlignment="1">
      <alignment horizontal="center"/>
    </xf>
    <xf numFmtId="169" fontId="3" fillId="4" borderId="11" xfId="0" applyNumberFormat="1" applyFont="1" applyFill="1" applyBorder="1" applyAlignment="1">
      <alignment horizontal="center"/>
    </xf>
    <xf numFmtId="10" fontId="3" fillId="4" borderId="11" xfId="2" applyNumberFormat="1" applyFont="1" applyFill="1" applyBorder="1" applyAlignment="1">
      <alignment horizontal="center"/>
    </xf>
    <xf numFmtId="169" fontId="3" fillId="4" borderId="3" xfId="0" applyNumberFormat="1" applyFont="1" applyFill="1" applyBorder="1" applyAlignment="1">
      <alignment horizontal="center"/>
    </xf>
    <xf numFmtId="10" fontId="3" fillId="4" borderId="3" xfId="2" applyNumberFormat="1" applyFont="1" applyFill="1" applyBorder="1" applyAlignment="1">
      <alignment horizontal="center"/>
    </xf>
    <xf numFmtId="169" fontId="3" fillId="4" borderId="1" xfId="3" applyNumberFormat="1" applyFont="1" applyFill="1" applyBorder="1" applyAlignment="1">
      <alignment horizontal="center"/>
    </xf>
    <xf numFmtId="10" fontId="3" fillId="4" borderId="1" xfId="4" applyNumberFormat="1" applyFont="1" applyFill="1" applyBorder="1" applyAlignment="1">
      <alignment horizontal="center"/>
    </xf>
    <xf numFmtId="4" fontId="3" fillId="4" borderId="11" xfId="0" applyNumberFormat="1" applyFont="1" applyFill="1" applyBorder="1" applyAlignment="1">
      <alignment horizontal="center"/>
    </xf>
    <xf numFmtId="0" fontId="3" fillId="4" borderId="11" xfId="2" applyNumberFormat="1" applyFont="1" applyFill="1" applyBorder="1" applyAlignment="1">
      <alignment horizontal="center"/>
    </xf>
    <xf numFmtId="166" fontId="3" fillId="4" borderId="11" xfId="2" applyNumberFormat="1" applyFont="1" applyFill="1" applyBorder="1" applyAlignment="1">
      <alignment horizontal="center"/>
    </xf>
    <xf numFmtId="4" fontId="3" fillId="4" borderId="2" xfId="2" applyNumberFormat="1" applyFont="1" applyFill="1" applyBorder="1" applyAlignment="1">
      <alignment horizontal="center" vertical="center"/>
    </xf>
    <xf numFmtId="4" fontId="3" fillId="4" borderId="12" xfId="2" applyNumberFormat="1" applyFont="1" applyFill="1" applyBorder="1" applyAlignment="1">
      <alignment horizontal="center" vertical="center"/>
    </xf>
    <xf numFmtId="4" fontId="3" fillId="4" borderId="3" xfId="2" applyNumberFormat="1" applyFont="1" applyFill="1" applyBorder="1" applyAlignment="1">
      <alignment horizontal="center" vertical="center"/>
    </xf>
    <xf numFmtId="4" fontId="3" fillId="4" borderId="11" xfId="2" applyNumberFormat="1" applyFont="1" applyFill="1" applyBorder="1" applyAlignment="1">
      <alignment horizontal="center" vertical="center"/>
    </xf>
    <xf numFmtId="4" fontId="3" fillId="4" borderId="1" xfId="2" applyNumberFormat="1" applyFont="1" applyFill="1" applyBorder="1" applyAlignment="1">
      <alignment horizontal="right" vertical="center" indent="1"/>
    </xf>
    <xf numFmtId="4" fontId="3" fillId="4" borderId="1" xfId="0" applyNumberFormat="1" applyFont="1" applyFill="1" applyBorder="1" applyAlignment="1">
      <alignment horizontal="right" vertical="center" indent="1"/>
    </xf>
    <xf numFmtId="0" fontId="2" fillId="11" borderId="1" xfId="0" applyFont="1" applyFill="1" applyBorder="1" applyAlignment="1">
      <alignment horizontal="center" vertical="center"/>
    </xf>
    <xf numFmtId="4" fontId="3" fillId="6" borderId="1" xfId="2" applyNumberFormat="1" applyFont="1" applyFill="1" applyBorder="1" applyAlignment="1">
      <alignment horizontal="right" vertical="center" indent="1"/>
    </xf>
    <xf numFmtId="0" fontId="4" fillId="10" borderId="1" xfId="0" applyFont="1" applyFill="1" applyBorder="1" applyAlignment="1">
      <alignment horizontal="center" vertical="center"/>
    </xf>
    <xf numFmtId="166" fontId="3" fillId="4" borderId="1" xfId="2" applyNumberFormat="1" applyFont="1" applyFill="1" applyBorder="1" applyAlignment="1">
      <alignment horizontal="center" vertical="center"/>
    </xf>
    <xf numFmtId="166" fontId="3" fillId="4" borderId="1" xfId="0" applyNumberFormat="1" applyFont="1" applyFill="1" applyBorder="1" applyAlignment="1">
      <alignment horizontal="center" vertical="center"/>
    </xf>
    <xf numFmtId="166" fontId="3" fillId="6" borderId="1" xfId="2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indent="1"/>
    </xf>
    <xf numFmtId="0" fontId="3" fillId="6" borderId="1" xfId="0" applyFont="1" applyFill="1" applyBorder="1" applyAlignment="1">
      <alignment horizontal="left" vertical="center" indent="1"/>
    </xf>
    <xf numFmtId="0" fontId="2" fillId="5" borderId="1" xfId="0" applyFont="1" applyFill="1" applyBorder="1" applyAlignment="1">
      <alignment horizontal="right" vertical="center" indent="1"/>
    </xf>
    <xf numFmtId="0" fontId="3" fillId="4" borderId="0" xfId="0" applyFont="1" applyFill="1" applyAlignment="1">
      <alignment horizontal="left"/>
    </xf>
    <xf numFmtId="0" fontId="4" fillId="9" borderId="1" xfId="0" applyFont="1" applyFill="1" applyBorder="1" applyAlignment="1">
      <alignment horizontal="center" vertical="center" wrapText="1"/>
    </xf>
    <xf numFmtId="166" fontId="3" fillId="8" borderId="1" xfId="2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9" borderId="5" xfId="0" applyFont="1" applyFill="1" applyBorder="1" applyAlignment="1">
      <alignment horizontal="center" vertical="center" wrapText="1"/>
    </xf>
    <xf numFmtId="0" fontId="4" fillId="9" borderId="6" xfId="0" applyFont="1" applyFill="1" applyBorder="1" applyAlignment="1">
      <alignment horizontal="center" vertical="center" wrapText="1"/>
    </xf>
    <xf numFmtId="0" fontId="4" fillId="9" borderId="7" xfId="0" applyFont="1" applyFill="1" applyBorder="1" applyAlignment="1">
      <alignment horizontal="center" vertical="center" wrapText="1"/>
    </xf>
    <xf numFmtId="0" fontId="4" fillId="9" borderId="8" xfId="0" applyFont="1" applyFill="1" applyBorder="1" applyAlignment="1">
      <alignment horizontal="center" vertical="center" wrapText="1"/>
    </xf>
    <xf numFmtId="166" fontId="3" fillId="8" borderId="9" xfId="2" applyNumberFormat="1" applyFont="1" applyFill="1" applyBorder="1" applyAlignment="1">
      <alignment horizontal="center"/>
    </xf>
    <xf numFmtId="166" fontId="3" fillId="8" borderId="10" xfId="2" applyNumberFormat="1" applyFont="1" applyFill="1" applyBorder="1" applyAlignment="1">
      <alignment horizontal="center"/>
    </xf>
    <xf numFmtId="166" fontId="4" fillId="6" borderId="1" xfId="2" applyNumberFormat="1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4" fontId="6" fillId="0" borderId="2" xfId="0" applyNumberFormat="1" applyFont="1" applyFill="1" applyBorder="1" applyAlignment="1">
      <alignment horizontal="center" vertical="center"/>
    </xf>
    <xf numFmtId="4" fontId="6" fillId="0" borderId="3" xfId="0" applyNumberFormat="1" applyFont="1" applyFill="1" applyBorder="1" applyAlignment="1">
      <alignment horizontal="center" vertical="center"/>
    </xf>
    <xf numFmtId="10" fontId="6" fillId="0" borderId="2" xfId="2" applyNumberFormat="1" applyFont="1" applyFill="1" applyBorder="1" applyAlignment="1">
      <alignment horizontal="center" vertical="center"/>
    </xf>
    <xf numFmtId="10" fontId="6" fillId="0" borderId="3" xfId="2" applyNumberFormat="1" applyFont="1" applyFill="1" applyBorder="1" applyAlignment="1">
      <alignment horizontal="center" vertical="center"/>
    </xf>
    <xf numFmtId="166" fontId="6" fillId="0" borderId="2" xfId="2" applyNumberFormat="1" applyFont="1" applyFill="1" applyBorder="1" applyAlignment="1">
      <alignment horizontal="center" vertical="center"/>
    </xf>
    <xf numFmtId="166" fontId="6" fillId="0" borderId="3" xfId="2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166" fontId="6" fillId="0" borderId="4" xfId="2" applyNumberFormat="1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4" fontId="6" fillId="0" borderId="4" xfId="0" applyNumberFormat="1" applyFont="1" applyFill="1" applyBorder="1" applyAlignment="1">
      <alignment horizontal="center" vertical="center"/>
    </xf>
    <xf numFmtId="10" fontId="6" fillId="0" borderId="4" xfId="2" applyNumberFormat="1" applyFont="1" applyFill="1" applyBorder="1" applyAlignment="1">
      <alignment horizontal="center" vertical="center"/>
    </xf>
    <xf numFmtId="4" fontId="6" fillId="4" borderId="2" xfId="0" applyNumberFormat="1" applyFont="1" applyFill="1" applyBorder="1" applyAlignment="1">
      <alignment horizontal="center" vertical="center"/>
    </xf>
    <xf numFmtId="4" fontId="6" fillId="4" borderId="3" xfId="0" applyNumberFormat="1" applyFont="1" applyFill="1" applyBorder="1" applyAlignment="1">
      <alignment horizontal="center" vertical="center"/>
    </xf>
  </cellXfs>
  <cellStyles count="5">
    <cellStyle name="Comma" xfId="1" builtinId="3"/>
    <cellStyle name="Normal" xfId="0" builtinId="0"/>
    <cellStyle name="Normal 2" xfId="3"/>
    <cellStyle name="Percent" xfId="2" builtinId="5"/>
    <cellStyle name="Percent 3" xfId="4"/>
  </cellStyles>
  <dxfs count="5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6600"/>
      <color rgb="FF66CCFF"/>
      <color rgb="FF00339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latin typeface="Cordia New" pitchFamily="34" charset="-34"/>
                <a:cs typeface="Cordia New" pitchFamily="34" charset="-34"/>
              </a:defRPr>
            </a:pPr>
            <a:r>
              <a:rPr lang="en-US" sz="1600" b="1" i="0" baseline="0">
                <a:effectLst/>
                <a:latin typeface="Cordia New" pitchFamily="34" charset="-34"/>
                <a:cs typeface="Cordia New" pitchFamily="34" charset="-34"/>
              </a:rPr>
              <a:t>Portfolio Performance</a:t>
            </a:r>
            <a:endParaRPr lang="en-US" sz="1600">
              <a:effectLst/>
              <a:latin typeface="Cordia New" pitchFamily="34" charset="-34"/>
              <a:cs typeface="Cordia New" pitchFamily="34" charset="-34"/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8.8788925817139652E-2"/>
          <c:y val="9.8007757424591932E-2"/>
          <c:w val="0.85886692039690316"/>
          <c:h val="0.57668715394470516"/>
        </c:manualLayout>
      </c:layout>
      <c:lineChart>
        <c:grouping val="standard"/>
        <c:varyColors val="0"/>
        <c:ser>
          <c:idx val="0"/>
          <c:order val="0"/>
          <c:tx>
            <c:strRef>
              <c:f>'3. Benchmark'!$E$4</c:f>
              <c:strCache>
                <c:ptCount val="1"/>
                <c:pt idx="0">
                  <c:v>Portfolio</c:v>
                </c:pt>
              </c:strCache>
            </c:strRef>
          </c:tx>
          <c:marker>
            <c:symbol val="none"/>
          </c:marker>
          <c:cat>
            <c:strRef>
              <c:f>'3. Benchmark'!$A$5:$A$20</c:f>
              <c:strCache>
                <c:ptCount val="11"/>
                <c:pt idx="0">
                  <c:v>6/31/2017</c:v>
                </c:pt>
                <c:pt idx="1">
                  <c:v>31/07/2017</c:v>
                </c:pt>
                <c:pt idx="2">
                  <c:v>30/08/2017</c:v>
                </c:pt>
                <c:pt idx="3">
                  <c:v>30/09/2017</c:v>
                </c:pt>
                <c:pt idx="4">
                  <c:v>30/10/2017</c:v>
                </c:pt>
                <c:pt idx="5">
                  <c:v>30/11/2017</c:v>
                </c:pt>
                <c:pt idx="6">
                  <c:v>30/12/2017</c:v>
                </c:pt>
                <c:pt idx="7">
                  <c:v>30/01/2018</c:v>
                </c:pt>
                <c:pt idx="8">
                  <c:v>30/02/2018</c:v>
                </c:pt>
                <c:pt idx="9">
                  <c:v>30/03/2018</c:v>
                </c:pt>
                <c:pt idx="10">
                  <c:v>30/04/2018</c:v>
                </c:pt>
              </c:strCache>
            </c:strRef>
          </c:cat>
          <c:val>
            <c:numRef>
              <c:f>'3. Benchmark'!$E$5:$E$20</c:f>
              <c:numCache>
                <c:formatCode>#,##0.00</c:formatCode>
                <c:ptCount val="16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103.05948571428571</c:v>
                </c:pt>
                <c:pt idx="5">
                  <c:v>102.98131877539966</c:v>
                </c:pt>
                <c:pt idx="6">
                  <c:v>106.99411664585175</c:v>
                </c:pt>
                <c:pt idx="7">
                  <c:v>106.78910732461749</c:v>
                </c:pt>
                <c:pt idx="8">
                  <c:v>104.96276650503411</c:v>
                </c:pt>
                <c:pt idx="9">
                  <c:v>104.11823954021752</c:v>
                </c:pt>
                <c:pt idx="10">
                  <c:v>104.54078159276656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'3. Benchmark'!$F$4</c:f>
              <c:strCache>
                <c:ptCount val="1"/>
                <c:pt idx="0">
                  <c:v>Benchmark</c:v>
                </c:pt>
              </c:strCache>
            </c:strRef>
          </c:tx>
          <c:marker>
            <c:symbol val="none"/>
          </c:marker>
          <c:cat>
            <c:strRef>
              <c:f>'3. Benchmark'!$A$5:$A$20</c:f>
              <c:strCache>
                <c:ptCount val="11"/>
                <c:pt idx="0">
                  <c:v>6/31/2017</c:v>
                </c:pt>
                <c:pt idx="1">
                  <c:v>31/07/2017</c:v>
                </c:pt>
                <c:pt idx="2">
                  <c:v>30/08/2017</c:v>
                </c:pt>
                <c:pt idx="3">
                  <c:v>30/09/2017</c:v>
                </c:pt>
                <c:pt idx="4">
                  <c:v>30/10/2017</c:v>
                </c:pt>
                <c:pt idx="5">
                  <c:v>30/11/2017</c:v>
                </c:pt>
                <c:pt idx="6">
                  <c:v>30/12/2017</c:v>
                </c:pt>
                <c:pt idx="7">
                  <c:v>30/01/2018</c:v>
                </c:pt>
                <c:pt idx="8">
                  <c:v>30/02/2018</c:v>
                </c:pt>
                <c:pt idx="9">
                  <c:v>30/03/2018</c:v>
                </c:pt>
                <c:pt idx="10">
                  <c:v>30/04/2018</c:v>
                </c:pt>
              </c:strCache>
            </c:strRef>
          </c:cat>
          <c:val>
            <c:numRef>
              <c:f>'3. Benchmark'!$F$5:$F$20</c:f>
              <c:numCache>
                <c:formatCode>#,##0.00</c:formatCode>
                <c:ptCount val="16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101.44487965872709</c:v>
                </c:pt>
                <c:pt idx="4">
                  <c:v>103.84155480429392</c:v>
                </c:pt>
                <c:pt idx="5">
                  <c:v>104.16758768153136</c:v>
                </c:pt>
                <c:pt idx="6">
                  <c:v>110.25647732942676</c:v>
                </c:pt>
                <c:pt idx="7">
                  <c:v>110.0848038910997</c:v>
                </c:pt>
                <c:pt idx="8">
                  <c:v>108.19978353218653</c:v>
                </c:pt>
                <c:pt idx="9">
                  <c:v>107.22485646512268</c:v>
                </c:pt>
                <c:pt idx="10">
                  <c:v>107.70810533381074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857792"/>
        <c:axId val="63859328"/>
      </c:lineChart>
      <c:catAx>
        <c:axId val="63857792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5400000" vert="horz"/>
          <a:lstStyle/>
          <a:p>
            <a:pPr>
              <a:defRPr sz="1000">
                <a:latin typeface="+mn-lt"/>
                <a:cs typeface="Cordia New" pitchFamily="34" charset="-34"/>
              </a:defRPr>
            </a:pPr>
            <a:endParaRPr lang="en-US"/>
          </a:p>
        </c:txPr>
        <c:crossAx val="63859328"/>
        <c:crosses val="autoZero"/>
        <c:auto val="1"/>
        <c:lblAlgn val="ctr"/>
        <c:lblOffset val="100"/>
        <c:noMultiLvlLbl val="0"/>
      </c:catAx>
      <c:valAx>
        <c:axId val="63859328"/>
        <c:scaling>
          <c:orientation val="minMax"/>
        </c:scaling>
        <c:delete val="0"/>
        <c:axPos val="l"/>
        <c:majorGridlines/>
        <c:numFmt formatCode="#,##0.00" sourceLinked="1"/>
        <c:majorTickMark val="out"/>
        <c:minorTickMark val="none"/>
        <c:tickLblPos val="nextTo"/>
        <c:crossAx val="6385779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37764531229303938"/>
          <c:y val="0.87270601970706341"/>
          <c:w val="0.15451854279211208"/>
          <c:h val="0.10763636397723005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1" i="0" u="none" strike="noStrike" kern="1200" spc="0" baseline="0">
                <a:solidFill>
                  <a:schemeClr val="tx1"/>
                </a:solidFill>
                <a:latin typeface="Cordia New" panose="020B0304020202020204" pitchFamily="34" charset="-34"/>
                <a:ea typeface="+mn-ea"/>
                <a:cs typeface="Cordia New" panose="020B0304020202020204" pitchFamily="34" charset="-34"/>
              </a:defRPr>
            </a:pPr>
            <a:r>
              <a:rPr lang="en-SG" b="1"/>
              <a:t>Asset Allocation</a:t>
            </a:r>
            <a:r>
              <a:rPr lang="th-TH" b="1"/>
              <a:t> </a:t>
            </a:r>
            <a:r>
              <a:rPr lang="en-US" b="1"/>
              <a:t>History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'4. AA History'!$B$3</c:f>
              <c:strCache>
                <c:ptCount val="1"/>
                <c:pt idx="0">
                  <c:v>Thai Bond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cat>
            <c:strRef>
              <c:f>'4. AA History'!$A$4:$A$18</c:f>
              <c:strCache>
                <c:ptCount val="11"/>
                <c:pt idx="0">
                  <c:v>6/31/2017</c:v>
                </c:pt>
                <c:pt idx="1">
                  <c:v>31/07/2017</c:v>
                </c:pt>
                <c:pt idx="2">
                  <c:v>30/08/2017</c:v>
                </c:pt>
                <c:pt idx="3">
                  <c:v>30/09/2017</c:v>
                </c:pt>
                <c:pt idx="4">
                  <c:v>30/10/2017</c:v>
                </c:pt>
                <c:pt idx="5">
                  <c:v>30/11/2017</c:v>
                </c:pt>
                <c:pt idx="6">
                  <c:v>30/12/2017</c:v>
                </c:pt>
                <c:pt idx="7">
                  <c:v>30/01/2018</c:v>
                </c:pt>
                <c:pt idx="8">
                  <c:v>30/02/2018</c:v>
                </c:pt>
                <c:pt idx="9">
                  <c:v>30/03/2018</c:v>
                </c:pt>
                <c:pt idx="10">
                  <c:v>30/04/2018</c:v>
                </c:pt>
              </c:strCache>
            </c:strRef>
          </c:cat>
          <c:val>
            <c:numRef>
              <c:f>'4. AA History'!$B$4:$B$18</c:f>
              <c:numCache>
                <c:formatCode>0.0%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0.5</c:v>
                </c:pt>
                <c:pt idx="8">
                  <c:v>0.5</c:v>
                </c:pt>
                <c:pt idx="9">
                  <c:v>0.25</c:v>
                </c:pt>
                <c:pt idx="10">
                  <c:v>0.25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B6E-4B74-901F-FE9825E228CD}"/>
            </c:ext>
          </c:extLst>
        </c:ser>
        <c:ser>
          <c:idx val="5"/>
          <c:order val="1"/>
          <c:tx>
            <c:strRef>
              <c:f>'4. AA History'!$C$3</c:f>
              <c:strCache>
                <c:ptCount val="1"/>
                <c:pt idx="0">
                  <c:v>Foreign Bond</c:v>
                </c:pt>
              </c:strCache>
            </c:strRef>
          </c:tx>
          <c:spPr>
            <a:solidFill>
              <a:srgbClr val="66CCFF"/>
            </a:solidFill>
            <a:ln w="25400">
              <a:noFill/>
            </a:ln>
            <a:effectLst/>
          </c:spPr>
          <c:cat>
            <c:strRef>
              <c:f>'4. AA History'!$A$4:$A$18</c:f>
              <c:strCache>
                <c:ptCount val="11"/>
                <c:pt idx="0">
                  <c:v>6/31/2017</c:v>
                </c:pt>
                <c:pt idx="1">
                  <c:v>31/07/2017</c:v>
                </c:pt>
                <c:pt idx="2">
                  <c:v>30/08/2017</c:v>
                </c:pt>
                <c:pt idx="3">
                  <c:v>30/09/2017</c:v>
                </c:pt>
                <c:pt idx="4">
                  <c:v>30/10/2017</c:v>
                </c:pt>
                <c:pt idx="5">
                  <c:v>30/11/2017</c:v>
                </c:pt>
                <c:pt idx="6">
                  <c:v>30/12/2017</c:v>
                </c:pt>
                <c:pt idx="7">
                  <c:v>30/01/2018</c:v>
                </c:pt>
                <c:pt idx="8">
                  <c:v>30/02/2018</c:v>
                </c:pt>
                <c:pt idx="9">
                  <c:v>30/03/2018</c:v>
                </c:pt>
                <c:pt idx="10">
                  <c:v>30/04/2018</c:v>
                </c:pt>
              </c:strCache>
            </c:strRef>
          </c:cat>
          <c:val>
            <c:numRef>
              <c:f>'4. AA History'!$C$4:$C$18</c:f>
              <c:numCache>
                <c:formatCode>0.0%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B6E-4B74-901F-FE9825E228CD}"/>
            </c:ext>
          </c:extLst>
        </c:ser>
        <c:ser>
          <c:idx val="1"/>
          <c:order val="2"/>
          <c:tx>
            <c:strRef>
              <c:f>'4. AA History'!$D$3</c:f>
              <c:strCache>
                <c:ptCount val="1"/>
                <c:pt idx="0">
                  <c:v>Thai Property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cat>
            <c:strRef>
              <c:f>'4. AA History'!$A$4:$A$18</c:f>
              <c:strCache>
                <c:ptCount val="11"/>
                <c:pt idx="0">
                  <c:v>6/31/2017</c:v>
                </c:pt>
                <c:pt idx="1">
                  <c:v>31/07/2017</c:v>
                </c:pt>
                <c:pt idx="2">
                  <c:v>30/08/2017</c:v>
                </c:pt>
                <c:pt idx="3">
                  <c:v>30/09/2017</c:v>
                </c:pt>
                <c:pt idx="4">
                  <c:v>30/10/2017</c:v>
                </c:pt>
                <c:pt idx="5">
                  <c:v>30/11/2017</c:v>
                </c:pt>
                <c:pt idx="6">
                  <c:v>30/12/2017</c:v>
                </c:pt>
                <c:pt idx="7">
                  <c:v>30/01/2018</c:v>
                </c:pt>
                <c:pt idx="8">
                  <c:v>30/02/2018</c:v>
                </c:pt>
                <c:pt idx="9">
                  <c:v>30/03/2018</c:v>
                </c:pt>
                <c:pt idx="10">
                  <c:v>30/04/2018</c:v>
                </c:pt>
              </c:strCache>
            </c:strRef>
          </c:cat>
          <c:val>
            <c:numRef>
              <c:f>'4. AA History'!$D$4:$D$18</c:f>
              <c:numCache>
                <c:formatCode>0.0%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0.25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4B6E-4B74-901F-FE9825E228CD}"/>
            </c:ext>
          </c:extLst>
        </c:ser>
        <c:ser>
          <c:idx val="2"/>
          <c:order val="3"/>
          <c:tx>
            <c:strRef>
              <c:f>'4. AA History'!$E$3</c:f>
              <c:strCache>
                <c:ptCount val="1"/>
                <c:pt idx="0">
                  <c:v>Thai Stock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cat>
            <c:strRef>
              <c:f>'4. AA History'!$A$4:$A$18</c:f>
              <c:strCache>
                <c:ptCount val="11"/>
                <c:pt idx="0">
                  <c:v>6/31/2017</c:v>
                </c:pt>
                <c:pt idx="1">
                  <c:v>31/07/2017</c:v>
                </c:pt>
                <c:pt idx="2">
                  <c:v>30/08/2017</c:v>
                </c:pt>
                <c:pt idx="3">
                  <c:v>30/09/2017</c:v>
                </c:pt>
                <c:pt idx="4">
                  <c:v>30/10/2017</c:v>
                </c:pt>
                <c:pt idx="5">
                  <c:v>30/11/2017</c:v>
                </c:pt>
                <c:pt idx="6">
                  <c:v>30/12/2017</c:v>
                </c:pt>
                <c:pt idx="7">
                  <c:v>30/01/2018</c:v>
                </c:pt>
                <c:pt idx="8">
                  <c:v>30/02/2018</c:v>
                </c:pt>
                <c:pt idx="9">
                  <c:v>30/03/2018</c:v>
                </c:pt>
                <c:pt idx="10">
                  <c:v>30/04/2018</c:v>
                </c:pt>
              </c:strCache>
            </c:strRef>
          </c:cat>
          <c:val>
            <c:numRef>
              <c:f>'4. AA History'!$E$4:$E$18</c:f>
              <c:numCache>
                <c:formatCode>0.0%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0.5</c:v>
                </c:pt>
                <c:pt idx="3">
                  <c:v>0.3</c:v>
                </c:pt>
                <c:pt idx="4">
                  <c:v>0.5</c:v>
                </c:pt>
                <c:pt idx="5">
                  <c:v>0.375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4B6E-4B74-901F-FE9825E228CD}"/>
            </c:ext>
          </c:extLst>
        </c:ser>
        <c:ser>
          <c:idx val="3"/>
          <c:order val="4"/>
          <c:tx>
            <c:strRef>
              <c:f>'4. AA History'!$F$3</c:f>
              <c:strCache>
                <c:ptCount val="1"/>
                <c:pt idx="0">
                  <c:v>Foreign Stock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cat>
            <c:strRef>
              <c:f>'4. AA History'!$A$4:$A$18</c:f>
              <c:strCache>
                <c:ptCount val="11"/>
                <c:pt idx="0">
                  <c:v>6/31/2017</c:v>
                </c:pt>
                <c:pt idx="1">
                  <c:v>31/07/2017</c:v>
                </c:pt>
                <c:pt idx="2">
                  <c:v>30/08/2017</c:v>
                </c:pt>
                <c:pt idx="3">
                  <c:v>30/09/2017</c:v>
                </c:pt>
                <c:pt idx="4">
                  <c:v>30/10/2017</c:v>
                </c:pt>
                <c:pt idx="5">
                  <c:v>30/11/2017</c:v>
                </c:pt>
                <c:pt idx="6">
                  <c:v>30/12/2017</c:v>
                </c:pt>
                <c:pt idx="7">
                  <c:v>30/01/2018</c:v>
                </c:pt>
                <c:pt idx="8">
                  <c:v>30/02/2018</c:v>
                </c:pt>
                <c:pt idx="9">
                  <c:v>30/03/2018</c:v>
                </c:pt>
                <c:pt idx="10">
                  <c:v>30/04/2018</c:v>
                </c:pt>
              </c:strCache>
            </c:strRef>
          </c:cat>
          <c:val>
            <c:numRef>
              <c:f>'4. AA History'!$F$4:$F$18</c:f>
              <c:numCache>
                <c:formatCode>0.0%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0.5</c:v>
                </c:pt>
                <c:pt idx="3">
                  <c:v>0.7</c:v>
                </c:pt>
                <c:pt idx="4">
                  <c:v>0.5</c:v>
                </c:pt>
                <c:pt idx="5">
                  <c:v>0.63500000000000001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0.25</c:v>
                </c:pt>
                <c:pt idx="10">
                  <c:v>0.5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4B6E-4B74-901F-FE9825E228CD}"/>
            </c:ext>
          </c:extLst>
        </c:ser>
        <c:ser>
          <c:idx val="4"/>
          <c:order val="5"/>
          <c:tx>
            <c:strRef>
              <c:f>'4. AA History'!$G$3</c:f>
              <c:strCache>
                <c:ptCount val="1"/>
                <c:pt idx="0">
                  <c:v>Alternative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cat>
            <c:strRef>
              <c:f>'4. AA History'!$A$4:$A$18</c:f>
              <c:strCache>
                <c:ptCount val="11"/>
                <c:pt idx="0">
                  <c:v>6/31/2017</c:v>
                </c:pt>
                <c:pt idx="1">
                  <c:v>31/07/2017</c:v>
                </c:pt>
                <c:pt idx="2">
                  <c:v>30/08/2017</c:v>
                </c:pt>
                <c:pt idx="3">
                  <c:v>30/09/2017</c:v>
                </c:pt>
                <c:pt idx="4">
                  <c:v>30/10/2017</c:v>
                </c:pt>
                <c:pt idx="5">
                  <c:v>30/11/2017</c:v>
                </c:pt>
                <c:pt idx="6">
                  <c:v>30/12/2017</c:v>
                </c:pt>
                <c:pt idx="7">
                  <c:v>30/01/2018</c:v>
                </c:pt>
                <c:pt idx="8">
                  <c:v>30/02/2018</c:v>
                </c:pt>
                <c:pt idx="9">
                  <c:v>30/03/2018</c:v>
                </c:pt>
                <c:pt idx="10">
                  <c:v>30/04/2018</c:v>
                </c:pt>
              </c:strCache>
            </c:strRef>
          </c:cat>
          <c:val>
            <c:numRef>
              <c:f>'4. AA History'!$G$4:$G$18</c:f>
              <c:numCache>
                <c:formatCode>0.0%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4B6E-4B74-901F-FE9825E228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469056"/>
        <c:axId val="63470592"/>
      </c:areaChart>
      <c:catAx>
        <c:axId val="6346905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Cordia New" panose="020B0304020202020204" pitchFamily="34" charset="-34"/>
                <a:ea typeface="+mn-ea"/>
                <a:cs typeface="Cordia New" panose="020B0304020202020204" pitchFamily="34" charset="-34"/>
              </a:defRPr>
            </a:pPr>
            <a:endParaRPr lang="en-US"/>
          </a:p>
        </c:txPr>
        <c:crossAx val="63470592"/>
        <c:crosses val="autoZero"/>
        <c:auto val="1"/>
        <c:lblAlgn val="ctr"/>
        <c:lblOffset val="100"/>
        <c:noMultiLvlLbl val="1"/>
      </c:catAx>
      <c:valAx>
        <c:axId val="6347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Cordia New" panose="020B0304020202020204" pitchFamily="34" charset="-34"/>
                <a:ea typeface="+mn-ea"/>
                <a:cs typeface="Cordia New" panose="020B0304020202020204" pitchFamily="34" charset="-34"/>
              </a:defRPr>
            </a:pPr>
            <a:endParaRPr lang="en-US"/>
          </a:p>
        </c:txPr>
        <c:crossAx val="634690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Cordia New" panose="020B0304020202020204" pitchFamily="34" charset="-34"/>
              <a:ea typeface="+mn-ea"/>
              <a:cs typeface="Cordia New" panose="020B0304020202020204" pitchFamily="34" charset="-34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1400">
          <a:solidFill>
            <a:schemeClr val="tx1"/>
          </a:solidFill>
          <a:latin typeface="Cordia New" panose="020B0304020202020204" pitchFamily="34" charset="-34"/>
          <a:cs typeface="Cordia New" panose="020B0304020202020204" pitchFamily="34" charset="-34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1294472421322467"/>
          <c:y val="3.027494585049266E-2"/>
          <c:w val="0.65035818674411572"/>
          <c:h val="0.91778043692914624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426C-4E37-AA7C-323CD5886400}"/>
              </c:ext>
            </c:extLst>
          </c:dPt>
          <c:dPt>
            <c:idx val="3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B409-4C70-877E-D79C56EEA548}"/>
              </c:ext>
            </c:extLst>
          </c:dPt>
          <c:dPt>
            <c:idx val="6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B409-4C70-877E-D79C56EEA548}"/>
              </c:ext>
            </c:extLst>
          </c:dPt>
          <c:dPt>
            <c:idx val="11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B409-4C70-877E-D79C56EEA548}"/>
              </c:ext>
            </c:extLst>
          </c:dPt>
          <c:dPt>
            <c:idx val="13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B409-4C70-877E-D79C56EEA54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'5. Attribution'!$Q$3:$R$18</c:f>
              <c:multiLvlStrCache>
                <c:ptCount val="16"/>
                <c:lvl>
                  <c:pt idx="0">
                    <c:v>TMBBF</c:v>
                  </c:pt>
                  <c:pt idx="1">
                    <c:v>Benchmark</c:v>
                  </c:pt>
                  <c:pt idx="2">
                    <c:v>T-Globalbond</c:v>
                  </c:pt>
                  <c:pt idx="3">
                    <c:v>Benchmark</c:v>
                  </c:pt>
                  <c:pt idx="4">
                    <c:v>BTP</c:v>
                  </c:pt>
                  <c:pt idx="5">
                    <c:v>1AM SET50</c:v>
                  </c:pt>
                  <c:pt idx="6">
                    <c:v>B-INCOME</c:v>
                  </c:pt>
                  <c:pt idx="7">
                    <c:v>Benchmark</c:v>
                  </c:pt>
                  <c:pt idx="8">
                    <c:v>B-ASEAN</c:v>
                  </c:pt>
                  <c:pt idx="9">
                    <c:v>B-ASIA</c:v>
                  </c:pt>
                  <c:pt idx="10">
                    <c:v>TMB US500</c:v>
                  </c:pt>
                  <c:pt idx="11">
                    <c:v>Benchmark</c:v>
                  </c:pt>
                  <c:pt idx="12">
                    <c:v>CIMB-PRINCIPAL GOLD8P2</c:v>
                  </c:pt>
                  <c:pt idx="13">
                    <c:v>LBMA Gold AM</c:v>
                  </c:pt>
                  <c:pt idx="14">
                    <c:v>Portfolio</c:v>
                  </c:pt>
                  <c:pt idx="15">
                    <c:v>Benchmark</c:v>
                  </c:pt>
                </c:lvl>
                <c:lvl>
                  <c:pt idx="0">
                    <c:v>Thai Bond</c:v>
                  </c:pt>
                  <c:pt idx="2">
                    <c:v>Foreign Bond</c:v>
                  </c:pt>
                  <c:pt idx="4">
                    <c:v>Thai Stock</c:v>
                  </c:pt>
                  <c:pt idx="8">
                    <c:v>Foreign Stock</c:v>
                  </c:pt>
                  <c:pt idx="12">
                    <c:v>Alternative</c:v>
                  </c:pt>
                  <c:pt idx="14">
                    <c:v>Total</c:v>
                  </c:pt>
                </c:lvl>
              </c:multiLvlStrCache>
            </c:multiLvlStrRef>
          </c:cat>
          <c:val>
            <c:numRef>
              <c:f>'5. Attribution'!$S$3:$S$18</c:f>
              <c:numCache>
                <c:formatCode>0.00%</c:formatCode>
                <c:ptCount val="16"/>
                <c:pt idx="0">
                  <c:v>-1.9303777105716957E-4</c:v>
                </c:pt>
                <c:pt idx="1">
                  <c:v>-1.0461293215104916E-3</c:v>
                </c:pt>
                <c:pt idx="2">
                  <c:v>0</c:v>
                </c:pt>
                <c:pt idx="3">
                  <c:v>-1.0461293215104916E-3</c:v>
                </c:pt>
                <c:pt idx="4">
                  <c:v>1.042682683367846E-2</c:v>
                </c:pt>
                <c:pt idx="5">
                  <c:v>1.2432901265837959E-2</c:v>
                </c:pt>
                <c:pt idx="6">
                  <c:v>4.6196489066852031E-4</c:v>
                </c:pt>
                <c:pt idx="7">
                  <c:v>6.5899072016559757E-3</c:v>
                </c:pt>
                <c:pt idx="8">
                  <c:v>6.4437194127242581E-3</c:v>
                </c:pt>
                <c:pt idx="9">
                  <c:v>5.889363546309978E-3</c:v>
                </c:pt>
                <c:pt idx="10">
                  <c:v>9.1194764804973794E-3</c:v>
                </c:pt>
                <c:pt idx="11">
                  <c:v>3.8370908472336041E-3</c:v>
                </c:pt>
                <c:pt idx="12">
                  <c:v>0</c:v>
                </c:pt>
                <c:pt idx="13">
                  <c:v>-5.7783820530251662E-3</c:v>
                </c:pt>
                <c:pt idx="14">
                  <c:v>4.021834621836552E-3</c:v>
                </c:pt>
                <c:pt idx="15">
                  <c:v>4.5068735423789089E-3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C-426C-4E37-AA7C-323CD58864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64684800"/>
        <c:axId val="64686336"/>
      </c:barChart>
      <c:catAx>
        <c:axId val="64684800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bg1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4686336"/>
        <c:crosses val="autoZero"/>
        <c:auto val="1"/>
        <c:lblAlgn val="ctr"/>
        <c:lblOffset val="100"/>
        <c:noMultiLvlLbl val="0"/>
      </c:catAx>
      <c:valAx>
        <c:axId val="64686336"/>
        <c:scaling>
          <c:orientation val="minMax"/>
          <c:max val="7.0000000000000007E-2"/>
          <c:min val="-7.0000000000000007E-2"/>
        </c:scaling>
        <c:delete val="0"/>
        <c:axPos val="b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4684800"/>
        <c:crosses val="max"/>
        <c:crossBetween val="between"/>
      </c:valAx>
      <c:spPr>
        <a:noFill/>
        <a:ln>
          <a:solidFill>
            <a:schemeClr val="bg1">
              <a:lumMod val="75000"/>
            </a:schemeClr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5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1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th-TH" b="1"/>
              <a:t>ผลตอบแทนสะสมนับตั้งแต่วันที่เริ่มลงทุน
(</a:t>
            </a:r>
            <a:r>
              <a:rPr lang="en-US" b="1"/>
              <a:t>Cumulative Return Since Inception)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6.721518027086372E-2"/>
          <c:y val="0.1320283578755703"/>
          <c:w val="0.69419263207729132"/>
          <c:h val="0.79346334782359251"/>
        </c:manualLayout>
      </c:layout>
      <c:lineChart>
        <c:grouping val="standard"/>
        <c:varyColors val="0"/>
        <c:ser>
          <c:idx val="0"/>
          <c:order val="0"/>
          <c:tx>
            <c:strRef>
              <c:f>'6. Since Inception Return'!$B$1</c:f>
              <c:strCache>
                <c:ptCount val="1"/>
                <c:pt idx="0">
                  <c:v>Thai Bond</c:v>
                </c:pt>
              </c:strCache>
            </c:strRef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dLbls>
            <c:dLbl>
              <c:idx val="11"/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F05-4266-BB28-ECA059E22A3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'6. Since Inception Return'!$A$2:$A$15</c:f>
              <c:strCache>
                <c:ptCount val="11"/>
                <c:pt idx="0">
                  <c:v>6/31/2017</c:v>
                </c:pt>
                <c:pt idx="1">
                  <c:v>31/07/2017</c:v>
                </c:pt>
                <c:pt idx="2">
                  <c:v>30/08/2017</c:v>
                </c:pt>
                <c:pt idx="3">
                  <c:v>30/09/2017</c:v>
                </c:pt>
                <c:pt idx="4">
                  <c:v>30/10/2017</c:v>
                </c:pt>
                <c:pt idx="5">
                  <c:v>30/11/2017</c:v>
                </c:pt>
                <c:pt idx="6">
                  <c:v>30/12/2017</c:v>
                </c:pt>
                <c:pt idx="7">
                  <c:v>30/01/2018</c:v>
                </c:pt>
                <c:pt idx="8">
                  <c:v>30/02/2018</c:v>
                </c:pt>
                <c:pt idx="9">
                  <c:v>30/03/2018</c:v>
                </c:pt>
                <c:pt idx="10">
                  <c:v>30/04/2018</c:v>
                </c:pt>
              </c:strCache>
            </c:strRef>
          </c:cat>
          <c:val>
            <c:numRef>
              <c:f>'6. Since Inception Return'!$B$2:$B$15</c:f>
              <c:numCache>
                <c:formatCode>0.00%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1.7626913779209552E-3</c:v>
                </c:pt>
                <c:pt idx="4">
                  <c:v>1.3071238248454353E-3</c:v>
                </c:pt>
                <c:pt idx="5">
                  <c:v>6.5270874127643097E-4</c:v>
                </c:pt>
                <c:pt idx="6">
                  <c:v>3.5122930255895302E-3</c:v>
                </c:pt>
                <c:pt idx="7">
                  <c:v>1.2000000000000899E-3</c:v>
                </c:pt>
                <c:pt idx="8">
                  <c:v>1.4482620854974204E-3</c:v>
                </c:pt>
                <c:pt idx="9">
                  <c:v>1.0472248541366636E-3</c:v>
                </c:pt>
                <c:pt idx="10">
                  <c:v>-1.0461293215104916E-3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FD1-436B-8E3B-4EFE81EA5928}"/>
            </c:ext>
          </c:extLst>
        </c:ser>
        <c:ser>
          <c:idx val="1"/>
          <c:order val="1"/>
          <c:tx>
            <c:strRef>
              <c:f>'6. Since Inception Return'!$C$1</c:f>
              <c:strCache>
                <c:ptCount val="1"/>
                <c:pt idx="0">
                  <c:v>Thai Property</c:v>
                </c:pt>
              </c:strCache>
            </c:strRef>
          </c:tx>
          <c:spPr>
            <a:ln w="19050" cap="rnd">
              <a:solidFill>
                <a:schemeClr val="accent1">
                  <a:lumMod val="75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dLbls>
            <c:dLbl>
              <c:idx val="11"/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F05-4266-BB28-ECA059E22A3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'6. Since Inception Return'!$A$2:$A$15</c:f>
              <c:strCache>
                <c:ptCount val="11"/>
                <c:pt idx="0">
                  <c:v>6/31/2017</c:v>
                </c:pt>
                <c:pt idx="1">
                  <c:v>31/07/2017</c:v>
                </c:pt>
                <c:pt idx="2">
                  <c:v>30/08/2017</c:v>
                </c:pt>
                <c:pt idx="3">
                  <c:v>30/09/2017</c:v>
                </c:pt>
                <c:pt idx="4">
                  <c:v>30/10/2017</c:v>
                </c:pt>
                <c:pt idx="5">
                  <c:v>30/11/2017</c:v>
                </c:pt>
                <c:pt idx="6">
                  <c:v>30/12/2017</c:v>
                </c:pt>
                <c:pt idx="7">
                  <c:v>30/01/2018</c:v>
                </c:pt>
                <c:pt idx="8">
                  <c:v>30/02/2018</c:v>
                </c:pt>
                <c:pt idx="9">
                  <c:v>30/03/2018</c:v>
                </c:pt>
                <c:pt idx="10">
                  <c:v>30/04/2018</c:v>
                </c:pt>
              </c:strCache>
            </c:strRef>
          </c:cat>
          <c:val>
            <c:numRef>
              <c:f>'6. Since Inception Return'!$C$2:$C$15</c:f>
              <c:numCache>
                <c:formatCode>0.00%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5.5993968333751809E-3</c:v>
                </c:pt>
                <c:pt idx="9">
                  <c:v>-2.9057368308808007E-3</c:v>
                </c:pt>
                <c:pt idx="10">
                  <c:v>1.7314787583883717E-2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9FD1-436B-8E3B-4EFE81EA5928}"/>
            </c:ext>
          </c:extLst>
        </c:ser>
        <c:ser>
          <c:idx val="2"/>
          <c:order val="2"/>
          <c:tx>
            <c:strRef>
              <c:f>'6. Since Inception Return'!$D$1</c:f>
              <c:strCache>
                <c:ptCount val="1"/>
                <c:pt idx="0">
                  <c:v>Thai Stock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dLbls>
            <c:dLbl>
              <c:idx val="11"/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F05-4266-BB28-ECA059E22A3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'6. Since Inception Return'!$A$2:$A$15</c:f>
              <c:strCache>
                <c:ptCount val="11"/>
                <c:pt idx="0">
                  <c:v>6/31/2017</c:v>
                </c:pt>
                <c:pt idx="1">
                  <c:v>31/07/2017</c:v>
                </c:pt>
                <c:pt idx="2">
                  <c:v>30/08/2017</c:v>
                </c:pt>
                <c:pt idx="3">
                  <c:v>30/09/2017</c:v>
                </c:pt>
                <c:pt idx="4">
                  <c:v>30/10/2017</c:v>
                </c:pt>
                <c:pt idx="5">
                  <c:v>30/11/2017</c:v>
                </c:pt>
                <c:pt idx="6">
                  <c:v>30/12/2017</c:v>
                </c:pt>
                <c:pt idx="7">
                  <c:v>30/01/2018</c:v>
                </c:pt>
                <c:pt idx="8">
                  <c:v>30/02/2018</c:v>
                </c:pt>
                <c:pt idx="9">
                  <c:v>30/03/2018</c:v>
                </c:pt>
                <c:pt idx="10">
                  <c:v>30/04/2018</c:v>
                </c:pt>
              </c:strCache>
            </c:strRef>
          </c:cat>
          <c:val>
            <c:numRef>
              <c:f>'6. Since Inception Return'!$D$2:$D$15</c:f>
              <c:numCache>
                <c:formatCode>0.00%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2.9444036353242442E-2</c:v>
                </c:pt>
                <c:pt idx="4">
                  <c:v>2.5294851163730092E-2</c:v>
                </c:pt>
                <c:pt idx="5">
                  <c:v>-5.5423656097663976E-4</c:v>
                </c:pt>
                <c:pt idx="6">
                  <c:v>7.6972831233156125E-2</c:v>
                </c:pt>
                <c:pt idx="7">
                  <c:v>-6.8173702264873182E-4</c:v>
                </c:pt>
                <c:pt idx="8">
                  <c:v>-2.2065087134173655E-2</c:v>
                </c:pt>
                <c:pt idx="9">
                  <c:v>2.0106595406210737E-3</c:v>
                </c:pt>
                <c:pt idx="10">
                  <c:v>6.5899072016559757E-3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9FD1-436B-8E3B-4EFE81EA5928}"/>
            </c:ext>
          </c:extLst>
        </c:ser>
        <c:ser>
          <c:idx val="3"/>
          <c:order val="3"/>
          <c:tx>
            <c:strRef>
              <c:f>'6. Since Inception Return'!$E$1</c:f>
              <c:strCache>
                <c:ptCount val="1"/>
                <c:pt idx="0">
                  <c:v>US Stock</c:v>
                </c:pt>
              </c:strCache>
            </c:strRef>
          </c:tx>
          <c:spPr>
            <a:ln w="19050" cap="rnd">
              <a:solidFill>
                <a:srgbClr val="FF6600"/>
              </a:solidFill>
              <a:prstDash val="sysDot"/>
              <a:round/>
            </a:ln>
            <a:effectLst/>
          </c:spPr>
          <c:marker>
            <c:symbol val="none"/>
          </c:marker>
          <c:dLbls>
            <c:dLbl>
              <c:idx val="11"/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F05-4266-BB28-ECA059E22A3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'6. Since Inception Return'!$A$2:$A$15</c:f>
              <c:strCache>
                <c:ptCount val="11"/>
                <c:pt idx="0">
                  <c:v>6/31/2017</c:v>
                </c:pt>
                <c:pt idx="1">
                  <c:v>31/07/2017</c:v>
                </c:pt>
                <c:pt idx="2">
                  <c:v>30/08/2017</c:v>
                </c:pt>
                <c:pt idx="3">
                  <c:v>30/09/2017</c:v>
                </c:pt>
                <c:pt idx="4">
                  <c:v>30/10/2017</c:v>
                </c:pt>
                <c:pt idx="5">
                  <c:v>30/11/2017</c:v>
                </c:pt>
                <c:pt idx="6">
                  <c:v>30/12/2017</c:v>
                </c:pt>
                <c:pt idx="7">
                  <c:v>30/01/2018</c:v>
                </c:pt>
                <c:pt idx="8">
                  <c:v>30/02/2018</c:v>
                </c:pt>
                <c:pt idx="9">
                  <c:v>30/03/2018</c:v>
                </c:pt>
                <c:pt idx="10">
                  <c:v>30/04/2018</c:v>
                </c:pt>
              </c:strCache>
            </c:strRef>
          </c:cat>
          <c:val>
            <c:numRef>
              <c:f>'6. Since Inception Return'!$E$2:$E$15</c:f>
              <c:numCache>
                <c:formatCode>0.00%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1.9211545407961772E-2</c:v>
                </c:pt>
                <c:pt idx="4">
                  <c:v>3.2613533338827994E-2</c:v>
                </c:pt>
                <c:pt idx="5">
                  <c:v>2.668473185565956E-2</c:v>
                </c:pt>
                <c:pt idx="6">
                  <c:v>6.2706867163828228E-2</c:v>
                </c:pt>
                <c:pt idx="7">
                  <c:v>-1.3833590899530956E-2</c:v>
                </c:pt>
                <c:pt idx="8">
                  <c:v>1.1464687020720676E-2</c:v>
                </c:pt>
                <c:pt idx="9">
                  <c:v>-5.1492199346171552E-2</c:v>
                </c:pt>
                <c:pt idx="10">
                  <c:v>3.8370908472336041E-3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9FD1-436B-8E3B-4EFE81EA5928}"/>
            </c:ext>
          </c:extLst>
        </c:ser>
        <c:ser>
          <c:idx val="4"/>
          <c:order val="4"/>
          <c:tx>
            <c:strRef>
              <c:f>'6. Since Inception Return'!$F$1</c:f>
              <c:strCache>
                <c:ptCount val="1"/>
                <c:pt idx="0">
                  <c:v>Gold</c:v>
                </c:pt>
              </c:strCache>
            </c:strRef>
          </c:tx>
          <c:spPr>
            <a:ln w="19050" cap="rnd">
              <a:solidFill>
                <a:srgbClr val="FFC000"/>
              </a:solidFill>
              <a:prstDash val="sysDot"/>
              <a:round/>
            </a:ln>
            <a:effectLst/>
          </c:spPr>
          <c:marker>
            <c:symbol val="none"/>
          </c:marker>
          <c:dLbls>
            <c:dLbl>
              <c:idx val="11"/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F05-4266-BB28-ECA059E22A3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'6. Since Inception Return'!$A$2:$A$15</c:f>
              <c:strCache>
                <c:ptCount val="11"/>
                <c:pt idx="0">
                  <c:v>6/31/2017</c:v>
                </c:pt>
                <c:pt idx="1">
                  <c:v>31/07/2017</c:v>
                </c:pt>
                <c:pt idx="2">
                  <c:v>30/08/2017</c:v>
                </c:pt>
                <c:pt idx="3">
                  <c:v>30/09/2017</c:v>
                </c:pt>
                <c:pt idx="4">
                  <c:v>30/10/2017</c:v>
                </c:pt>
                <c:pt idx="5">
                  <c:v>30/11/2017</c:v>
                </c:pt>
                <c:pt idx="6">
                  <c:v>30/12/2017</c:v>
                </c:pt>
                <c:pt idx="7">
                  <c:v>30/01/2018</c:v>
                </c:pt>
                <c:pt idx="8">
                  <c:v>30/02/2018</c:v>
                </c:pt>
                <c:pt idx="9">
                  <c:v>30/03/2018</c:v>
                </c:pt>
                <c:pt idx="10">
                  <c:v>30/04/2018</c:v>
                </c:pt>
              </c:strCache>
            </c:strRef>
          </c:cat>
          <c:val>
            <c:numRef>
              <c:f>'6. Since Inception Return'!$F$2:$F$15</c:f>
              <c:numCache>
                <c:formatCode>0.00%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-6.739163731046105E-3</c:v>
                </c:pt>
                <c:pt idx="4">
                  <c:v>-1.6730917501927567E-2</c:v>
                </c:pt>
                <c:pt idx="5">
                  <c:v>1.5290519877675379E-3</c:v>
                </c:pt>
                <c:pt idx="6">
                  <c:v>4.1103934233705175E-2</c:v>
                </c:pt>
                <c:pt idx="7">
                  <c:v>1.146832111299112E-2</c:v>
                </c:pt>
                <c:pt idx="8">
                  <c:v>-2.0631970260223009E-2</c:v>
                </c:pt>
                <c:pt idx="9">
                  <c:v>5.0483962801290971E-3</c:v>
                </c:pt>
                <c:pt idx="10">
                  <c:v>-5.7783820530251662E-3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9-9FD1-436B-8E3B-4EFE81EA5928}"/>
            </c:ext>
          </c:extLst>
        </c:ser>
        <c:ser>
          <c:idx val="5"/>
          <c:order val="5"/>
          <c:tx>
            <c:strRef>
              <c:f>'6. Since Inception Return'!$G$1</c:f>
              <c:strCache>
                <c:ptCount val="1"/>
                <c:pt idx="0">
                  <c:v>Benchmark Portfolio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none"/>
          </c:marker>
          <c:dLbls>
            <c:dLbl>
              <c:idx val="1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 algn="l">
                    <a:defRPr sz="1050" b="1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F05-4266-BB28-ECA059E22A3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'6. Since Inception Return'!$A$2:$A$15</c:f>
              <c:strCache>
                <c:ptCount val="11"/>
                <c:pt idx="0">
                  <c:v>6/31/2017</c:v>
                </c:pt>
                <c:pt idx="1">
                  <c:v>31/07/2017</c:v>
                </c:pt>
                <c:pt idx="2">
                  <c:v>30/08/2017</c:v>
                </c:pt>
                <c:pt idx="3">
                  <c:v>30/09/2017</c:v>
                </c:pt>
                <c:pt idx="4">
                  <c:v>30/10/2017</c:v>
                </c:pt>
                <c:pt idx="5">
                  <c:v>30/11/2017</c:v>
                </c:pt>
                <c:pt idx="6">
                  <c:v>30/12/2017</c:v>
                </c:pt>
                <c:pt idx="7">
                  <c:v>30/01/2018</c:v>
                </c:pt>
                <c:pt idx="8">
                  <c:v>30/02/2018</c:v>
                </c:pt>
                <c:pt idx="9">
                  <c:v>30/03/2018</c:v>
                </c:pt>
                <c:pt idx="10">
                  <c:v>30/04/2018</c:v>
                </c:pt>
              </c:strCache>
            </c:strRef>
          </c:cat>
          <c:val>
            <c:numRef>
              <c:f>'6. Since Inception Return'!$G$2:$G$15</c:f>
              <c:numCache>
                <c:formatCode>0.00%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1.444879658727085E-2</c:v>
                </c:pt>
                <c:pt idx="4">
                  <c:v>2.36253929585164E-2</c:v>
                </c:pt>
                <c:pt idx="5">
                  <c:v>3.1397149036520057E-3</c:v>
                </c:pt>
                <c:pt idx="6">
                  <c:v>5.8452823794967759E-2</c:v>
                </c:pt>
                <c:pt idx="7">
                  <c:v>-1.5570372143682253E-3</c:v>
                </c:pt>
                <c:pt idx="8">
                  <c:v>-1.7123347567370859E-2</c:v>
                </c:pt>
                <c:pt idx="9">
                  <c:v>-9.0104345428179949E-3</c:v>
                </c:pt>
                <c:pt idx="10">
                  <c:v>4.5068735423789089E-3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B-9FD1-436B-8E3B-4EFE81EA5928}"/>
            </c:ext>
          </c:extLst>
        </c:ser>
        <c:ser>
          <c:idx val="6"/>
          <c:order val="6"/>
          <c:tx>
            <c:strRef>
              <c:f>'6. Since Inception Return'!$H$1</c:f>
              <c:strCache>
                <c:ptCount val="1"/>
                <c:pt idx="0">
                  <c:v>Actual Portfolio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11"/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1F05-4266-BB28-ECA059E22A3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'6. Since Inception Return'!$A$2:$A$15</c:f>
              <c:strCache>
                <c:ptCount val="11"/>
                <c:pt idx="0">
                  <c:v>6/31/2017</c:v>
                </c:pt>
                <c:pt idx="1">
                  <c:v>31/07/2017</c:v>
                </c:pt>
                <c:pt idx="2">
                  <c:v>30/08/2017</c:v>
                </c:pt>
                <c:pt idx="3">
                  <c:v>30/09/2017</c:v>
                </c:pt>
                <c:pt idx="4">
                  <c:v>30/10/2017</c:v>
                </c:pt>
                <c:pt idx="5">
                  <c:v>30/11/2017</c:v>
                </c:pt>
                <c:pt idx="6">
                  <c:v>30/12/2017</c:v>
                </c:pt>
                <c:pt idx="7">
                  <c:v>30/01/2018</c:v>
                </c:pt>
                <c:pt idx="8">
                  <c:v>30/02/2018</c:v>
                </c:pt>
                <c:pt idx="9">
                  <c:v>30/03/2018</c:v>
                </c:pt>
                <c:pt idx="10">
                  <c:v>30/04/2018</c:v>
                </c:pt>
              </c:strCache>
            </c:strRef>
          </c:cat>
          <c:val>
            <c:numRef>
              <c:f>'6. Since Inception Return'!$H$2:$H$15</c:f>
              <c:numCache>
                <c:formatCode>0.00%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3.0594857142857146E-2</c:v>
                </c:pt>
                <c:pt idx="5">
                  <c:v>2.9813187753996662E-2</c:v>
                </c:pt>
                <c:pt idx="6">
                  <c:v>6.9941166458517445E-2</c:v>
                </c:pt>
                <c:pt idx="7">
                  <c:v>6.7891073246174827E-2</c:v>
                </c:pt>
                <c:pt idx="8">
                  <c:v>4.9627665050341108E-2</c:v>
                </c:pt>
                <c:pt idx="9">
                  <c:v>4.1182395402175054E-2</c:v>
                </c:pt>
                <c:pt idx="10">
                  <c:v>4.5407815927665629E-2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D-9FD1-436B-8E3B-4EFE81EA59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253952"/>
        <c:axId val="70534272"/>
      </c:lineChart>
      <c:catAx>
        <c:axId val="70253952"/>
        <c:scaling>
          <c:orientation val="minMax"/>
        </c:scaling>
        <c:delete val="0"/>
        <c:axPos val="b"/>
        <c:numFmt formatCode="[$-409]mmm\-yy;@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70534272"/>
        <c:crosses val="autoZero"/>
        <c:auto val="1"/>
        <c:lblAlgn val="ctr"/>
        <c:lblOffset val="100"/>
        <c:noMultiLvlLbl val="1"/>
      </c:catAx>
      <c:valAx>
        <c:axId val="7053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70253952"/>
        <c:crosses val="autoZero"/>
        <c:crossBetween val="midCat"/>
        <c:majorUnit val="2.0000000000000004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5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21</xdr:row>
      <xdr:rowOff>257173</xdr:rowOff>
    </xdr:from>
    <xdr:to>
      <xdr:col>5</xdr:col>
      <xdr:colOff>976314</xdr:colOff>
      <xdr:row>37</xdr:row>
      <xdr:rowOff>9524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41414</xdr:colOff>
      <xdr:row>20</xdr:row>
      <xdr:rowOff>7454</xdr:rowOff>
    </xdr:from>
    <xdr:to>
      <xdr:col>6</xdr:col>
      <xdr:colOff>985631</xdr:colOff>
      <xdr:row>36</xdr:row>
      <xdr:rowOff>24848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56030</xdr:colOff>
      <xdr:row>0</xdr:row>
      <xdr:rowOff>145677</xdr:rowOff>
    </xdr:from>
    <xdr:to>
      <xdr:col>31</xdr:col>
      <xdr:colOff>459443</xdr:colOff>
      <xdr:row>27</xdr:row>
      <xdr:rowOff>224119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581024</xdr:colOff>
      <xdr:row>17</xdr:row>
      <xdr:rowOff>3174</xdr:rowOff>
    </xdr:from>
    <xdr:to>
      <xdr:col>10</xdr:col>
      <xdr:colOff>241300</xdr:colOff>
      <xdr:row>44</xdr:row>
      <xdr:rowOff>114300</xdr:rowOff>
    </xdr:to>
    <xdr:graphicFrame macro="">
      <xdr:nvGraphicFramePr>
        <xdr:cNvPr id="3" name="Chart 1">
          <a:extLst>
            <a:ext uri="{FF2B5EF4-FFF2-40B4-BE49-F238E27FC236}">
              <a16:creationId xmlns="" xmlns:a16="http://schemas.microsoft.com/office/drawing/2014/main" id="{786C0D14-CBC4-4E4E-93A0-7375E708A4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"/>
  <sheetViews>
    <sheetView zoomScaleNormal="100" workbookViewId="0">
      <pane xSplit="1" ySplit="5" topLeftCell="B9" activePane="bottomRight" state="frozen"/>
      <selection pane="topRight" activeCell="B1" sqref="B1"/>
      <selection pane="bottomLeft" activeCell="A6" sqref="A6"/>
      <selection pane="bottomRight" activeCell="E18" sqref="E18"/>
    </sheetView>
  </sheetViews>
  <sheetFormatPr defaultColWidth="9.140625" defaultRowHeight="21.75"/>
  <cols>
    <col min="1" max="1" width="15.140625" style="28" customWidth="1"/>
    <col min="2" max="2" width="17.7109375" style="27" customWidth="1"/>
    <col min="3" max="3" width="26.5703125" style="28" customWidth="1"/>
    <col min="4" max="4" width="13.42578125" style="28" customWidth="1"/>
    <col min="5" max="5" width="10.28515625" style="27" customWidth="1"/>
    <col min="6" max="6" width="16.7109375" style="28" customWidth="1"/>
    <col min="7" max="9" width="8.28515625" style="28" customWidth="1"/>
    <col min="10" max="10" width="1.7109375" style="28" customWidth="1"/>
    <col min="11" max="16" width="8.28515625" style="28" customWidth="1"/>
    <col min="17" max="19" width="13.85546875" style="28" customWidth="1"/>
    <col min="20" max="16384" width="9.140625" style="28"/>
  </cols>
  <sheetData>
    <row r="1" spans="1:19">
      <c r="A1" s="26" t="s">
        <v>43</v>
      </c>
      <c r="M1" s="29"/>
      <c r="P1" s="29"/>
      <c r="S1" s="29"/>
    </row>
    <row r="2" spans="1:19">
      <c r="A2" s="28" t="s">
        <v>44</v>
      </c>
      <c r="B2" s="30">
        <v>43221</v>
      </c>
      <c r="M2" s="62"/>
    </row>
    <row r="3" spans="1:19">
      <c r="M3" s="62"/>
    </row>
    <row r="4" spans="1:19">
      <c r="A4" s="137" t="s">
        <v>29</v>
      </c>
      <c r="B4" s="139" t="s">
        <v>37</v>
      </c>
      <c r="C4" s="137" t="s">
        <v>30</v>
      </c>
      <c r="D4" s="137" t="s">
        <v>31</v>
      </c>
      <c r="E4" s="137" t="s">
        <v>32</v>
      </c>
      <c r="F4" s="137" t="s">
        <v>33</v>
      </c>
      <c r="G4" s="137" t="s">
        <v>36</v>
      </c>
      <c r="H4" s="137"/>
      <c r="I4" s="137"/>
      <c r="K4" s="131" t="s">
        <v>42</v>
      </c>
      <c r="L4" s="131"/>
      <c r="M4" s="131"/>
      <c r="N4" s="131"/>
      <c r="O4" s="131"/>
      <c r="P4" s="131"/>
      <c r="Q4" s="131"/>
      <c r="R4" s="131"/>
      <c r="S4" s="131"/>
    </row>
    <row r="5" spans="1:19" s="31" customFormat="1">
      <c r="A5" s="137"/>
      <c r="B5" s="139"/>
      <c r="C5" s="137"/>
      <c r="D5" s="137"/>
      <c r="E5" s="137"/>
      <c r="F5" s="137"/>
      <c r="G5" s="137" t="s">
        <v>38</v>
      </c>
      <c r="H5" s="137"/>
      <c r="I5" s="137"/>
      <c r="K5" s="138" t="s">
        <v>39</v>
      </c>
      <c r="L5" s="138"/>
      <c r="M5" s="138"/>
      <c r="N5" s="133" t="s">
        <v>40</v>
      </c>
      <c r="O5" s="133"/>
      <c r="P5" s="133"/>
      <c r="Q5" s="133" t="s">
        <v>41</v>
      </c>
      <c r="R5" s="133"/>
      <c r="S5" s="133"/>
    </row>
    <row r="6" spans="1:19">
      <c r="A6" s="140" t="s">
        <v>34</v>
      </c>
      <c r="B6" s="32" t="s">
        <v>72</v>
      </c>
      <c r="C6" s="63" t="s">
        <v>73</v>
      </c>
      <c r="D6" s="33">
        <v>8000</v>
      </c>
      <c r="E6" s="34">
        <v>1</v>
      </c>
      <c r="F6" s="74">
        <f>D6*E6</f>
        <v>8000</v>
      </c>
      <c r="G6" s="17">
        <f t="shared" ref="G6:G20" si="0">F6/$F$24</f>
        <v>9.0176636766634732E-2</v>
      </c>
      <c r="H6" s="135">
        <f>SUM(G6:G7)</f>
        <v>9.0176636766634732E-2</v>
      </c>
      <c r="I6" s="135">
        <f>SUM(H6:H11)</f>
        <v>0.20305442747570551</v>
      </c>
      <c r="K6" s="19">
        <v>0</v>
      </c>
      <c r="L6" s="135">
        <f>SUM(K6:K7)</f>
        <v>0</v>
      </c>
      <c r="M6" s="135">
        <f>SUM(L6:L11)</f>
        <v>0.1</v>
      </c>
      <c r="N6" s="86">
        <f t="shared" ref="N6:N23" si="1">K6-G6</f>
        <v>-9.0176636766634732E-2</v>
      </c>
      <c r="O6" s="135">
        <f>SUM(N6:N7)</f>
        <v>-9.0176636766634732E-2</v>
      </c>
      <c r="P6" s="135">
        <f>SUM(O6:O11)</f>
        <v>-0.10305442747570549</v>
      </c>
      <c r="Q6" s="20">
        <f t="shared" ref="Q6:Q19" si="2">N6*$F$24</f>
        <v>-8000</v>
      </c>
      <c r="R6" s="130">
        <f>SUM(Q6:Q7)</f>
        <v>-8000</v>
      </c>
      <c r="S6" s="130">
        <f>SUM(R6:R11)</f>
        <v>-9142.4502993959995</v>
      </c>
    </row>
    <row r="7" spans="1:19">
      <c r="A7" s="140"/>
      <c r="B7" s="32"/>
      <c r="C7" s="63"/>
      <c r="D7" s="33">
        <v>0</v>
      </c>
      <c r="E7" s="34">
        <v>1</v>
      </c>
      <c r="F7" s="20">
        <f>D7*E7</f>
        <v>0</v>
      </c>
      <c r="G7" s="17">
        <f t="shared" si="0"/>
        <v>0</v>
      </c>
      <c r="H7" s="135"/>
      <c r="I7" s="135"/>
      <c r="K7" s="19">
        <f t="shared" ref="K7:K23" si="3">G7</f>
        <v>0</v>
      </c>
      <c r="L7" s="135"/>
      <c r="M7" s="135"/>
      <c r="N7" s="86">
        <f t="shared" si="1"/>
        <v>0</v>
      </c>
      <c r="O7" s="135"/>
      <c r="P7" s="135"/>
      <c r="Q7" s="20">
        <f t="shared" si="2"/>
        <v>0</v>
      </c>
      <c r="R7" s="130"/>
      <c r="S7" s="130"/>
    </row>
    <row r="8" spans="1:19">
      <c r="A8" s="141" t="s">
        <v>22</v>
      </c>
      <c r="B8" s="21" t="s">
        <v>51</v>
      </c>
      <c r="C8" s="85" t="s">
        <v>74</v>
      </c>
      <c r="D8" s="22">
        <v>805.59979999999996</v>
      </c>
      <c r="E8" s="23">
        <v>12.430400000000001</v>
      </c>
      <c r="F8" s="24">
        <f t="shared" ref="F8:F22" si="4">D8*E8</f>
        <v>10013.927753919999</v>
      </c>
      <c r="G8" s="25">
        <f t="shared" si="0"/>
        <v>0.11287779070907077</v>
      </c>
      <c r="H8" s="136">
        <f>SUM(G8:G9)</f>
        <v>0.11287779070907077</v>
      </c>
      <c r="I8" s="135"/>
      <c r="K8" s="19">
        <v>0.1</v>
      </c>
      <c r="L8" s="136">
        <f>SUM(K8:K9)</f>
        <v>0.1</v>
      </c>
      <c r="M8" s="135"/>
      <c r="N8" s="86">
        <f t="shared" si="1"/>
        <v>-1.2877790709070761E-2</v>
      </c>
      <c r="O8" s="136">
        <f>SUM(N8:N9)</f>
        <v>-1.2877790709070761E-2</v>
      </c>
      <c r="P8" s="135"/>
      <c r="Q8" s="20">
        <f t="shared" si="2"/>
        <v>-1142.4502993959989</v>
      </c>
      <c r="R8" s="132">
        <f>SUM(Q8:Q9)</f>
        <v>-1142.4502993959989</v>
      </c>
      <c r="S8" s="130"/>
    </row>
    <row r="9" spans="1:19">
      <c r="A9" s="141"/>
      <c r="B9" s="21"/>
      <c r="C9" s="85"/>
      <c r="D9" s="22"/>
      <c r="E9" s="23"/>
      <c r="F9" s="24">
        <f>D9*E9</f>
        <v>0</v>
      </c>
      <c r="G9" s="25">
        <f t="shared" si="0"/>
        <v>0</v>
      </c>
      <c r="H9" s="136"/>
      <c r="I9" s="135"/>
      <c r="K9" s="19">
        <f t="shared" si="3"/>
        <v>0</v>
      </c>
      <c r="L9" s="136"/>
      <c r="M9" s="135"/>
      <c r="N9" s="86">
        <f t="shared" si="1"/>
        <v>0</v>
      </c>
      <c r="O9" s="136"/>
      <c r="P9" s="135"/>
      <c r="Q9" s="20">
        <f t="shared" si="2"/>
        <v>0</v>
      </c>
      <c r="R9" s="132"/>
      <c r="S9" s="130"/>
    </row>
    <row r="10" spans="1:19">
      <c r="A10" s="140" t="s">
        <v>28</v>
      </c>
      <c r="B10" s="32" t="s">
        <v>51</v>
      </c>
      <c r="C10" s="84" t="s">
        <v>75</v>
      </c>
      <c r="D10" s="33"/>
      <c r="E10" s="34"/>
      <c r="F10" s="87">
        <f>D10*E10</f>
        <v>0</v>
      </c>
      <c r="G10" s="86">
        <f t="shared" si="0"/>
        <v>0</v>
      </c>
      <c r="H10" s="134">
        <f>SUM(G10:G11)</f>
        <v>0</v>
      </c>
      <c r="I10" s="135"/>
      <c r="K10" s="19">
        <v>0</v>
      </c>
      <c r="L10" s="134">
        <v>0</v>
      </c>
      <c r="M10" s="135"/>
      <c r="N10" s="86">
        <f t="shared" si="1"/>
        <v>0</v>
      </c>
      <c r="O10" s="134">
        <f>SUM(N10:N11)</f>
        <v>0</v>
      </c>
      <c r="P10" s="135"/>
      <c r="Q10" s="20">
        <f t="shared" si="2"/>
        <v>0</v>
      </c>
      <c r="R10" s="129">
        <f>SUM(Q10:Q11)</f>
        <v>0</v>
      </c>
      <c r="S10" s="130"/>
    </row>
    <row r="11" spans="1:19">
      <c r="A11" s="140"/>
      <c r="B11" s="32"/>
      <c r="C11" s="84"/>
      <c r="D11" s="33"/>
      <c r="E11" s="34"/>
      <c r="F11" s="87">
        <f>D11*E11</f>
        <v>0</v>
      </c>
      <c r="G11" s="86">
        <f t="shared" si="0"/>
        <v>0</v>
      </c>
      <c r="H11" s="134"/>
      <c r="I11" s="135"/>
      <c r="K11" s="19">
        <f t="shared" si="3"/>
        <v>0</v>
      </c>
      <c r="L11" s="134"/>
      <c r="M11" s="135"/>
      <c r="N11" s="86">
        <f t="shared" si="1"/>
        <v>0</v>
      </c>
      <c r="O11" s="134"/>
      <c r="P11" s="135"/>
      <c r="Q11" s="20">
        <f t="shared" si="2"/>
        <v>0</v>
      </c>
      <c r="R11" s="129"/>
      <c r="S11" s="130"/>
    </row>
    <row r="12" spans="1:19">
      <c r="A12" s="141" t="s">
        <v>23</v>
      </c>
      <c r="B12" s="21" t="s">
        <v>51</v>
      </c>
      <c r="C12" s="85" t="s">
        <v>115</v>
      </c>
      <c r="D12" s="22">
        <v>1068.0492999999999</v>
      </c>
      <c r="E12" s="23">
        <v>11.1671</v>
      </c>
      <c r="F12" s="24">
        <f t="shared" si="4"/>
        <v>11927.013338029998</v>
      </c>
      <c r="G12" s="25">
        <f t="shared" si="0"/>
        <v>0.13444224368679233</v>
      </c>
      <c r="H12" s="136">
        <f>SUM(G12:G13)</f>
        <v>0.13444224368679233</v>
      </c>
      <c r="I12" s="135">
        <f>SUM(G12:G13)</f>
        <v>0.13444224368679233</v>
      </c>
      <c r="K12" s="19">
        <v>0.1</v>
      </c>
      <c r="L12" s="136">
        <v>0.1</v>
      </c>
      <c r="M12" s="135">
        <f>SUM(K12:K13)</f>
        <v>0.1</v>
      </c>
      <c r="N12" s="86">
        <f t="shared" si="1"/>
        <v>-3.4442243686792329E-2</v>
      </c>
      <c r="O12" s="136">
        <f>SUM(N12:N13)</f>
        <v>-3.4442243686792329E-2</v>
      </c>
      <c r="P12" s="135">
        <f>SUM(N12:N13)</f>
        <v>-3.4442243686792329E-2</v>
      </c>
      <c r="Q12" s="20">
        <f t="shared" si="2"/>
        <v>-3055.5358835059969</v>
      </c>
      <c r="R12" s="132">
        <f>SUM(Q12:Q13)</f>
        <v>-3055.5358835059969</v>
      </c>
      <c r="S12" s="130">
        <f>SUM(Q12:Q13)</f>
        <v>-3055.5358835059969</v>
      </c>
    </row>
    <row r="13" spans="1:19">
      <c r="A13" s="141"/>
      <c r="B13" s="21"/>
      <c r="C13" s="85"/>
      <c r="D13" s="22"/>
      <c r="E13" s="23"/>
      <c r="F13" s="24">
        <f t="shared" ref="F13" si="5">D13*E13</f>
        <v>0</v>
      </c>
      <c r="G13" s="25">
        <f t="shared" si="0"/>
        <v>0</v>
      </c>
      <c r="H13" s="136"/>
      <c r="I13" s="135"/>
      <c r="K13" s="19">
        <f t="shared" si="3"/>
        <v>0</v>
      </c>
      <c r="L13" s="136"/>
      <c r="M13" s="135"/>
      <c r="N13" s="86">
        <f t="shared" si="1"/>
        <v>0</v>
      </c>
      <c r="O13" s="136"/>
      <c r="P13" s="135"/>
      <c r="Q13" s="20">
        <f t="shared" si="2"/>
        <v>0</v>
      </c>
      <c r="R13" s="132"/>
      <c r="S13" s="130"/>
    </row>
    <row r="14" spans="1:19">
      <c r="A14" s="140" t="s">
        <v>24</v>
      </c>
      <c r="B14" s="32" t="s">
        <v>51</v>
      </c>
      <c r="C14" s="84" t="s">
        <v>52</v>
      </c>
      <c r="D14" s="33">
        <v>103.1087</v>
      </c>
      <c r="E14" s="34">
        <v>53.143500000000003</v>
      </c>
      <c r="F14" s="87">
        <f t="shared" ref="F14:F15" si="6">D14*E14</f>
        <v>5479.5571984500002</v>
      </c>
      <c r="G14" s="86">
        <f t="shared" si="0"/>
        <v>6.1766004890828036E-2</v>
      </c>
      <c r="H14" s="134">
        <f>SUM(G14:G16)</f>
        <v>0.30227804979039813</v>
      </c>
      <c r="I14" s="135">
        <f>SUM(H14:H21)</f>
        <v>0.66250332883750218</v>
      </c>
      <c r="K14" s="19">
        <v>0.13</v>
      </c>
      <c r="L14" s="134">
        <f>SUM(K14:K16)</f>
        <v>0.38</v>
      </c>
      <c r="M14" s="135">
        <f>SUM(L14:L21)</f>
        <v>0.75</v>
      </c>
      <c r="N14" s="86">
        <f t="shared" si="1"/>
        <v>6.8233995109171969E-2</v>
      </c>
      <c r="O14" s="134">
        <f>SUM(N14:N16)</f>
        <v>7.7721950209601876E-2</v>
      </c>
      <c r="P14" s="135">
        <f>SUM(O14:O21)</f>
        <v>8.7496671162497819E-2</v>
      </c>
      <c r="Q14" s="20">
        <f t="shared" si="2"/>
        <v>6053.3634924312</v>
      </c>
      <c r="R14" s="129">
        <f>SUM(Q14:Q16)</f>
        <v>6895.085290061199</v>
      </c>
      <c r="S14" s="130">
        <f>SUM(R14:R21)</f>
        <v>7762.2474556399966</v>
      </c>
    </row>
    <row r="15" spans="1:19">
      <c r="A15" s="140"/>
      <c r="B15" s="32" t="s">
        <v>51</v>
      </c>
      <c r="C15" s="84" t="s">
        <v>76</v>
      </c>
      <c r="D15" s="33">
        <v>83.888599999999997</v>
      </c>
      <c r="E15" s="34">
        <v>67.352199999999996</v>
      </c>
      <c r="F15" s="87">
        <f t="shared" si="6"/>
        <v>5650.0817649199998</v>
      </c>
      <c r="G15" s="86">
        <f t="shared" si="0"/>
        <v>6.3688171377122169E-2</v>
      </c>
      <c r="H15" s="134"/>
      <c r="I15" s="135"/>
      <c r="K15" s="19">
        <v>0.13</v>
      </c>
      <c r="L15" s="134"/>
      <c r="M15" s="135"/>
      <c r="N15" s="86">
        <f t="shared" si="1"/>
        <v>6.6311828622877836E-2</v>
      </c>
      <c r="O15" s="134"/>
      <c r="P15" s="135"/>
      <c r="Q15" s="20">
        <f t="shared" si="2"/>
        <v>5882.8389259611995</v>
      </c>
      <c r="R15" s="129"/>
      <c r="S15" s="130"/>
    </row>
    <row r="16" spans="1:19">
      <c r="A16" s="140"/>
      <c r="B16" s="32" t="s">
        <v>51</v>
      </c>
      <c r="C16" s="84" t="s">
        <v>80</v>
      </c>
      <c r="D16" s="33">
        <v>1509.0513000000001</v>
      </c>
      <c r="E16" s="34">
        <v>10.395200000000001</v>
      </c>
      <c r="F16" s="87">
        <f>D16*E16</f>
        <v>15686.890073760002</v>
      </c>
      <c r="G16" s="86">
        <f t="shared" si="0"/>
        <v>0.17682387352244794</v>
      </c>
      <c r="H16" s="134"/>
      <c r="I16" s="135"/>
      <c r="K16" s="19">
        <v>0.12</v>
      </c>
      <c r="L16" s="134"/>
      <c r="M16" s="135"/>
      <c r="N16" s="86">
        <f t="shared" si="1"/>
        <v>-5.6823873522447943E-2</v>
      </c>
      <c r="O16" s="134"/>
      <c r="P16" s="135"/>
      <c r="Q16" s="20">
        <f t="shared" si="2"/>
        <v>-5041.1171283312015</v>
      </c>
      <c r="R16" s="129"/>
      <c r="S16" s="130"/>
    </row>
    <row r="17" spans="1:19">
      <c r="A17" s="141" t="s">
        <v>25</v>
      </c>
      <c r="B17" s="21" t="s">
        <v>51</v>
      </c>
      <c r="C17" s="85" t="s">
        <v>77</v>
      </c>
      <c r="D17" s="22">
        <v>1462.3783000000001</v>
      </c>
      <c r="E17" s="23">
        <v>11.1051</v>
      </c>
      <c r="F17" s="24">
        <f t="shared" si="4"/>
        <v>16239.857259330001</v>
      </c>
      <c r="G17" s="25">
        <f t="shared" si="0"/>
        <v>0.18305696365207472</v>
      </c>
      <c r="H17" s="136">
        <f>SUM(G17:G21)</f>
        <v>0.36022527904710411</v>
      </c>
      <c r="I17" s="135"/>
      <c r="K17" s="19">
        <v>0.13</v>
      </c>
      <c r="L17" s="136">
        <f>SUM(K17:K21)</f>
        <v>0.37</v>
      </c>
      <c r="M17" s="135"/>
      <c r="N17" s="86">
        <f t="shared" si="1"/>
        <v>-5.3056963652074712E-2</v>
      </c>
      <c r="O17" s="136">
        <f>SUM(N17:N21)</f>
        <v>9.7747209528959433E-3</v>
      </c>
      <c r="P17" s="135"/>
      <c r="Q17" s="20">
        <f t="shared" si="2"/>
        <v>-4706.9365684488012</v>
      </c>
      <c r="R17" s="132">
        <f>SUM(Q17:Q21)</f>
        <v>867.16216557879761</v>
      </c>
      <c r="S17" s="130"/>
    </row>
    <row r="18" spans="1:19">
      <c r="A18" s="141"/>
      <c r="B18" s="21" t="s">
        <v>51</v>
      </c>
      <c r="C18" s="85" t="s">
        <v>78</v>
      </c>
      <c r="D18" s="22">
        <v>445.42570000000001</v>
      </c>
      <c r="E18" s="23">
        <v>18.689699999999998</v>
      </c>
      <c r="F18" s="24">
        <f t="shared" si="4"/>
        <v>8324.8727052899994</v>
      </c>
      <c r="G18" s="25">
        <f t="shared" si="0"/>
        <v>9.3838627759176008E-2</v>
      </c>
      <c r="H18" s="136"/>
      <c r="I18" s="135"/>
      <c r="K18" s="19">
        <v>0.12</v>
      </c>
      <c r="L18" s="136"/>
      <c r="M18" s="135"/>
      <c r="N18" s="86">
        <f t="shared" si="1"/>
        <v>2.6161372240823988E-2</v>
      </c>
      <c r="O18" s="136"/>
      <c r="P18" s="135"/>
      <c r="Q18" s="72">
        <f t="shared" si="2"/>
        <v>2320.9002401388002</v>
      </c>
      <c r="R18" s="132"/>
      <c r="S18" s="130"/>
    </row>
    <row r="19" spans="1:19">
      <c r="A19" s="141"/>
      <c r="B19" s="21" t="s">
        <v>51</v>
      </c>
      <c r="C19" s="85" t="s">
        <v>89</v>
      </c>
      <c r="D19" s="22">
        <v>568.76020000000005</v>
      </c>
      <c r="E19" s="23">
        <v>12.9977</v>
      </c>
      <c r="F19" s="24">
        <f t="shared" ref="F19" si="7">D19*E19</f>
        <v>7392.5744515400011</v>
      </c>
      <c r="G19" s="25">
        <f t="shared" si="0"/>
        <v>8.3329687635853328E-2</v>
      </c>
      <c r="H19" s="136"/>
      <c r="I19" s="135"/>
      <c r="K19" s="19">
        <v>0.12</v>
      </c>
      <c r="L19" s="136"/>
      <c r="M19" s="135"/>
      <c r="N19" s="86">
        <f t="shared" si="1"/>
        <v>3.6670312364146668E-2</v>
      </c>
      <c r="O19" s="136"/>
      <c r="P19" s="135"/>
      <c r="Q19" s="20">
        <f t="shared" si="2"/>
        <v>3253.1984938887986</v>
      </c>
      <c r="R19" s="132"/>
      <c r="S19" s="130"/>
    </row>
    <row r="20" spans="1:19">
      <c r="A20" s="141"/>
      <c r="B20" s="21"/>
      <c r="C20" s="85"/>
      <c r="D20" s="22"/>
      <c r="E20" s="23"/>
      <c r="F20" s="24">
        <f>D20*E20</f>
        <v>0</v>
      </c>
      <c r="G20" s="25">
        <f t="shared" si="0"/>
        <v>0</v>
      </c>
      <c r="H20" s="136"/>
      <c r="I20" s="135"/>
      <c r="K20" s="19">
        <v>0</v>
      </c>
      <c r="L20" s="136"/>
      <c r="M20" s="135"/>
      <c r="N20" s="86">
        <f t="shared" si="1"/>
        <v>0</v>
      </c>
      <c r="O20" s="136"/>
      <c r="P20" s="135"/>
      <c r="Q20" s="82">
        <f t="shared" ref="Q20" si="8">N20*$F$24</f>
        <v>0</v>
      </c>
      <c r="R20" s="132"/>
      <c r="S20" s="130"/>
    </row>
    <row r="21" spans="1:19">
      <c r="A21" s="141"/>
      <c r="B21" s="21"/>
      <c r="C21" s="85"/>
      <c r="D21" s="22"/>
      <c r="E21" s="23"/>
      <c r="F21" s="24">
        <f t="shared" ref="F21" si="9">D21*E21</f>
        <v>0</v>
      </c>
      <c r="G21" s="25">
        <f t="shared" ref="G21" si="10">F21/$F$24</f>
        <v>0</v>
      </c>
      <c r="H21" s="136"/>
      <c r="I21" s="135"/>
      <c r="K21" s="19">
        <f>-N20</f>
        <v>0</v>
      </c>
      <c r="L21" s="136"/>
      <c r="M21" s="135"/>
      <c r="N21" s="86">
        <f t="shared" si="1"/>
        <v>0</v>
      </c>
      <c r="O21" s="136"/>
      <c r="P21" s="135"/>
      <c r="Q21" s="20">
        <f t="shared" ref="Q21" si="11">N21*$F$24</f>
        <v>0</v>
      </c>
      <c r="R21" s="132"/>
      <c r="S21" s="130"/>
    </row>
    <row r="22" spans="1:19">
      <c r="A22" s="140" t="s">
        <v>27</v>
      </c>
      <c r="B22" s="32" t="s">
        <v>51</v>
      </c>
      <c r="C22" s="84" t="s">
        <v>79</v>
      </c>
      <c r="D22" s="33">
        <v>0</v>
      </c>
      <c r="E22" s="34">
        <v>0</v>
      </c>
      <c r="F22" s="20">
        <f t="shared" si="4"/>
        <v>0</v>
      </c>
      <c r="G22" s="17">
        <f>F22/$F$24</f>
        <v>0</v>
      </c>
      <c r="H22" s="134">
        <f>SUM(G22:G23)</f>
        <v>0</v>
      </c>
      <c r="I22" s="135">
        <f>SUM(G22:G23)</f>
        <v>0</v>
      </c>
      <c r="K22" s="19">
        <v>0.05</v>
      </c>
      <c r="L22" s="134">
        <f>SUM(K22:K23)</f>
        <v>0.05</v>
      </c>
      <c r="M22" s="135">
        <f>SUM(K22:K23)</f>
        <v>0.05</v>
      </c>
      <c r="N22" s="86">
        <f t="shared" si="1"/>
        <v>0.05</v>
      </c>
      <c r="O22" s="134">
        <f>SUM(N22:N23)</f>
        <v>0.05</v>
      </c>
      <c r="P22" s="135">
        <f>SUM(N22:N23)</f>
        <v>0.05</v>
      </c>
      <c r="Q22" s="20">
        <f>N22*$F$24</f>
        <v>4435.7387272619999</v>
      </c>
      <c r="R22" s="129">
        <f>SUM(Q22:Q23)</f>
        <v>4435.7387272619999</v>
      </c>
      <c r="S22" s="130">
        <f>SUM(Q22:Q23)</f>
        <v>4435.7387272619999</v>
      </c>
    </row>
    <row r="23" spans="1:19">
      <c r="A23" s="140"/>
      <c r="B23" s="32"/>
      <c r="C23" s="88"/>
      <c r="D23" s="89"/>
      <c r="E23" s="34"/>
      <c r="F23" s="20">
        <f>D23*E23</f>
        <v>0</v>
      </c>
      <c r="G23" s="17">
        <f>F23/$F$24</f>
        <v>0</v>
      </c>
      <c r="H23" s="134"/>
      <c r="I23" s="135"/>
      <c r="K23" s="19">
        <f t="shared" si="3"/>
        <v>0</v>
      </c>
      <c r="L23" s="134"/>
      <c r="M23" s="135"/>
      <c r="N23" s="86">
        <f t="shared" si="1"/>
        <v>0</v>
      </c>
      <c r="O23" s="134"/>
      <c r="P23" s="135"/>
      <c r="Q23" s="20">
        <f>N23*$F$24</f>
        <v>0</v>
      </c>
      <c r="R23" s="129"/>
      <c r="S23" s="130"/>
    </row>
    <row r="24" spans="1:19">
      <c r="A24" s="142" t="s">
        <v>35</v>
      </c>
      <c r="B24" s="142"/>
      <c r="C24" s="142"/>
      <c r="D24" s="142"/>
      <c r="E24" s="142"/>
      <c r="F24" s="64">
        <f>SUM(F6:F23)</f>
        <v>88714.774545239998</v>
      </c>
      <c r="G24" s="65">
        <f>SUM(G6:G23)</f>
        <v>1</v>
      </c>
      <c r="H24" s="66"/>
      <c r="I24" s="65"/>
      <c r="K24" s="65">
        <f>SUM(K6:K23)</f>
        <v>1</v>
      </c>
      <c r="L24" s="66"/>
      <c r="M24" s="65"/>
      <c r="N24" s="65"/>
      <c r="O24" s="67"/>
      <c r="P24" s="65"/>
      <c r="Q24" s="64"/>
      <c r="R24" s="68"/>
      <c r="S24" s="64"/>
    </row>
    <row r="25" spans="1:19" ht="13.5" customHeight="1"/>
    <row r="26" spans="1:19">
      <c r="A26" s="28" t="s">
        <v>50</v>
      </c>
      <c r="P26" s="28" t="s">
        <v>125</v>
      </c>
    </row>
    <row r="27" spans="1:19">
      <c r="P27" s="28" t="s">
        <v>126</v>
      </c>
    </row>
    <row r="35" spans="2:5">
      <c r="B35" s="28"/>
      <c r="E35" s="28"/>
    </row>
    <row r="36" spans="2:5">
      <c r="B36" s="28"/>
      <c r="E36" s="28"/>
    </row>
    <row r="37" spans="2:5">
      <c r="B37" s="28"/>
      <c r="E37" s="28"/>
    </row>
    <row r="38" spans="2:5">
      <c r="B38" s="28"/>
      <c r="E38" s="28"/>
    </row>
    <row r="39" spans="2:5">
      <c r="B39" s="28"/>
      <c r="E39" s="28"/>
    </row>
    <row r="40" spans="2:5">
      <c r="B40" s="28"/>
      <c r="E40" s="28"/>
    </row>
    <row r="41" spans="2:5">
      <c r="B41" s="28"/>
      <c r="E41" s="28"/>
    </row>
    <row r="42" spans="2:5">
      <c r="B42" s="28"/>
      <c r="E42" s="28"/>
    </row>
    <row r="43" spans="2:5">
      <c r="B43" s="28"/>
      <c r="E43" s="28"/>
    </row>
    <row r="44" spans="2:5">
      <c r="B44" s="28"/>
      <c r="E44" s="28"/>
    </row>
    <row r="45" spans="2:5">
      <c r="B45" s="28"/>
      <c r="E45" s="28"/>
    </row>
  </sheetData>
  <mergeCells count="64">
    <mergeCell ref="A14:A16"/>
    <mergeCell ref="A17:A21"/>
    <mergeCell ref="A24:E24"/>
    <mergeCell ref="A6:A7"/>
    <mergeCell ref="A8:A9"/>
    <mergeCell ref="A10:A11"/>
    <mergeCell ref="A12:A13"/>
    <mergeCell ref="A22:A23"/>
    <mergeCell ref="H12:H13"/>
    <mergeCell ref="I6:I11"/>
    <mergeCell ref="H14:H16"/>
    <mergeCell ref="H17:H21"/>
    <mergeCell ref="H22:H23"/>
    <mergeCell ref="I22:I23"/>
    <mergeCell ref="I12:I13"/>
    <mergeCell ref="I14:I21"/>
    <mergeCell ref="A4:A5"/>
    <mergeCell ref="B4:B5"/>
    <mergeCell ref="C4:C5"/>
    <mergeCell ref="D4:D5"/>
    <mergeCell ref="E4:E5"/>
    <mergeCell ref="F4:F5"/>
    <mergeCell ref="G5:I5"/>
    <mergeCell ref="K5:M5"/>
    <mergeCell ref="L6:L7"/>
    <mergeCell ref="M6:M11"/>
    <mergeCell ref="L8:L9"/>
    <mergeCell ref="L10:L11"/>
    <mergeCell ref="G4:I4"/>
    <mergeCell ref="H6:H7"/>
    <mergeCell ref="H8:H9"/>
    <mergeCell ref="H10:H11"/>
    <mergeCell ref="L12:L13"/>
    <mergeCell ref="M12:M13"/>
    <mergeCell ref="L14:L16"/>
    <mergeCell ref="M14:M21"/>
    <mergeCell ref="L17:L21"/>
    <mergeCell ref="O14:O16"/>
    <mergeCell ref="P14:P21"/>
    <mergeCell ref="O17:O21"/>
    <mergeCell ref="O22:O23"/>
    <mergeCell ref="P22:P23"/>
    <mergeCell ref="O6:O7"/>
    <mergeCell ref="P6:P11"/>
    <mergeCell ref="O8:O9"/>
    <mergeCell ref="O10:O11"/>
    <mergeCell ref="O12:O13"/>
    <mergeCell ref="P12:P13"/>
    <mergeCell ref="R22:R23"/>
    <mergeCell ref="S22:S23"/>
    <mergeCell ref="K4:S4"/>
    <mergeCell ref="R12:R13"/>
    <mergeCell ref="S12:S13"/>
    <mergeCell ref="R14:R16"/>
    <mergeCell ref="S14:S21"/>
    <mergeCell ref="R17:R21"/>
    <mergeCell ref="Q5:S5"/>
    <mergeCell ref="R6:R7"/>
    <mergeCell ref="S6:S11"/>
    <mergeCell ref="R8:R9"/>
    <mergeCell ref="R10:R11"/>
    <mergeCell ref="L22:L23"/>
    <mergeCell ref="M22:M23"/>
    <mergeCell ref="N5:P5"/>
  </mergeCells>
  <conditionalFormatting sqref="N6:N23">
    <cfRule type="cellIs" dxfId="55" priority="3" operator="lessThan">
      <formula>0</formula>
    </cfRule>
    <cfRule type="cellIs" dxfId="54" priority="4" operator="greaterThan">
      <formula>0</formula>
    </cfRule>
  </conditionalFormatting>
  <conditionalFormatting sqref="Q6:Q23">
    <cfRule type="cellIs" dxfId="53" priority="1" operator="greaterThan">
      <formula>0</formula>
    </cfRule>
    <cfRule type="cellIs" dxfId="52" priority="2" operator="lessThan">
      <formula>0</formula>
    </cfRule>
  </conditionalFormatting>
  <printOptions horizontalCentered="1"/>
  <pageMargins left="0.43307086614173229" right="0.27559055118110237" top="0.5" bottom="0.32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2"/>
  <sheetViews>
    <sheetView zoomScale="115" zoomScaleNormal="115" workbookViewId="0">
      <pane ySplit="4" topLeftCell="A5" activePane="bottomLeft" state="frozen"/>
      <selection pane="bottomLeft" activeCell="E12" sqref="E12"/>
    </sheetView>
  </sheetViews>
  <sheetFormatPr defaultColWidth="9.140625" defaultRowHeight="21.75"/>
  <cols>
    <col min="1" max="1" width="12.85546875" style="28" customWidth="1"/>
    <col min="2" max="8" width="14.140625" style="28" customWidth="1"/>
    <col min="9" max="9" width="3.42578125" style="28" customWidth="1"/>
    <col min="10" max="10" width="14.42578125" style="28" bestFit="1" customWidth="1"/>
    <col min="11" max="11" width="10.85546875" style="28" bestFit="1" customWidth="1"/>
    <col min="12" max="16384" width="9.140625" style="28"/>
  </cols>
  <sheetData>
    <row r="1" spans="1:11">
      <c r="A1" s="26" t="s">
        <v>46</v>
      </c>
    </row>
    <row r="2" spans="1:11" ht="11.25" customHeight="1"/>
    <row r="3" spans="1:11">
      <c r="A3" s="18" t="s">
        <v>4</v>
      </c>
      <c r="B3" s="18" t="s">
        <v>0</v>
      </c>
      <c r="C3" s="1" t="s">
        <v>5</v>
      </c>
      <c r="D3" s="1" t="s">
        <v>6</v>
      </c>
      <c r="E3" s="2" t="s">
        <v>1</v>
      </c>
      <c r="F3" s="18" t="s">
        <v>2</v>
      </c>
      <c r="G3" s="137" t="s">
        <v>7</v>
      </c>
      <c r="H3" s="137"/>
    </row>
    <row r="4" spans="1:11">
      <c r="A4" s="7" t="s">
        <v>81</v>
      </c>
      <c r="B4" s="53"/>
      <c r="C4" s="53"/>
      <c r="D4" s="53"/>
      <c r="E4" s="53"/>
      <c r="F4" s="54">
        <v>12000</v>
      </c>
      <c r="G4" s="53"/>
      <c r="H4" s="55"/>
      <c r="J4" s="107" t="s">
        <v>116</v>
      </c>
      <c r="K4" s="107" t="s">
        <v>117</v>
      </c>
    </row>
    <row r="5" spans="1:11">
      <c r="A5" s="7">
        <v>42947</v>
      </c>
      <c r="B5" s="54">
        <f t="shared" ref="B5:B11" si="0">F4</f>
        <v>12000</v>
      </c>
      <c r="C5" s="54">
        <v>0</v>
      </c>
      <c r="D5" s="54">
        <v>0</v>
      </c>
      <c r="E5" s="54">
        <v>7000</v>
      </c>
      <c r="F5" s="54">
        <f>B5+E5</f>
        <v>19000</v>
      </c>
      <c r="G5" s="54">
        <f t="shared" ref="G5" si="1">F5-E5+C5+D5-B5</f>
        <v>0</v>
      </c>
      <c r="H5" s="42">
        <f t="shared" ref="H5" si="2">G5/B5</f>
        <v>0</v>
      </c>
      <c r="J5" s="108" t="s">
        <v>118</v>
      </c>
      <c r="K5" s="42">
        <f>PRODUCT(1+H5:H10)-1</f>
        <v>0</v>
      </c>
    </row>
    <row r="6" spans="1:11">
      <c r="A6" s="7">
        <v>42977</v>
      </c>
      <c r="B6" s="54">
        <f t="shared" si="0"/>
        <v>19000</v>
      </c>
      <c r="C6" s="54">
        <v>0</v>
      </c>
      <c r="D6" s="54">
        <v>0</v>
      </c>
      <c r="E6" s="54">
        <v>8000</v>
      </c>
      <c r="F6" s="54">
        <v>27000</v>
      </c>
      <c r="G6" s="54">
        <f t="shared" ref="G6" si="3">F6-E6+C6+D6-B6</f>
        <v>0</v>
      </c>
      <c r="H6" s="42">
        <f t="shared" ref="H6" si="4">G6/B6</f>
        <v>0</v>
      </c>
      <c r="J6" s="108" t="s">
        <v>119</v>
      </c>
      <c r="K6" s="42">
        <f>PRODUCT(1+H11:H11)-1</f>
        <v>-1.9160803197509901E-3</v>
      </c>
    </row>
    <row r="7" spans="1:11">
      <c r="A7" s="7">
        <v>43008</v>
      </c>
      <c r="B7" s="54">
        <f t="shared" si="0"/>
        <v>27000</v>
      </c>
      <c r="C7" s="54">
        <v>0</v>
      </c>
      <c r="D7" s="54">
        <v>0</v>
      </c>
      <c r="E7" s="54">
        <v>8000</v>
      </c>
      <c r="F7" s="54">
        <v>35000</v>
      </c>
      <c r="G7" s="54">
        <f t="shared" ref="G7:G14" si="5">F7-E7+C7+D7-B7</f>
        <v>0</v>
      </c>
      <c r="H7" s="42">
        <f t="shared" ref="H7:H14" si="6">G7/B7</f>
        <v>0</v>
      </c>
      <c r="J7" s="108" t="s">
        <v>121</v>
      </c>
      <c r="K7" s="42">
        <f t="array" ref="K7">PRODUCT(1+H24:H35)-1</f>
        <v>0</v>
      </c>
    </row>
    <row r="8" spans="1:11">
      <c r="A8" s="7" t="s">
        <v>95</v>
      </c>
      <c r="B8" s="54">
        <f t="shared" si="0"/>
        <v>35000</v>
      </c>
      <c r="C8" s="54">
        <v>0</v>
      </c>
      <c r="D8" s="54">
        <v>0</v>
      </c>
      <c r="E8" s="54">
        <v>12000</v>
      </c>
      <c r="F8" s="54">
        <f>36070.82+E8</f>
        <v>48070.82</v>
      </c>
      <c r="G8" s="54">
        <f t="shared" si="5"/>
        <v>1070.8199999999997</v>
      </c>
      <c r="H8" s="42">
        <f t="shared" si="6"/>
        <v>3.0594857142857135E-2</v>
      </c>
      <c r="J8" s="109"/>
    </row>
    <row r="9" spans="1:11">
      <c r="A9" s="7" t="s">
        <v>96</v>
      </c>
      <c r="B9" s="70">
        <f t="shared" si="0"/>
        <v>48070.82</v>
      </c>
      <c r="C9" s="70">
        <v>0</v>
      </c>
      <c r="D9" s="70">
        <v>0</v>
      </c>
      <c r="E9" s="70">
        <v>8000</v>
      </c>
      <c r="F9" s="54">
        <v>56034.36</v>
      </c>
      <c r="G9" s="54">
        <f t="shared" si="5"/>
        <v>-36.459999999999127</v>
      </c>
      <c r="H9" s="42">
        <f t="shared" si="6"/>
        <v>-7.5846428248985825E-4</v>
      </c>
      <c r="J9" s="108" t="s">
        <v>120</v>
      </c>
      <c r="K9" s="42">
        <f t="array" ref="K9">PRODUCT(1+K5:K7)-1</f>
        <v>-1.9160803197509901E-3</v>
      </c>
    </row>
    <row r="10" spans="1:11" ht="22.5" thickBot="1">
      <c r="A10" s="111" t="s">
        <v>111</v>
      </c>
      <c r="B10" s="113">
        <f t="shared" si="0"/>
        <v>56034.36</v>
      </c>
      <c r="C10" s="113">
        <v>0</v>
      </c>
      <c r="D10" s="113">
        <v>0</v>
      </c>
      <c r="E10" s="113">
        <v>0</v>
      </c>
      <c r="F10" s="113">
        <v>58217.81</v>
      </c>
      <c r="G10" s="113">
        <f t="shared" si="5"/>
        <v>2183.4499999999971</v>
      </c>
      <c r="H10" s="114">
        <f t="shared" si="6"/>
        <v>3.8966269981489873E-2</v>
      </c>
    </row>
    <row r="11" spans="1:11">
      <c r="A11" s="110" t="s">
        <v>113</v>
      </c>
      <c r="B11" s="70">
        <f t="shared" si="0"/>
        <v>58217.81</v>
      </c>
      <c r="C11" s="70">
        <v>0</v>
      </c>
      <c r="D11" s="70">
        <v>0</v>
      </c>
      <c r="E11" s="70">
        <v>8000</v>
      </c>
      <c r="F11" s="70">
        <v>66106.259999999995</v>
      </c>
      <c r="G11" s="70">
        <f t="shared" si="5"/>
        <v>-111.55000000000291</v>
      </c>
      <c r="H11" s="112">
        <f t="shared" si="6"/>
        <v>-1.916080319750999E-3</v>
      </c>
    </row>
    <row r="12" spans="1:11">
      <c r="A12" s="7" t="s">
        <v>114</v>
      </c>
      <c r="B12" s="54">
        <f>F11</f>
        <v>66106.259999999995</v>
      </c>
      <c r="C12" s="54">
        <v>0</v>
      </c>
      <c r="D12" s="54">
        <v>0</v>
      </c>
      <c r="E12" s="54">
        <v>8000</v>
      </c>
      <c r="F12" s="54">
        <v>72975.69</v>
      </c>
      <c r="G12" s="70">
        <f t="shared" si="5"/>
        <v>-1130.5699999999924</v>
      </c>
      <c r="H12" s="42">
        <f t="shared" si="6"/>
        <v>-1.7102313759695262E-2</v>
      </c>
    </row>
    <row r="13" spans="1:11">
      <c r="A13" s="7" t="s">
        <v>123</v>
      </c>
      <c r="B13" s="54">
        <f>F12</f>
        <v>72975.69</v>
      </c>
      <c r="C13" s="54">
        <v>0</v>
      </c>
      <c r="D13" s="54">
        <v>0</v>
      </c>
      <c r="E13" s="54">
        <v>8000</v>
      </c>
      <c r="F13" s="54">
        <v>80388.53</v>
      </c>
      <c r="G13" s="70">
        <f t="shared" si="5"/>
        <v>-587.16000000000349</v>
      </c>
      <c r="H13" s="42">
        <f t="shared" si="6"/>
        <v>-8.0459670884921192E-3</v>
      </c>
    </row>
    <row r="14" spans="1:11">
      <c r="A14" s="7" t="s">
        <v>127</v>
      </c>
      <c r="B14" s="54">
        <f>F13</f>
        <v>80388.53</v>
      </c>
      <c r="C14" s="54">
        <v>0</v>
      </c>
      <c r="D14" s="54">
        <v>0</v>
      </c>
      <c r="E14" s="54">
        <v>8000</v>
      </c>
      <c r="F14" s="54">
        <v>88714.77</v>
      </c>
      <c r="G14" s="70">
        <f t="shared" si="5"/>
        <v>326.24000000000524</v>
      </c>
      <c r="H14" s="42">
        <f t="shared" si="6"/>
        <v>4.0582904053601335E-3</v>
      </c>
    </row>
    <row r="15" spans="1:11">
      <c r="A15" s="7"/>
      <c r="B15" s="54"/>
      <c r="C15" s="54"/>
      <c r="D15" s="54"/>
      <c r="E15" s="54"/>
      <c r="F15" s="54"/>
      <c r="G15" s="70"/>
      <c r="H15" s="42"/>
    </row>
    <row r="16" spans="1:11">
      <c r="A16" s="7"/>
      <c r="B16" s="54"/>
      <c r="C16" s="54"/>
      <c r="D16" s="54"/>
      <c r="E16" s="54"/>
      <c r="F16" s="54"/>
      <c r="G16" s="70"/>
      <c r="H16" s="42"/>
    </row>
    <row r="17" spans="1:8">
      <c r="A17" s="7"/>
      <c r="B17" s="54"/>
      <c r="C17" s="54"/>
      <c r="D17" s="54"/>
      <c r="E17" s="54"/>
      <c r="F17" s="54"/>
      <c r="G17" s="70"/>
      <c r="H17" s="42"/>
    </row>
    <row r="18" spans="1:8">
      <c r="A18" s="7"/>
      <c r="B18" s="54"/>
      <c r="C18" s="54"/>
      <c r="D18" s="54"/>
      <c r="E18" s="54"/>
      <c r="F18" s="54"/>
      <c r="G18" s="70"/>
      <c r="H18" s="42"/>
    </row>
    <row r="19" spans="1:8">
      <c r="A19" s="7"/>
      <c r="B19" s="54"/>
      <c r="C19" s="54"/>
      <c r="D19" s="54"/>
      <c r="E19" s="54"/>
      <c r="F19" s="54"/>
      <c r="G19" s="54"/>
      <c r="H19" s="42"/>
    </row>
    <row r="20" spans="1:8">
      <c r="A20" s="137" t="s">
        <v>60</v>
      </c>
      <c r="B20" s="137"/>
      <c r="C20" s="4">
        <f>SUM(C5:C19)</f>
        <v>0</v>
      </c>
      <c r="D20" s="4">
        <f>SUM(D5:D19)</f>
        <v>0</v>
      </c>
      <c r="E20" s="5">
        <f>SUM(E5:E19)</f>
        <v>75000</v>
      </c>
      <c r="F20" s="18" t="s">
        <v>3</v>
      </c>
      <c r="G20" s="6">
        <f>SUM(G5:G19)</f>
        <v>1714.7700000000041</v>
      </c>
      <c r="H20" s="56">
        <f>SUM(H5:H19)</f>
        <v>4.5796592079278907E-2</v>
      </c>
    </row>
    <row r="21" spans="1:8" ht="16.5" customHeight="1"/>
    <row r="22" spans="1:8">
      <c r="A22" s="143" t="s">
        <v>50</v>
      </c>
      <c r="B22" s="143"/>
      <c r="C22" s="143"/>
      <c r="D22" s="143"/>
      <c r="E22" s="143"/>
      <c r="F22" s="143"/>
      <c r="G22" s="143"/>
      <c r="H22" s="143"/>
    </row>
  </sheetData>
  <mergeCells count="3">
    <mergeCell ref="G3:H3"/>
    <mergeCell ref="A20:B20"/>
    <mergeCell ref="A22:H22"/>
  </mergeCells>
  <conditionalFormatting sqref="H20 G5:H19">
    <cfRule type="cellIs" dxfId="51" priority="6" operator="lessThan">
      <formula>0</formula>
    </cfRule>
  </conditionalFormatting>
  <conditionalFormatting sqref="G4:H4">
    <cfRule type="cellIs" dxfId="50" priority="5" operator="lessThan">
      <formula>0</formula>
    </cfRule>
  </conditionalFormatting>
  <conditionalFormatting sqref="K5">
    <cfRule type="cellIs" dxfId="49" priority="4" operator="lessThan">
      <formula>0</formula>
    </cfRule>
  </conditionalFormatting>
  <conditionalFormatting sqref="K9">
    <cfRule type="cellIs" dxfId="48" priority="3" operator="lessThan">
      <formula>0</formula>
    </cfRule>
  </conditionalFormatting>
  <conditionalFormatting sqref="K7">
    <cfRule type="cellIs" dxfId="47" priority="1" operator="lessThan">
      <formula>0</formula>
    </cfRule>
  </conditionalFormatting>
  <conditionalFormatting sqref="K6">
    <cfRule type="cellIs" dxfId="46" priority="2" operator="lessThan">
      <formula>0</formula>
    </cfRule>
  </conditionalFormatting>
  <printOptions horizontalCentered="1" verticalCentered="1"/>
  <pageMargins left="0.27559055118110237" right="0.19685039370078741" top="0.43307086614173229" bottom="0.31496062992125984" header="0.31496062992125984" footer="0.31496062992125984"/>
  <pageSetup paperSize="9" scale="130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"/>
  <sheetViews>
    <sheetView topLeftCell="E1" zoomScaleNormal="100" workbookViewId="0">
      <pane ySplit="4" topLeftCell="A8" activePane="bottomLeft" state="frozen"/>
      <selection pane="bottomLeft" activeCell="J18" sqref="J18"/>
    </sheetView>
  </sheetViews>
  <sheetFormatPr defaultColWidth="9.140625" defaultRowHeight="21.75"/>
  <cols>
    <col min="1" max="1" width="15.140625" style="28" customWidth="1"/>
    <col min="2" max="6" width="16.28515625" style="28" customWidth="1"/>
    <col min="7" max="7" width="3.7109375" style="28" customWidth="1"/>
    <col min="8" max="8" width="14.85546875" style="28" customWidth="1"/>
    <col min="9" max="10" width="9.7109375" style="28" customWidth="1"/>
    <col min="11" max="11" width="9.7109375" style="97" customWidth="1"/>
    <col min="12" max="19" width="9.7109375" style="28" customWidth="1"/>
    <col min="20" max="20" width="10" style="28" bestFit="1" customWidth="1"/>
    <col min="21" max="22" width="10.140625" style="28" customWidth="1"/>
    <col min="23" max="16384" width="9.140625" style="28"/>
  </cols>
  <sheetData>
    <row r="1" spans="1:22">
      <c r="A1" s="26" t="s">
        <v>45</v>
      </c>
      <c r="H1" s="26" t="s">
        <v>13</v>
      </c>
    </row>
    <row r="2" spans="1:22" ht="21.75" customHeight="1">
      <c r="H2" s="139" t="s">
        <v>20</v>
      </c>
      <c r="I2" s="144" t="s">
        <v>19</v>
      </c>
      <c r="J2" s="144"/>
      <c r="K2" s="147" t="s">
        <v>91</v>
      </c>
      <c r="L2" s="148"/>
      <c r="M2" s="144" t="s">
        <v>14</v>
      </c>
      <c r="N2" s="144"/>
      <c r="O2" s="144" t="s">
        <v>15</v>
      </c>
      <c r="P2" s="144"/>
      <c r="Q2" s="144" t="s">
        <v>16</v>
      </c>
      <c r="R2" s="144"/>
      <c r="S2" s="144" t="s">
        <v>122</v>
      </c>
      <c r="T2" s="144"/>
      <c r="U2" s="139" t="s">
        <v>17</v>
      </c>
      <c r="V2" s="139"/>
    </row>
    <row r="3" spans="1:22">
      <c r="A3" s="137" t="s">
        <v>4</v>
      </c>
      <c r="B3" s="146" t="s">
        <v>10</v>
      </c>
      <c r="C3" s="146"/>
      <c r="D3" s="146"/>
      <c r="E3" s="146" t="s">
        <v>8</v>
      </c>
      <c r="F3" s="146"/>
      <c r="H3" s="137"/>
      <c r="I3" s="144"/>
      <c r="J3" s="144"/>
      <c r="K3" s="149"/>
      <c r="L3" s="150"/>
      <c r="M3" s="144"/>
      <c r="N3" s="144"/>
      <c r="O3" s="144"/>
      <c r="P3" s="144"/>
      <c r="Q3" s="144"/>
      <c r="R3" s="144"/>
      <c r="S3" s="144"/>
      <c r="T3" s="144"/>
      <c r="U3" s="139"/>
      <c r="V3" s="139"/>
    </row>
    <row r="4" spans="1:22">
      <c r="A4" s="137"/>
      <c r="B4" s="15" t="s">
        <v>11</v>
      </c>
      <c r="C4" s="15" t="s">
        <v>9</v>
      </c>
      <c r="D4" s="15" t="s">
        <v>12</v>
      </c>
      <c r="E4" s="15" t="s">
        <v>11</v>
      </c>
      <c r="F4" s="15" t="s">
        <v>9</v>
      </c>
      <c r="H4" s="9" t="s">
        <v>18</v>
      </c>
      <c r="I4" s="145">
        <v>0.2</v>
      </c>
      <c r="J4" s="145"/>
      <c r="K4" s="151">
        <v>0.25</v>
      </c>
      <c r="L4" s="152"/>
      <c r="M4" s="145">
        <v>0.38</v>
      </c>
      <c r="N4" s="145"/>
      <c r="O4" s="145">
        <v>0.12</v>
      </c>
      <c r="P4" s="145"/>
      <c r="Q4" s="145">
        <v>0.05</v>
      </c>
      <c r="R4" s="145"/>
      <c r="S4" s="145">
        <v>0.25</v>
      </c>
      <c r="T4" s="145"/>
      <c r="U4" s="153">
        <f>SUM(I4:R4)</f>
        <v>1</v>
      </c>
      <c r="V4" s="153"/>
    </row>
    <row r="5" spans="1:22">
      <c r="A5" s="7" t="str">
        <f>'2. Performance'!A4</f>
        <v>6/31/2017</v>
      </c>
      <c r="B5" s="3"/>
      <c r="C5" s="3"/>
      <c r="D5" s="3"/>
      <c r="E5" s="8">
        <v>100</v>
      </c>
      <c r="F5" s="8">
        <f t="shared" ref="F5:F8" si="0">U5</f>
        <v>100</v>
      </c>
      <c r="H5" s="7" t="str">
        <f>A5</f>
        <v>6/31/2017</v>
      </c>
      <c r="I5" s="35">
        <v>198.56</v>
      </c>
      <c r="J5" s="36"/>
      <c r="K5" s="99">
        <v>162.38999999999999</v>
      </c>
      <c r="L5" s="36"/>
      <c r="M5" s="35">
        <v>9760.89</v>
      </c>
      <c r="N5" s="36"/>
      <c r="O5" s="35">
        <v>4761.72</v>
      </c>
      <c r="P5" s="36"/>
      <c r="Q5" s="38">
        <v>1305.8</v>
      </c>
      <c r="R5" s="36"/>
      <c r="S5" s="115">
        <v>25.421199999999999</v>
      </c>
      <c r="T5" s="39"/>
      <c r="U5" s="35">
        <v>100</v>
      </c>
      <c r="V5" s="36"/>
    </row>
    <row r="6" spans="1:22">
      <c r="A6" s="7">
        <f>'2. Performance'!A5</f>
        <v>42947</v>
      </c>
      <c r="B6" s="42">
        <f>'2. Performance'!H5</f>
        <v>0</v>
      </c>
      <c r="C6" s="42">
        <f t="shared" ref="C6:C8" si="1">V6</f>
        <v>0</v>
      </c>
      <c r="D6" s="42">
        <f t="shared" ref="D6:D8" si="2">B6-C6</f>
        <v>0</v>
      </c>
      <c r="E6" s="8">
        <f t="shared" ref="E6:E8" si="3">E5*(1+B6)</f>
        <v>100</v>
      </c>
      <c r="F6" s="8">
        <f t="shared" si="0"/>
        <v>100</v>
      </c>
      <c r="H6" s="7">
        <f t="shared" ref="H6:H9" si="4">A6</f>
        <v>42947</v>
      </c>
      <c r="I6" s="35">
        <f>I5</f>
        <v>198.56</v>
      </c>
      <c r="J6" s="39">
        <f t="shared" ref="J6:J15" si="5">I6/I5-1</f>
        <v>0</v>
      </c>
      <c r="K6" s="99">
        <v>162.38999999999999</v>
      </c>
      <c r="L6" s="39">
        <f t="shared" ref="L6:L15" si="6">K6/K5-1</f>
        <v>0</v>
      </c>
      <c r="M6" s="35">
        <f>M5</f>
        <v>9760.89</v>
      </c>
      <c r="N6" s="39">
        <f t="shared" ref="N6:N15" si="7">M6/M5-1</f>
        <v>0</v>
      </c>
      <c r="O6" s="35">
        <f>O5</f>
        <v>4761.72</v>
      </c>
      <c r="P6" s="39">
        <f t="shared" ref="P6:P15" si="8">O6/O5-1</f>
        <v>0</v>
      </c>
      <c r="Q6" s="35">
        <f>Q5</f>
        <v>1305.8</v>
      </c>
      <c r="R6" s="39">
        <f t="shared" ref="R6:R15" si="9">Q6/Q5-1</f>
        <v>0</v>
      </c>
      <c r="S6" s="115">
        <v>25.632999999999999</v>
      </c>
      <c r="T6" s="39">
        <f t="shared" ref="T6:T15" si="10">S6/S5-1</f>
        <v>8.3316287193366811E-3</v>
      </c>
      <c r="U6" s="35">
        <f t="shared" ref="U6:U11" si="11">U5*(1+V6)</f>
        <v>100</v>
      </c>
      <c r="V6" s="39">
        <f t="shared" ref="V6:V11" si="12">$I$4*J6+$K$4*L6+$M$4*N6+$O$4*P6+$Q$4*R6</f>
        <v>0</v>
      </c>
    </row>
    <row r="7" spans="1:22">
      <c r="A7" s="7">
        <f>'2. Performance'!A6</f>
        <v>42977</v>
      </c>
      <c r="B7" s="42">
        <f>'2. Performance'!H6</f>
        <v>0</v>
      </c>
      <c r="C7" s="42">
        <f t="shared" si="1"/>
        <v>0</v>
      </c>
      <c r="D7" s="42">
        <f t="shared" si="2"/>
        <v>0</v>
      </c>
      <c r="E7" s="8">
        <f t="shared" si="3"/>
        <v>100</v>
      </c>
      <c r="F7" s="8">
        <f t="shared" si="0"/>
        <v>100</v>
      </c>
      <c r="H7" s="7">
        <f t="shared" si="4"/>
        <v>42977</v>
      </c>
      <c r="I7" s="35">
        <f>I6</f>
        <v>198.56</v>
      </c>
      <c r="J7" s="39">
        <f t="shared" si="5"/>
        <v>0</v>
      </c>
      <c r="K7" s="99">
        <v>162.38999999999999</v>
      </c>
      <c r="L7" s="39">
        <f t="shared" si="6"/>
        <v>0</v>
      </c>
      <c r="M7" s="35">
        <f>M6</f>
        <v>9760.89</v>
      </c>
      <c r="N7" s="39">
        <f t="shared" si="7"/>
        <v>0</v>
      </c>
      <c r="O7" s="35">
        <f>O6</f>
        <v>4761.72</v>
      </c>
      <c r="P7" s="39">
        <f t="shared" si="8"/>
        <v>0</v>
      </c>
      <c r="Q7" s="35">
        <f>Q6</f>
        <v>1305.8</v>
      </c>
      <c r="R7" s="39">
        <f t="shared" si="9"/>
        <v>0</v>
      </c>
      <c r="S7" s="115">
        <v>26.2986</v>
      </c>
      <c r="T7" s="39">
        <f t="shared" si="10"/>
        <v>2.596652752311468E-2</v>
      </c>
      <c r="U7" s="35">
        <f t="shared" si="11"/>
        <v>100</v>
      </c>
      <c r="V7" s="39">
        <f t="shared" si="12"/>
        <v>0</v>
      </c>
    </row>
    <row r="8" spans="1:22">
      <c r="A8" s="7">
        <f>'2. Performance'!A7</f>
        <v>43008</v>
      </c>
      <c r="B8" s="42">
        <f>'2. Performance'!H7</f>
        <v>0</v>
      </c>
      <c r="C8" s="42">
        <f t="shared" si="1"/>
        <v>1.444879658727085E-2</v>
      </c>
      <c r="D8" s="42">
        <f t="shared" si="2"/>
        <v>-1.444879658727085E-2</v>
      </c>
      <c r="E8" s="8">
        <f t="shared" si="3"/>
        <v>100</v>
      </c>
      <c r="F8" s="8">
        <f t="shared" si="0"/>
        <v>101.44487965872709</v>
      </c>
      <c r="H8" s="7">
        <f t="shared" si="4"/>
        <v>43008</v>
      </c>
      <c r="I8" s="35">
        <v>198.91</v>
      </c>
      <c r="J8" s="39">
        <f t="shared" si="5"/>
        <v>1.7626913779209552E-3</v>
      </c>
      <c r="K8" s="99">
        <v>163</v>
      </c>
      <c r="L8" s="39">
        <f t="shared" si="6"/>
        <v>3.7563889402056905E-3</v>
      </c>
      <c r="M8" s="35">
        <v>10048.290000000001</v>
      </c>
      <c r="N8" s="39">
        <f t="shared" si="7"/>
        <v>2.9444036353242442E-2</v>
      </c>
      <c r="O8" s="35">
        <v>4853.2</v>
      </c>
      <c r="P8" s="39">
        <f t="shared" si="8"/>
        <v>1.9211545407961772E-2</v>
      </c>
      <c r="Q8" s="35">
        <v>1297</v>
      </c>
      <c r="R8" s="39">
        <f t="shared" si="9"/>
        <v>-6.739163731046105E-3</v>
      </c>
      <c r="S8" s="115">
        <v>27.898299999999999</v>
      </c>
      <c r="T8" s="39">
        <f t="shared" si="10"/>
        <v>6.0828333067159512E-2</v>
      </c>
      <c r="U8" s="35">
        <f t="shared" si="11"/>
        <v>101.44487965872709</v>
      </c>
      <c r="V8" s="39">
        <f t="shared" si="12"/>
        <v>1.444879658727085E-2</v>
      </c>
    </row>
    <row r="9" spans="1:22">
      <c r="A9" s="7" t="str">
        <f>'2. Performance'!A8</f>
        <v>30/10/2017</v>
      </c>
      <c r="B9" s="42">
        <f>'2. Performance'!H8</f>
        <v>3.0594857142857135E-2</v>
      </c>
      <c r="C9" s="42">
        <f t="shared" ref="C9" si="13">V9</f>
        <v>2.36253929585164E-2</v>
      </c>
      <c r="D9" s="42">
        <f t="shared" ref="D9" si="14">B9-C9</f>
        <v>6.9694641843407353E-3</v>
      </c>
      <c r="E9" s="8">
        <f t="shared" ref="E9" si="15">E8*(1+B9)</f>
        <v>103.05948571428571</v>
      </c>
      <c r="F9" s="8">
        <f t="shared" ref="F9" si="16">U9</f>
        <v>103.84155480429392</v>
      </c>
      <c r="H9" s="7" t="str">
        <f t="shared" si="4"/>
        <v>30/10/2017</v>
      </c>
      <c r="I9" s="35">
        <v>199.17</v>
      </c>
      <c r="J9" s="39">
        <f t="shared" si="5"/>
        <v>1.3071238248454353E-3</v>
      </c>
      <c r="K9" s="99">
        <v>169.96</v>
      </c>
      <c r="L9" s="39">
        <f t="shared" si="6"/>
        <v>4.2699386503067593E-2</v>
      </c>
      <c r="M9" s="35">
        <v>10302.459999999999</v>
      </c>
      <c r="N9" s="39">
        <f t="shared" si="7"/>
        <v>2.5294851163730092E-2</v>
      </c>
      <c r="O9" s="35">
        <v>5011.4799999999996</v>
      </c>
      <c r="P9" s="39">
        <f t="shared" si="8"/>
        <v>3.2613533338827994E-2</v>
      </c>
      <c r="Q9" s="35">
        <v>1275.3</v>
      </c>
      <c r="R9" s="39">
        <f t="shared" si="9"/>
        <v>-1.6730917501927567E-2</v>
      </c>
      <c r="S9" s="115">
        <v>28.406400000000001</v>
      </c>
      <c r="T9" s="39">
        <f t="shared" si="10"/>
        <v>1.8212579261102091E-2</v>
      </c>
      <c r="U9" s="35">
        <f t="shared" si="11"/>
        <v>103.84155480429392</v>
      </c>
      <c r="V9" s="39">
        <f t="shared" si="12"/>
        <v>2.36253929585164E-2</v>
      </c>
    </row>
    <row r="10" spans="1:22">
      <c r="A10" s="7" t="str">
        <f>'2. Performance'!A9</f>
        <v>30/11/2017</v>
      </c>
      <c r="B10" s="42">
        <f>'2. Performance'!H9</f>
        <v>-7.5846428248985825E-4</v>
      </c>
      <c r="C10" s="42">
        <f t="shared" ref="C10:C11" si="17">V10</f>
        <v>3.1397149036520057E-3</v>
      </c>
      <c r="D10" s="42">
        <f t="shared" ref="D10:D11" si="18">B10-C10</f>
        <v>-3.898179186141864E-3</v>
      </c>
      <c r="E10" s="8">
        <f t="shared" ref="E10:E11" si="19">E9*(1+B10)</f>
        <v>102.98131877539966</v>
      </c>
      <c r="F10" s="8">
        <f t="shared" ref="F10:F11" si="20">U10</f>
        <v>104.16758768153136</v>
      </c>
      <c r="H10" s="7" t="s">
        <v>96</v>
      </c>
      <c r="I10" s="71">
        <v>199.3</v>
      </c>
      <c r="J10" s="39">
        <f t="shared" si="5"/>
        <v>6.5270874127643097E-4</v>
      </c>
      <c r="K10" s="100">
        <v>169.92</v>
      </c>
      <c r="L10" s="39">
        <f t="shared" si="6"/>
        <v>-2.3534949399872662E-4</v>
      </c>
      <c r="M10" s="71">
        <v>10296.75</v>
      </c>
      <c r="N10" s="39">
        <f t="shared" si="7"/>
        <v>-5.5423656097663976E-4</v>
      </c>
      <c r="O10" s="71">
        <v>5145.21</v>
      </c>
      <c r="P10" s="39">
        <f t="shared" si="8"/>
        <v>2.668473185565956E-2</v>
      </c>
      <c r="Q10" s="71">
        <v>1277.25</v>
      </c>
      <c r="R10" s="39">
        <f t="shared" si="9"/>
        <v>1.5290519877675379E-3</v>
      </c>
      <c r="S10" s="115">
        <v>28.561299999999999</v>
      </c>
      <c r="T10" s="39">
        <f t="shared" si="10"/>
        <v>5.4529965078291553E-3</v>
      </c>
      <c r="U10" s="35">
        <f t="shared" si="11"/>
        <v>104.16758768153136</v>
      </c>
      <c r="V10" s="39">
        <f t="shared" si="12"/>
        <v>3.1397149036520057E-3</v>
      </c>
    </row>
    <row r="11" spans="1:22" ht="22.5" thickBot="1">
      <c r="A11" s="111" t="str">
        <f>'2. Performance'!A10</f>
        <v>30/12/2017</v>
      </c>
      <c r="B11" s="114">
        <f>'2. Performance'!H10</f>
        <v>3.8966269981489873E-2</v>
      </c>
      <c r="C11" s="114">
        <f t="shared" si="17"/>
        <v>5.8452823794967759E-2</v>
      </c>
      <c r="D11" s="114">
        <f t="shared" si="18"/>
        <v>-1.9486553813477886E-2</v>
      </c>
      <c r="E11" s="128">
        <f t="shared" si="19"/>
        <v>106.99411664585175</v>
      </c>
      <c r="F11" s="125">
        <f t="shared" si="20"/>
        <v>110.25647732942676</v>
      </c>
      <c r="H11" s="111" t="s">
        <v>111</v>
      </c>
      <c r="I11" s="122">
        <v>200</v>
      </c>
      <c r="J11" s="117">
        <f t="shared" si="5"/>
        <v>3.5122930255895302E-3</v>
      </c>
      <c r="K11" s="123">
        <v>182.78</v>
      </c>
      <c r="L11" s="117">
        <f t="shared" si="6"/>
        <v>7.568267419962349E-2</v>
      </c>
      <c r="M11" s="122">
        <v>11089.32</v>
      </c>
      <c r="N11" s="117">
        <f t="shared" si="7"/>
        <v>7.6972831233156125E-2</v>
      </c>
      <c r="O11" s="122">
        <v>5467.85</v>
      </c>
      <c r="P11" s="117">
        <f t="shared" si="8"/>
        <v>6.2706867163828228E-2</v>
      </c>
      <c r="Q11" s="122">
        <v>1329.75</v>
      </c>
      <c r="R11" s="117">
        <f t="shared" si="9"/>
        <v>4.1103934233705175E-2</v>
      </c>
      <c r="S11" s="116">
        <v>29.041699999999999</v>
      </c>
      <c r="T11" s="117">
        <f t="shared" si="10"/>
        <v>1.6819962676768885E-2</v>
      </c>
      <c r="U11" s="122">
        <f t="shared" si="11"/>
        <v>110.25647732942676</v>
      </c>
      <c r="V11" s="117">
        <f t="shared" si="12"/>
        <v>5.8452823794967759E-2</v>
      </c>
    </row>
    <row r="12" spans="1:22">
      <c r="A12" s="110" t="str">
        <f>'2. Performance'!A11</f>
        <v>30/01/2018</v>
      </c>
      <c r="B12" s="112">
        <f>'2. Performance'!H11</f>
        <v>-1.916080319750999E-3</v>
      </c>
      <c r="C12" s="112">
        <f t="shared" ref="C12" si="21">V12</f>
        <v>-1.5570372143682253E-3</v>
      </c>
      <c r="D12" s="112">
        <f t="shared" ref="D12" si="22">B12-C12</f>
        <v>-3.5904310538277377E-4</v>
      </c>
      <c r="E12" s="127">
        <f t="shared" ref="E12" si="23">E11*(1+B12)</f>
        <v>106.78910732461749</v>
      </c>
      <c r="F12" s="126">
        <f t="shared" ref="F12" si="24">U12</f>
        <v>110.0848038910997</v>
      </c>
      <c r="H12" s="110" t="s">
        <v>113</v>
      </c>
      <c r="I12" s="71">
        <v>200.24</v>
      </c>
      <c r="J12" s="119">
        <f t="shared" si="5"/>
        <v>1.2000000000000899E-3</v>
      </c>
      <c r="K12" s="100">
        <v>182.45</v>
      </c>
      <c r="L12" s="119">
        <f t="shared" si="6"/>
        <v>-1.805449173870266E-3</v>
      </c>
      <c r="M12" s="71">
        <v>11081.76</v>
      </c>
      <c r="N12" s="119">
        <f t="shared" si="7"/>
        <v>-6.8173702264873182E-4</v>
      </c>
      <c r="O12" s="71">
        <v>5392.21</v>
      </c>
      <c r="P12" s="119">
        <f t="shared" si="8"/>
        <v>-1.3833590899530956E-2</v>
      </c>
      <c r="Q12" s="71">
        <v>1345</v>
      </c>
      <c r="R12" s="119">
        <f t="shared" si="9"/>
        <v>1.146832111299112E-2</v>
      </c>
      <c r="S12" s="118">
        <v>29.842500000000001</v>
      </c>
      <c r="T12" s="119">
        <f t="shared" si="10"/>
        <v>2.7574143386922989E-2</v>
      </c>
      <c r="U12" s="71">
        <f t="shared" ref="U12" si="25">U11*(1+V12)</f>
        <v>110.0848038910997</v>
      </c>
      <c r="V12" s="119">
        <f t="shared" ref="V12" si="26">$I$4*J12+$K$4*L12+$M$4*N12+$O$4*P12+$Q$4*R12</f>
        <v>-1.5570372143682253E-3</v>
      </c>
    </row>
    <row r="13" spans="1:22">
      <c r="A13" s="7" t="str">
        <f>'2. Performance'!A12</f>
        <v>30/02/2018</v>
      </c>
      <c r="B13" s="42">
        <f>'2. Performance'!H12</f>
        <v>-1.7102313759695262E-2</v>
      </c>
      <c r="C13" s="42">
        <f t="shared" ref="C13" si="27">V13</f>
        <v>-1.7123347567370859E-2</v>
      </c>
      <c r="D13" s="42">
        <f t="shared" ref="D13" si="28">B13-C13</f>
        <v>2.1033807675596705E-5</v>
      </c>
      <c r="E13" s="8">
        <f t="shared" ref="E13" si="29">E12*(1+B13)</f>
        <v>104.96276650503411</v>
      </c>
      <c r="F13" s="8">
        <f t="shared" ref="F13" si="30">U13</f>
        <v>108.19978353218653</v>
      </c>
      <c r="H13" s="7" t="s">
        <v>114</v>
      </c>
      <c r="I13" s="35">
        <v>200.53</v>
      </c>
      <c r="J13" s="39">
        <f t="shared" si="5"/>
        <v>1.4482620854974204E-3</v>
      </c>
      <c r="K13" s="99">
        <v>175.61</v>
      </c>
      <c r="L13" s="39">
        <f t="shared" si="6"/>
        <v>-3.7489723211838744E-2</v>
      </c>
      <c r="M13" s="35">
        <v>10837.24</v>
      </c>
      <c r="N13" s="39">
        <f t="shared" si="7"/>
        <v>-2.2065087134173655E-2</v>
      </c>
      <c r="O13" s="35">
        <v>5454.03</v>
      </c>
      <c r="P13" s="39">
        <f t="shared" si="8"/>
        <v>1.1464687020720676E-2</v>
      </c>
      <c r="Q13" s="35">
        <v>1317.25</v>
      </c>
      <c r="R13" s="39">
        <f t="shared" si="9"/>
        <v>-2.0631970260223009E-2</v>
      </c>
      <c r="S13" s="120">
        <v>30.009599999999999</v>
      </c>
      <c r="T13" s="121">
        <f t="shared" si="10"/>
        <v>5.5993968333751809E-3</v>
      </c>
      <c r="U13" s="35">
        <f t="shared" ref="U13:U15" si="31">U12*(1+V13)</f>
        <v>108.19978353218653</v>
      </c>
      <c r="V13" s="39">
        <f t="shared" ref="V13:V15" si="32">$I$4*J13+$K$4*L13+$M$4*N13+$O$4*P13+$Q$4*R13</f>
        <v>-1.7123347567370859E-2</v>
      </c>
    </row>
    <row r="14" spans="1:22">
      <c r="A14" s="7" t="str">
        <f>'2. Performance'!A13</f>
        <v>30/03/2018</v>
      </c>
      <c r="B14" s="42">
        <f>'2. Performance'!H13</f>
        <v>-8.0459670884921192E-3</v>
      </c>
      <c r="C14" s="42">
        <f t="shared" ref="C14:C15" si="33">V14</f>
        <v>-9.0104345428179949E-3</v>
      </c>
      <c r="D14" s="42">
        <f t="shared" ref="D14:D15" si="34">B14-C14</f>
        <v>9.6446745432587563E-4</v>
      </c>
      <c r="E14" s="8">
        <f t="shared" ref="E14:E15" si="35">E13*(1+B14)</f>
        <v>104.11823954021752</v>
      </c>
      <c r="F14" s="8">
        <f t="shared" ref="F14:F15" si="36">U14</f>
        <v>107.22485646512268</v>
      </c>
      <c r="H14" s="7" t="s">
        <v>123</v>
      </c>
      <c r="I14" s="35">
        <v>200.74</v>
      </c>
      <c r="J14" s="39">
        <f t="shared" si="5"/>
        <v>1.0472248541366636E-3</v>
      </c>
      <c r="K14" s="99">
        <v>172.76</v>
      </c>
      <c r="L14" s="39">
        <f t="shared" si="6"/>
        <v>-1.622914412618881E-2</v>
      </c>
      <c r="M14" s="35">
        <v>10859.03</v>
      </c>
      <c r="N14" s="39">
        <f t="shared" si="7"/>
        <v>2.0106595406210737E-3</v>
      </c>
      <c r="O14" s="35">
        <v>5173.1899999999996</v>
      </c>
      <c r="P14" s="39">
        <f t="shared" si="8"/>
        <v>-5.1492199346171552E-2</v>
      </c>
      <c r="Q14" s="35">
        <v>1323.9</v>
      </c>
      <c r="R14" s="39">
        <f t="shared" si="9"/>
        <v>5.0483962801290971E-3</v>
      </c>
      <c r="S14" s="115">
        <v>29.9224</v>
      </c>
      <c r="T14" s="121">
        <f t="shared" si="10"/>
        <v>-2.9057368308808007E-3</v>
      </c>
      <c r="U14" s="35">
        <f t="shared" si="31"/>
        <v>107.22485646512268</v>
      </c>
      <c r="V14" s="39">
        <f t="shared" si="32"/>
        <v>-9.0104345428179949E-3</v>
      </c>
    </row>
    <row r="15" spans="1:22">
      <c r="A15" s="7" t="str">
        <f>'2. Performance'!A14</f>
        <v>30/04/2018</v>
      </c>
      <c r="B15" s="42">
        <f>'2. Performance'!H14</f>
        <v>4.0582904053601335E-3</v>
      </c>
      <c r="C15" s="42">
        <f t="shared" si="33"/>
        <v>4.5068735423789089E-3</v>
      </c>
      <c r="D15" s="42">
        <f t="shared" si="34"/>
        <v>-4.4858313701877546E-4</v>
      </c>
      <c r="E15" s="8">
        <f t="shared" si="35"/>
        <v>104.54078159276656</v>
      </c>
      <c r="F15" s="8">
        <f t="shared" si="36"/>
        <v>107.70810533381074</v>
      </c>
      <c r="H15" s="7" t="s">
        <v>127</v>
      </c>
      <c r="I15" s="35">
        <v>200.53</v>
      </c>
      <c r="J15" s="39">
        <f t="shared" si="5"/>
        <v>-1.0461293215104916E-3</v>
      </c>
      <c r="K15" s="99">
        <v>174.17</v>
      </c>
      <c r="L15" s="39">
        <f t="shared" si="6"/>
        <v>8.1616114841398524E-3</v>
      </c>
      <c r="M15" s="35">
        <v>10930.59</v>
      </c>
      <c r="N15" s="39">
        <f t="shared" si="7"/>
        <v>6.5899072016559757E-3</v>
      </c>
      <c r="O15" s="35">
        <v>5193.04</v>
      </c>
      <c r="P15" s="39">
        <f t="shared" si="8"/>
        <v>3.8370908472336041E-3</v>
      </c>
      <c r="Q15" s="35">
        <v>1316.25</v>
      </c>
      <c r="R15" s="39">
        <f t="shared" si="9"/>
        <v>-5.7783820530251662E-3</v>
      </c>
      <c r="S15" s="115">
        <v>30.4405</v>
      </c>
      <c r="T15" s="121">
        <f t="shared" si="10"/>
        <v>1.7314787583883717E-2</v>
      </c>
      <c r="U15" s="35">
        <f t="shared" si="31"/>
        <v>107.70810533381074</v>
      </c>
      <c r="V15" s="39">
        <f t="shared" si="32"/>
        <v>4.5068735423789089E-3</v>
      </c>
    </row>
    <row r="16" spans="1:22">
      <c r="A16" s="7"/>
      <c r="B16" s="42"/>
      <c r="C16" s="42"/>
      <c r="D16" s="42"/>
      <c r="E16" s="8"/>
      <c r="F16" s="8"/>
      <c r="H16" s="7"/>
      <c r="I16" s="35"/>
      <c r="J16" s="39"/>
      <c r="K16" s="99"/>
      <c r="L16" s="39"/>
      <c r="M16" s="35"/>
      <c r="N16" s="39"/>
      <c r="O16" s="35"/>
      <c r="P16" s="39"/>
      <c r="Q16" s="35"/>
      <c r="R16" s="39"/>
      <c r="S16" s="115"/>
      <c r="T16" s="39"/>
      <c r="U16" s="35"/>
      <c r="V16" s="39"/>
    </row>
    <row r="17" spans="1:22">
      <c r="A17" s="7"/>
      <c r="B17" s="42"/>
      <c r="C17" s="42"/>
      <c r="D17" s="42"/>
      <c r="E17" s="8"/>
      <c r="F17" s="8"/>
      <c r="H17" s="7"/>
      <c r="I17" s="35"/>
      <c r="J17" s="39"/>
      <c r="K17" s="99"/>
      <c r="L17" s="39"/>
      <c r="M17" s="35"/>
      <c r="N17" s="39"/>
      <c r="O17" s="35"/>
      <c r="P17" s="39"/>
      <c r="Q17" s="35"/>
      <c r="R17" s="39"/>
      <c r="S17" s="115"/>
      <c r="T17" s="39"/>
      <c r="U17" s="35"/>
      <c r="V17" s="39"/>
    </row>
    <row r="18" spans="1:22">
      <c r="A18" s="7"/>
      <c r="B18" s="42"/>
      <c r="C18" s="42"/>
      <c r="D18" s="42"/>
      <c r="E18" s="8"/>
      <c r="F18" s="8"/>
      <c r="H18" s="7"/>
      <c r="I18" s="35"/>
      <c r="J18" s="39"/>
      <c r="K18" s="99"/>
      <c r="L18" s="39"/>
      <c r="M18" s="35"/>
      <c r="N18" s="39"/>
      <c r="O18" s="35"/>
      <c r="P18" s="39"/>
      <c r="Q18" s="35"/>
      <c r="R18" s="39"/>
      <c r="S18" s="115"/>
      <c r="T18" s="39"/>
      <c r="U18" s="35"/>
      <c r="V18" s="39"/>
    </row>
    <row r="19" spans="1:22">
      <c r="A19" s="7"/>
      <c r="B19" s="42"/>
      <c r="C19" s="42"/>
      <c r="D19" s="42"/>
      <c r="E19" s="8"/>
      <c r="F19" s="8"/>
      <c r="H19" s="7"/>
      <c r="I19" s="35"/>
      <c r="J19" s="39"/>
      <c r="K19" s="99"/>
      <c r="L19" s="39"/>
      <c r="M19" s="35"/>
      <c r="N19" s="39"/>
      <c r="O19" s="35"/>
      <c r="P19" s="39"/>
      <c r="Q19" s="35"/>
      <c r="R19" s="39"/>
      <c r="S19" s="115"/>
      <c r="T19" s="39"/>
      <c r="U19" s="35"/>
      <c r="V19" s="39"/>
    </row>
    <row r="20" spans="1:22">
      <c r="A20" s="7"/>
      <c r="B20" s="42"/>
      <c r="C20" s="42"/>
      <c r="D20" s="42"/>
      <c r="E20" s="8"/>
      <c r="F20" s="8"/>
      <c r="H20" s="7"/>
      <c r="I20" s="35"/>
      <c r="J20" s="40"/>
      <c r="K20" s="98"/>
      <c r="L20" s="40"/>
      <c r="M20" s="35"/>
      <c r="N20" s="40"/>
      <c r="O20" s="35"/>
      <c r="P20" s="40"/>
      <c r="Q20" s="35"/>
      <c r="R20" s="40"/>
      <c r="S20" s="115"/>
      <c r="T20" s="39"/>
      <c r="U20" s="35"/>
      <c r="V20" s="40"/>
    </row>
    <row r="21" spans="1:22">
      <c r="A21" s="10" t="s">
        <v>61</v>
      </c>
      <c r="B21" s="41">
        <f t="array" ref="B21">PRODUCT(1+B6:B20)-1</f>
        <v>4.5407815927666073E-2</v>
      </c>
      <c r="C21" s="41">
        <f t="array" ref="C21">PRODUCT(1+C6:C20)-1</f>
        <v>7.7081053338107441E-2</v>
      </c>
      <c r="D21" s="41">
        <f>B21-C21</f>
        <v>-3.1673237410441368E-2</v>
      </c>
      <c r="E21" s="11"/>
      <c r="F21" s="11"/>
      <c r="H21" s="83" t="s">
        <v>61</v>
      </c>
      <c r="I21" s="12"/>
      <c r="J21" s="41">
        <f t="array" ref="J21">PRODUCT(1+J6:J20)-1</f>
        <v>9.9214343271556427E-3</v>
      </c>
      <c r="K21" s="101"/>
      <c r="L21" s="41"/>
      <c r="M21" s="12"/>
      <c r="N21" s="41">
        <f t="array" ref="N21">PRODUCT(1+N6:N20)-1</f>
        <v>0.11983538386356152</v>
      </c>
      <c r="O21" s="12"/>
      <c r="P21" s="41">
        <f t="array" ref="P21">PRODUCT(1+P6:P20)-1</f>
        <v>9.0580714531724116E-2</v>
      </c>
      <c r="Q21" s="12"/>
      <c r="R21" s="41">
        <f t="array" ref="R21">PRODUCT(1+R6:R20)-1</f>
        <v>8.0027569306171387E-3</v>
      </c>
      <c r="S21" s="12"/>
      <c r="T21" s="41">
        <f t="array" ref="T21">PRODUCT(1+T6:T20)-1</f>
        <v>0.19744543923968982</v>
      </c>
      <c r="U21" s="12"/>
      <c r="V21" s="41">
        <f t="array" ref="V21">PRODUCT(1+V6:V20)-1</f>
        <v>7.7081053338107441E-2</v>
      </c>
    </row>
    <row r="22" spans="1:22" ht="29.25" customHeight="1"/>
    <row r="23" spans="1:22">
      <c r="H23" s="28" t="s">
        <v>82</v>
      </c>
    </row>
    <row r="24" spans="1:22">
      <c r="H24" s="28" t="s">
        <v>83</v>
      </c>
      <c r="I24" s="28" t="s">
        <v>84</v>
      </c>
      <c r="J24" s="75"/>
    </row>
    <row r="25" spans="1:22">
      <c r="I25" s="28" t="s">
        <v>85</v>
      </c>
    </row>
    <row r="26" spans="1:22">
      <c r="I26" s="28" t="s">
        <v>86</v>
      </c>
    </row>
    <row r="27" spans="1:22">
      <c r="I27" s="28" t="s">
        <v>94</v>
      </c>
    </row>
    <row r="28" spans="1:22">
      <c r="H28" s="104" t="s">
        <v>92</v>
      </c>
      <c r="I28" s="104" t="s">
        <v>93</v>
      </c>
      <c r="J28" s="104"/>
      <c r="K28" s="105"/>
    </row>
    <row r="29" spans="1:22">
      <c r="H29" s="28" t="s">
        <v>87</v>
      </c>
    </row>
    <row r="30" spans="1:22">
      <c r="H30" s="28" t="s">
        <v>88</v>
      </c>
    </row>
    <row r="41" spans="1:1">
      <c r="A41" s="28" t="s">
        <v>49</v>
      </c>
    </row>
    <row r="42" spans="1:1">
      <c r="A42" s="28" t="s">
        <v>47</v>
      </c>
    </row>
  </sheetData>
  <mergeCells count="18">
    <mergeCell ref="O2:P3"/>
    <mergeCell ref="O4:P4"/>
    <mergeCell ref="Q2:R3"/>
    <mergeCell ref="Q4:R4"/>
    <mergeCell ref="U2:V3"/>
    <mergeCell ref="U4:V4"/>
    <mergeCell ref="S2:T3"/>
    <mergeCell ref="S4:T4"/>
    <mergeCell ref="A3:A4"/>
    <mergeCell ref="H2:H3"/>
    <mergeCell ref="I2:J3"/>
    <mergeCell ref="I4:J4"/>
    <mergeCell ref="M2:N3"/>
    <mergeCell ref="E3:F3"/>
    <mergeCell ref="B3:D3"/>
    <mergeCell ref="M4:N4"/>
    <mergeCell ref="K2:L3"/>
    <mergeCell ref="K4:L4"/>
  </mergeCells>
  <conditionalFormatting sqref="B5:B20 K5:L20">
    <cfRule type="cellIs" dxfId="45" priority="112" operator="lessThan">
      <formula>0</formula>
    </cfRule>
  </conditionalFormatting>
  <conditionalFormatting sqref="E20 E5:E15">
    <cfRule type="cellIs" dxfId="44" priority="110" operator="lessThan">
      <formula>0</formula>
    </cfRule>
  </conditionalFormatting>
  <conditionalFormatting sqref="C20 C5:C15">
    <cfRule type="cellIs" dxfId="43" priority="109" operator="lessThan">
      <formula>0</formula>
    </cfRule>
  </conditionalFormatting>
  <conditionalFormatting sqref="F20 F5:F15">
    <cfRule type="cellIs" dxfId="42" priority="108" operator="lessThan">
      <formula>0</formula>
    </cfRule>
  </conditionalFormatting>
  <conditionalFormatting sqref="D20 D5:D15">
    <cfRule type="cellIs" dxfId="41" priority="107" operator="lessThan">
      <formula>0</formula>
    </cfRule>
  </conditionalFormatting>
  <conditionalFormatting sqref="J20 J5:J15">
    <cfRule type="cellIs" dxfId="40" priority="106" operator="lessThan">
      <formula>0</formula>
    </cfRule>
  </conditionalFormatting>
  <conditionalFormatting sqref="U5">
    <cfRule type="cellIs" dxfId="39" priority="95" operator="lessThan">
      <formula>0</formula>
    </cfRule>
  </conditionalFormatting>
  <conditionalFormatting sqref="N20 N5:N15">
    <cfRule type="cellIs" dxfId="38" priority="92" operator="lessThan">
      <formula>0</formula>
    </cfRule>
  </conditionalFormatting>
  <conditionalFormatting sqref="P20 P5:P15">
    <cfRule type="cellIs" dxfId="37" priority="91" operator="lessThan">
      <formula>0</formula>
    </cfRule>
  </conditionalFormatting>
  <conditionalFormatting sqref="R20 R5:R15">
    <cfRule type="cellIs" dxfId="36" priority="90" operator="lessThan">
      <formula>0</formula>
    </cfRule>
  </conditionalFormatting>
  <conditionalFormatting sqref="V20 V5:V15">
    <cfRule type="cellIs" dxfId="35" priority="87" operator="lessThan">
      <formula>0</formula>
    </cfRule>
  </conditionalFormatting>
  <conditionalFormatting sqref="C16:C19">
    <cfRule type="cellIs" dxfId="34" priority="50" operator="lessThan">
      <formula>0</formula>
    </cfRule>
  </conditionalFormatting>
  <conditionalFormatting sqref="D16:D19">
    <cfRule type="cellIs" dxfId="33" priority="49" operator="lessThan">
      <formula>0</formula>
    </cfRule>
  </conditionalFormatting>
  <conditionalFormatting sqref="E16:E19">
    <cfRule type="cellIs" dxfId="32" priority="48" operator="lessThan">
      <formula>0</formula>
    </cfRule>
  </conditionalFormatting>
  <conditionalFormatting sqref="F16:F19">
    <cfRule type="cellIs" dxfId="31" priority="47" operator="lessThan">
      <formula>0</formula>
    </cfRule>
  </conditionalFormatting>
  <conditionalFormatting sqref="V16:V19">
    <cfRule type="cellIs" dxfId="30" priority="35" operator="lessThan">
      <formula>0</formula>
    </cfRule>
  </conditionalFormatting>
  <conditionalFormatting sqref="J16:J18">
    <cfRule type="cellIs" dxfId="29" priority="34" operator="lessThan">
      <formula>0</formula>
    </cfRule>
  </conditionalFormatting>
  <conditionalFormatting sqref="N16:N18">
    <cfRule type="cellIs" dxfId="28" priority="32" operator="lessThan">
      <formula>0</formula>
    </cfRule>
  </conditionalFormatting>
  <conditionalFormatting sqref="P16:P18">
    <cfRule type="cellIs" dxfId="27" priority="31" operator="lessThan">
      <formula>0</formula>
    </cfRule>
  </conditionalFormatting>
  <conditionalFormatting sqref="R16:R18">
    <cfRule type="cellIs" dxfId="26" priority="30" operator="lessThan">
      <formula>0</formula>
    </cfRule>
  </conditionalFormatting>
  <conditionalFormatting sqref="J19">
    <cfRule type="cellIs" dxfId="25" priority="28" operator="lessThan">
      <formula>0</formula>
    </cfRule>
  </conditionalFormatting>
  <conditionalFormatting sqref="N19">
    <cfRule type="cellIs" dxfId="24" priority="26" operator="lessThan">
      <formula>0</formula>
    </cfRule>
  </conditionalFormatting>
  <conditionalFormatting sqref="P19">
    <cfRule type="cellIs" dxfId="23" priority="25" operator="lessThan">
      <formula>0</formula>
    </cfRule>
  </conditionalFormatting>
  <conditionalFormatting sqref="R19">
    <cfRule type="cellIs" dxfId="22" priority="24" operator="lessThan">
      <formula>0</formula>
    </cfRule>
  </conditionalFormatting>
  <conditionalFormatting sqref="T16:T18">
    <cfRule type="cellIs" dxfId="21" priority="15" operator="lessThan">
      <formula>0</formula>
    </cfRule>
  </conditionalFormatting>
  <conditionalFormatting sqref="T19">
    <cfRule type="cellIs" dxfId="20" priority="14" operator="lessThan">
      <formula>0</formula>
    </cfRule>
  </conditionalFormatting>
  <conditionalFormatting sqref="T20">
    <cfRule type="cellIs" dxfId="19" priority="13" operator="lessThan">
      <formula>0</formula>
    </cfRule>
  </conditionalFormatting>
  <conditionalFormatting sqref="T5">
    <cfRule type="cellIs" dxfId="18" priority="7" operator="lessThan">
      <formula>0</formula>
    </cfRule>
  </conditionalFormatting>
  <conditionalFormatting sqref="T6">
    <cfRule type="cellIs" dxfId="17" priority="6" operator="lessThan">
      <formula>0</formula>
    </cfRule>
  </conditionalFormatting>
  <conditionalFormatting sqref="T7">
    <cfRule type="cellIs" dxfId="16" priority="5" operator="lessThan">
      <formula>0</formula>
    </cfRule>
  </conditionalFormatting>
  <conditionalFormatting sqref="T8 T10">
    <cfRule type="cellIs" dxfId="15" priority="4" operator="lessThan">
      <formula>0</formula>
    </cfRule>
  </conditionalFormatting>
  <conditionalFormatting sqref="T9 T11">
    <cfRule type="cellIs" dxfId="14" priority="3" operator="lessThan">
      <formula>0</formula>
    </cfRule>
  </conditionalFormatting>
  <conditionalFormatting sqref="T12">
    <cfRule type="cellIs" dxfId="13" priority="2" operator="lessThan">
      <formula>0</formula>
    </cfRule>
  </conditionalFormatting>
  <conditionalFormatting sqref="T13:T15">
    <cfRule type="cellIs" dxfId="12" priority="1" operator="lessThan">
      <formula>0</formula>
    </cfRule>
  </conditionalFormatting>
  <printOptions horizontalCentered="1"/>
  <pageMargins left="0.27559055118110237" right="0.27559055118110237" top="0.51" bottom="0.43" header="0.31496062992125984" footer="0.31496062992125984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topLeftCell="A2" zoomScale="115" zoomScaleNormal="115" workbookViewId="0">
      <selection activeCell="D14" sqref="D14"/>
    </sheetView>
  </sheetViews>
  <sheetFormatPr defaultColWidth="9.140625" defaultRowHeight="21.75"/>
  <cols>
    <col min="1" max="7" width="13.28515625" style="28" customWidth="1"/>
    <col min="8" max="16384" width="9.140625" style="28"/>
  </cols>
  <sheetData>
    <row r="1" spans="1:7">
      <c r="A1" s="26" t="s">
        <v>48</v>
      </c>
    </row>
    <row r="2" spans="1:7" ht="11.25" customHeight="1"/>
    <row r="3" spans="1:7">
      <c r="A3" s="13" t="s">
        <v>21</v>
      </c>
      <c r="B3" s="14" t="s">
        <v>22</v>
      </c>
      <c r="C3" s="16" t="s">
        <v>28</v>
      </c>
      <c r="D3" s="14" t="s">
        <v>23</v>
      </c>
      <c r="E3" s="14" t="s">
        <v>24</v>
      </c>
      <c r="F3" s="14" t="s">
        <v>25</v>
      </c>
      <c r="G3" s="14" t="s">
        <v>27</v>
      </c>
    </row>
    <row r="4" spans="1:7">
      <c r="A4" s="7" t="str">
        <f>'2. Performance'!A4</f>
        <v>6/31/2017</v>
      </c>
      <c r="B4" s="37">
        <v>0</v>
      </c>
      <c r="C4" s="37">
        <v>0</v>
      </c>
      <c r="D4" s="37">
        <v>0</v>
      </c>
      <c r="E4" s="37">
        <v>0</v>
      </c>
      <c r="F4" s="37">
        <v>0</v>
      </c>
      <c r="G4" s="37">
        <v>0</v>
      </c>
    </row>
    <row r="5" spans="1:7">
      <c r="A5" s="7">
        <f>'2. Performance'!A5</f>
        <v>42947</v>
      </c>
      <c r="B5" s="37">
        <v>0</v>
      </c>
      <c r="C5" s="37">
        <v>0</v>
      </c>
      <c r="D5" s="37">
        <v>0</v>
      </c>
      <c r="E5" s="37">
        <v>0</v>
      </c>
      <c r="F5" s="37">
        <v>0</v>
      </c>
      <c r="G5" s="37">
        <v>0</v>
      </c>
    </row>
    <row r="6" spans="1:7">
      <c r="A6" s="7">
        <f>'2. Performance'!A6</f>
        <v>42977</v>
      </c>
      <c r="B6" s="37">
        <v>0</v>
      </c>
      <c r="C6" s="37">
        <v>0</v>
      </c>
      <c r="D6" s="37">
        <v>0</v>
      </c>
      <c r="E6" s="37">
        <v>0.5</v>
      </c>
      <c r="F6" s="37">
        <v>0.5</v>
      </c>
      <c r="G6" s="37">
        <v>0</v>
      </c>
    </row>
    <row r="7" spans="1:7">
      <c r="A7" s="7">
        <f>'2. Performance'!A7</f>
        <v>43008</v>
      </c>
      <c r="B7" s="37">
        <v>0</v>
      </c>
      <c r="C7" s="37">
        <v>0</v>
      </c>
      <c r="D7" s="37">
        <v>0</v>
      </c>
      <c r="E7" s="37">
        <v>0.3</v>
      </c>
      <c r="F7" s="37">
        <v>0.7</v>
      </c>
      <c r="G7" s="37">
        <v>0</v>
      </c>
    </row>
    <row r="8" spans="1:7">
      <c r="A8" s="7" t="s">
        <v>95</v>
      </c>
      <c r="B8" s="37">
        <v>0</v>
      </c>
      <c r="C8" s="37">
        <v>0</v>
      </c>
      <c r="D8" s="37">
        <v>0</v>
      </c>
      <c r="E8" s="37">
        <v>0.5</v>
      </c>
      <c r="F8" s="37">
        <v>0.5</v>
      </c>
      <c r="G8" s="37">
        <v>0</v>
      </c>
    </row>
    <row r="9" spans="1:7">
      <c r="A9" s="7" t="s">
        <v>96</v>
      </c>
      <c r="B9" s="73">
        <v>0</v>
      </c>
      <c r="C9" s="73">
        <v>0</v>
      </c>
      <c r="D9" s="73">
        <v>0</v>
      </c>
      <c r="E9" s="73">
        <v>0.375</v>
      </c>
      <c r="F9" s="73">
        <v>0.63500000000000001</v>
      </c>
      <c r="G9" s="73">
        <v>0</v>
      </c>
    </row>
    <row r="10" spans="1:7" ht="22.5" thickBot="1">
      <c r="A10" s="111" t="s">
        <v>111</v>
      </c>
      <c r="B10" s="124">
        <v>0</v>
      </c>
      <c r="C10" s="124">
        <v>0</v>
      </c>
      <c r="D10" s="124">
        <v>0</v>
      </c>
      <c r="E10" s="124">
        <v>0</v>
      </c>
      <c r="F10" s="124">
        <v>0</v>
      </c>
      <c r="G10" s="124">
        <v>0</v>
      </c>
    </row>
    <row r="11" spans="1:7">
      <c r="A11" s="110" t="s">
        <v>113</v>
      </c>
      <c r="B11" s="73">
        <v>0.5</v>
      </c>
      <c r="C11" s="73">
        <v>0</v>
      </c>
      <c r="D11" s="73">
        <v>0.5</v>
      </c>
      <c r="E11" s="73">
        <v>0</v>
      </c>
      <c r="F11" s="73">
        <v>0</v>
      </c>
      <c r="G11" s="73">
        <v>0</v>
      </c>
    </row>
    <row r="12" spans="1:7">
      <c r="A12" s="7" t="s">
        <v>114</v>
      </c>
      <c r="B12" s="37">
        <v>0.5</v>
      </c>
      <c r="C12" s="37">
        <v>0</v>
      </c>
      <c r="D12" s="37">
        <v>0.5</v>
      </c>
      <c r="E12" s="37">
        <v>0</v>
      </c>
      <c r="F12" s="37">
        <v>0</v>
      </c>
      <c r="G12" s="37">
        <v>0</v>
      </c>
    </row>
    <row r="13" spans="1:7">
      <c r="A13" s="7" t="s">
        <v>123</v>
      </c>
      <c r="B13" s="37">
        <v>0.25</v>
      </c>
      <c r="C13" s="37">
        <v>0</v>
      </c>
      <c r="D13" s="37">
        <v>0.5</v>
      </c>
      <c r="E13" s="37">
        <v>0</v>
      </c>
      <c r="F13" s="37">
        <v>0.25</v>
      </c>
      <c r="G13" s="37">
        <v>0</v>
      </c>
    </row>
    <row r="14" spans="1:7">
      <c r="A14" s="7" t="s">
        <v>127</v>
      </c>
      <c r="B14" s="37">
        <v>0.25</v>
      </c>
      <c r="C14" s="37">
        <v>0</v>
      </c>
      <c r="D14" s="37">
        <v>0.25</v>
      </c>
      <c r="E14" s="37">
        <v>0</v>
      </c>
      <c r="F14" s="37">
        <v>0.5</v>
      </c>
      <c r="G14" s="37">
        <v>0</v>
      </c>
    </row>
    <row r="15" spans="1:7">
      <c r="A15" s="7"/>
      <c r="B15" s="37"/>
      <c r="C15" s="37"/>
      <c r="D15" s="37"/>
      <c r="E15" s="37"/>
      <c r="F15" s="37"/>
      <c r="G15" s="37"/>
    </row>
    <row r="16" spans="1:7">
      <c r="A16" s="7"/>
      <c r="B16" s="37"/>
      <c r="C16" s="37"/>
      <c r="D16" s="37"/>
      <c r="E16" s="37"/>
      <c r="F16" s="37"/>
      <c r="G16" s="37"/>
    </row>
    <row r="17" spans="1:7">
      <c r="A17" s="7"/>
      <c r="B17" s="37"/>
      <c r="C17" s="37"/>
      <c r="D17" s="37"/>
      <c r="E17" s="37"/>
      <c r="F17" s="37"/>
      <c r="G17" s="37"/>
    </row>
    <row r="18" spans="1:7">
      <c r="A18" s="7"/>
      <c r="B18" s="37"/>
      <c r="C18" s="37"/>
      <c r="D18" s="37"/>
      <c r="E18" s="37"/>
      <c r="F18" s="37"/>
      <c r="G18" s="37"/>
    </row>
    <row r="19" spans="1:7">
      <c r="A19" s="10" t="s">
        <v>26</v>
      </c>
      <c r="B19" s="12">
        <f t="shared" ref="B19:G19" si="0">AVERAGE(B4:B18)</f>
        <v>0.13636363636363635</v>
      </c>
      <c r="C19" s="12">
        <f t="shared" si="0"/>
        <v>0</v>
      </c>
      <c r="D19" s="12">
        <f t="shared" si="0"/>
        <v>0.15909090909090909</v>
      </c>
      <c r="E19" s="12">
        <f t="shared" si="0"/>
        <v>0.15227272727272728</v>
      </c>
      <c r="F19" s="12">
        <f t="shared" si="0"/>
        <v>0.28045454545454546</v>
      </c>
      <c r="G19" s="12">
        <f t="shared" si="0"/>
        <v>0</v>
      </c>
    </row>
    <row r="38" spans="1:1">
      <c r="A38" s="28" t="s">
        <v>49</v>
      </c>
    </row>
    <row r="39" spans="1:1">
      <c r="A39" s="28" t="s">
        <v>47</v>
      </c>
    </row>
  </sheetData>
  <printOptions horizontalCentered="1"/>
  <pageMargins left="0.19685039370078741" right="0.19685039370078741" top="0.49" bottom="0.4" header="0.31496062992125984" footer="0.31496062992125984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topLeftCell="M1" zoomScale="115" zoomScaleNormal="115" workbookViewId="0">
      <selection activeCell="S6" sqref="S6"/>
    </sheetView>
  </sheetViews>
  <sheetFormatPr defaultColWidth="8.7109375" defaultRowHeight="20.25"/>
  <cols>
    <col min="1" max="1" width="19.28515625" style="43" customWidth="1"/>
    <col min="2" max="5" width="11" style="43" customWidth="1"/>
    <col min="6" max="6" width="12.140625" style="52" customWidth="1"/>
    <col min="7" max="7" width="2.28515625" style="43" customWidth="1"/>
    <col min="8" max="8" width="21.42578125" style="43" customWidth="1"/>
    <col min="9" max="9" width="11" style="43" customWidth="1"/>
    <col min="10" max="10" width="26.7109375" style="43" bestFit="1" customWidth="1"/>
    <col min="11" max="11" width="11" style="43" customWidth="1"/>
    <col min="12" max="12" width="12.140625" style="43" customWidth="1"/>
    <col min="13" max="13" width="2.28515625" style="43" customWidth="1"/>
    <col min="14" max="14" width="11" style="43" customWidth="1"/>
    <col min="15" max="15" width="2.28515625" style="43" customWidth="1"/>
    <col min="16" max="16" width="3" style="43" customWidth="1"/>
    <col min="17" max="17" width="15.85546875" style="43" customWidth="1"/>
    <col min="18" max="18" width="26.85546875" style="43" customWidth="1"/>
    <col min="19" max="19" width="13.5703125" style="43" customWidth="1"/>
    <col min="20" max="20" width="2.28515625" style="43" customWidth="1"/>
    <col min="21" max="16384" width="8.7109375" style="43"/>
  </cols>
  <sheetData>
    <row r="1" spans="1:19" ht="21">
      <c r="A1" s="46" t="s">
        <v>59</v>
      </c>
      <c r="B1" s="49"/>
      <c r="C1" s="49"/>
      <c r="H1" s="46"/>
      <c r="I1" s="49"/>
    </row>
    <row r="2" spans="1:19" ht="21">
      <c r="A2" s="44" t="s">
        <v>54</v>
      </c>
      <c r="B2" s="44">
        <v>43189</v>
      </c>
      <c r="C2" s="44" t="s">
        <v>55</v>
      </c>
      <c r="D2" s="44">
        <v>43220</v>
      </c>
      <c r="E2" s="44" t="s">
        <v>53</v>
      </c>
      <c r="F2" s="60" t="s">
        <v>56</v>
      </c>
      <c r="H2" s="50" t="s">
        <v>9</v>
      </c>
      <c r="I2" s="50">
        <f>B2</f>
        <v>43189</v>
      </c>
      <c r="J2" s="50">
        <f>D2</f>
        <v>43220</v>
      </c>
      <c r="K2" s="50" t="s">
        <v>53</v>
      </c>
      <c r="L2" s="59" t="s">
        <v>18</v>
      </c>
      <c r="N2" s="44" t="s">
        <v>12</v>
      </c>
      <c r="Q2" s="60" t="s">
        <v>68</v>
      </c>
      <c r="R2" s="60" t="s">
        <v>69</v>
      </c>
      <c r="S2" s="60" t="s">
        <v>70</v>
      </c>
    </row>
    <row r="3" spans="1:19" ht="21" customHeight="1">
      <c r="A3" s="57" t="s">
        <v>74</v>
      </c>
      <c r="B3" s="45">
        <v>12.4328</v>
      </c>
      <c r="C3" s="45"/>
      <c r="D3" s="45">
        <v>12.430400000000001</v>
      </c>
      <c r="E3" s="48">
        <f>((D3+C3)/B3)-1</f>
        <v>-1.9303777105716957E-4</v>
      </c>
      <c r="F3" s="69">
        <f>VLOOKUP(A3,'1. Outstanding'!C6:G23,5,FALSE)</f>
        <v>0.11287779070907077</v>
      </c>
      <c r="H3" s="154" t="s">
        <v>67</v>
      </c>
      <c r="I3" s="169">
        <v>200.74</v>
      </c>
      <c r="J3" s="169">
        <f>'3. Benchmark'!I15</f>
        <v>200.53</v>
      </c>
      <c r="K3" s="158">
        <f>J3/I3-1</f>
        <v>-1.0461293215104916E-3</v>
      </c>
      <c r="L3" s="160">
        <v>0.2</v>
      </c>
      <c r="N3" s="48">
        <f>E3-K3</f>
        <v>8.5309155045332208E-4</v>
      </c>
      <c r="Q3" s="162" t="s">
        <v>22</v>
      </c>
      <c r="R3" s="79" t="str">
        <f>A3</f>
        <v>TMBBF</v>
      </c>
      <c r="S3" s="80">
        <f>E3</f>
        <v>-1.9303777105716957E-4</v>
      </c>
    </row>
    <row r="4" spans="1:19">
      <c r="A4" s="57" t="s">
        <v>75</v>
      </c>
      <c r="B4" s="45">
        <v>1</v>
      </c>
      <c r="C4" s="45"/>
      <c r="D4" s="45">
        <v>1</v>
      </c>
      <c r="E4" s="48">
        <f>((D4+C4)/B4)-1</f>
        <v>0</v>
      </c>
      <c r="F4" s="69">
        <f>VLOOKUP(A4,'1. Outstanding'!C7:G24,5,FALSE)</f>
        <v>0</v>
      </c>
      <c r="H4" s="155"/>
      <c r="I4" s="170"/>
      <c r="J4" s="170"/>
      <c r="K4" s="159"/>
      <c r="L4" s="161"/>
      <c r="N4" s="48">
        <f>E4-K4</f>
        <v>0</v>
      </c>
      <c r="Q4" s="163"/>
      <c r="R4" s="79" t="s">
        <v>9</v>
      </c>
      <c r="S4" s="80">
        <f>K3</f>
        <v>-1.0461293215104916E-3</v>
      </c>
    </row>
    <row r="5" spans="1:19">
      <c r="A5" s="57" t="s">
        <v>52</v>
      </c>
      <c r="B5" s="45">
        <v>52.595100000000002</v>
      </c>
      <c r="C5" s="45"/>
      <c r="D5" s="45">
        <v>53.143500000000003</v>
      </c>
      <c r="E5" s="48">
        <f t="shared" ref="E5:E8" si="0">((D5+C5)/B5)-1</f>
        <v>1.042682683367846E-2</v>
      </c>
      <c r="F5" s="69">
        <f>VLOOKUP(A5,'1. Outstanding'!C9:G26,5,FALSE)</f>
        <v>6.1766004890828036E-2</v>
      </c>
      <c r="H5" s="154" t="s">
        <v>14</v>
      </c>
      <c r="I5" s="156">
        <v>10859.03</v>
      </c>
      <c r="J5" s="156">
        <f>'3. Benchmark'!M15</f>
        <v>10930.59</v>
      </c>
      <c r="K5" s="158">
        <f>J5/I5-1</f>
        <v>6.5899072016559757E-3</v>
      </c>
      <c r="L5" s="160">
        <v>0.38</v>
      </c>
      <c r="N5" s="48">
        <f t="shared" ref="N5:N7" si="1">E5-K5</f>
        <v>3.8369196320224841E-3</v>
      </c>
      <c r="Q5" s="162" t="s">
        <v>28</v>
      </c>
      <c r="R5" s="79" t="str">
        <f>A4</f>
        <v>T-Globalbond</v>
      </c>
      <c r="S5" s="80">
        <f>E4</f>
        <v>0</v>
      </c>
    </row>
    <row r="6" spans="1:19">
      <c r="A6" s="57" t="s">
        <v>76</v>
      </c>
      <c r="B6" s="45">
        <v>66.525099999999995</v>
      </c>
      <c r="C6" s="45"/>
      <c r="D6" s="45">
        <v>67.352199999999996</v>
      </c>
      <c r="E6" s="48">
        <f>((D6+C6)/B6)-1</f>
        <v>1.2432901265837959E-2</v>
      </c>
      <c r="F6" s="69">
        <f>VLOOKUP(A6,'1. Outstanding'!C10:G27,5,FALSE)</f>
        <v>6.3688171377122169E-2</v>
      </c>
      <c r="H6" s="166"/>
      <c r="I6" s="167"/>
      <c r="J6" s="167"/>
      <c r="K6" s="168"/>
      <c r="L6" s="164"/>
      <c r="N6" s="48">
        <f t="shared" si="1"/>
        <v>1.2432901265837959E-2</v>
      </c>
      <c r="Q6" s="163"/>
      <c r="R6" s="79" t="s">
        <v>9</v>
      </c>
      <c r="S6" s="80">
        <f>K3</f>
        <v>-1.0461293215104916E-3</v>
      </c>
    </row>
    <row r="7" spans="1:19">
      <c r="A7" s="57" t="s">
        <v>80</v>
      </c>
      <c r="B7" s="45">
        <v>10.3904</v>
      </c>
      <c r="C7" s="45"/>
      <c r="D7" s="45">
        <v>10.395200000000001</v>
      </c>
      <c r="E7" s="48">
        <f t="shared" si="0"/>
        <v>4.6196489066852031E-4</v>
      </c>
      <c r="F7" s="69">
        <f>VLOOKUP(A7,'1. Outstanding'!C12:G29,5,FALSE)</f>
        <v>0.17682387352244794</v>
      </c>
      <c r="H7" s="155"/>
      <c r="I7" s="157"/>
      <c r="J7" s="157"/>
      <c r="K7" s="159"/>
      <c r="L7" s="161"/>
      <c r="N7" s="48">
        <f t="shared" si="1"/>
        <v>4.6196489066852031E-4</v>
      </c>
      <c r="Q7" s="162" t="s">
        <v>24</v>
      </c>
      <c r="R7" s="102" t="str">
        <f>A5</f>
        <v>BTP</v>
      </c>
      <c r="S7" s="80">
        <f>E5</f>
        <v>1.042682683367846E-2</v>
      </c>
    </row>
    <row r="8" spans="1:19">
      <c r="A8" s="57" t="s">
        <v>77</v>
      </c>
      <c r="B8" s="45">
        <v>11.034000000000001</v>
      </c>
      <c r="C8" s="45"/>
      <c r="D8" s="45">
        <v>11.1051</v>
      </c>
      <c r="E8" s="48">
        <f t="shared" si="0"/>
        <v>6.4437194127242581E-3</v>
      </c>
      <c r="F8" s="69">
        <f>VLOOKUP(A8,'1. Outstanding'!C13:G30,5,FALSE)</f>
        <v>0.18305696365207472</v>
      </c>
      <c r="H8" s="154" t="s">
        <v>90</v>
      </c>
      <c r="I8" s="156">
        <v>172.76</v>
      </c>
      <c r="J8" s="156">
        <f>'3. Benchmark'!K15</f>
        <v>174.17</v>
      </c>
      <c r="K8" s="158">
        <f>J8/I8-1</f>
        <v>8.1616114841398524E-3</v>
      </c>
      <c r="L8" s="160">
        <v>0.25</v>
      </c>
      <c r="N8" s="48"/>
      <c r="Q8" s="165"/>
      <c r="R8" s="102" t="str">
        <f>A6</f>
        <v>1AM SET50</v>
      </c>
      <c r="S8" s="80">
        <f>E6</f>
        <v>1.2432901265837959E-2</v>
      </c>
    </row>
    <row r="9" spans="1:19">
      <c r="A9" s="57" t="s">
        <v>89</v>
      </c>
      <c r="B9" s="45">
        <v>12.9216</v>
      </c>
      <c r="C9" s="45"/>
      <c r="D9" s="45">
        <v>12.9977</v>
      </c>
      <c r="E9" s="48">
        <f t="shared" ref="E9" si="2">((D9+C9)/B9)-1</f>
        <v>5.889363546309978E-3</v>
      </c>
      <c r="F9" s="69">
        <f>VLOOKUP(A9,'1. Outstanding'!C14:G31,5,FALSE)</f>
        <v>8.3329687635853328E-2</v>
      </c>
      <c r="H9" s="155"/>
      <c r="I9" s="157"/>
      <c r="J9" s="157"/>
      <c r="K9" s="159"/>
      <c r="L9" s="161"/>
      <c r="N9" s="48">
        <f>E10-K8</f>
        <v>9.5786499635752698E-4</v>
      </c>
      <c r="Q9" s="165"/>
      <c r="R9" s="102" t="str">
        <f>A7</f>
        <v>B-INCOME</v>
      </c>
      <c r="S9" s="80">
        <f>E7</f>
        <v>4.6196489066852031E-4</v>
      </c>
    </row>
    <row r="10" spans="1:19">
      <c r="A10" s="57" t="s">
        <v>78</v>
      </c>
      <c r="B10" s="45">
        <v>18.520800000000001</v>
      </c>
      <c r="C10" s="45"/>
      <c r="D10" s="45">
        <v>18.689699999999998</v>
      </c>
      <c r="E10" s="48">
        <f>((D10+C10)/B10)-1</f>
        <v>9.1194764804973794E-3</v>
      </c>
      <c r="F10" s="69">
        <f>VLOOKUP(A10,'1. Outstanding'!C14:G31,5,FALSE)</f>
        <v>9.3838627759176008E-2</v>
      </c>
      <c r="H10" s="94" t="s">
        <v>15</v>
      </c>
      <c r="I10" s="93">
        <v>5173.1899999999996</v>
      </c>
      <c r="J10" s="93">
        <f>'3. Benchmark'!O15</f>
        <v>5193.04</v>
      </c>
      <c r="K10" s="95">
        <f>J10/I10-1</f>
        <v>3.8370908472336041E-3</v>
      </c>
      <c r="L10" s="96">
        <v>0.12</v>
      </c>
      <c r="N10" s="48">
        <f>E11-K11</f>
        <v>5.7783820530251662E-3</v>
      </c>
      <c r="Q10" s="163"/>
      <c r="R10" s="103" t="s">
        <v>9</v>
      </c>
      <c r="S10" s="80">
        <f>K5</f>
        <v>6.5899072016559757E-3</v>
      </c>
    </row>
    <row r="11" spans="1:19" ht="21">
      <c r="A11" s="57" t="s">
        <v>79</v>
      </c>
      <c r="B11" s="45">
        <v>1</v>
      </c>
      <c r="C11" s="45"/>
      <c r="D11" s="45">
        <v>1</v>
      </c>
      <c r="E11" s="48">
        <f>((D11+C11)/B11)-1</f>
        <v>0</v>
      </c>
      <c r="F11" s="69">
        <f>VLOOKUP(A11,'1. Outstanding'!C17:G34,5,FALSE)</f>
        <v>0</v>
      </c>
      <c r="H11" s="90" t="s">
        <v>16</v>
      </c>
      <c r="I11" s="91">
        <v>1323.9</v>
      </c>
      <c r="J11" s="91">
        <f>'3. Benchmark'!Q15</f>
        <v>1316.25</v>
      </c>
      <c r="K11" s="48">
        <f>J11/I11-1</f>
        <v>-5.7783820530251662E-3</v>
      </c>
      <c r="L11" s="47">
        <v>0.05</v>
      </c>
      <c r="N11" s="92">
        <f>E12-K12</f>
        <v>-4.8503892054235689E-4</v>
      </c>
      <c r="Q11" s="162" t="s">
        <v>25</v>
      </c>
      <c r="R11" s="81" t="str">
        <f>A8</f>
        <v>B-ASEAN</v>
      </c>
      <c r="S11" s="80">
        <f>E8</f>
        <v>6.4437194127242581E-3</v>
      </c>
    </row>
    <row r="12" spans="1:19" ht="21">
      <c r="D12" s="58" t="s">
        <v>57</v>
      </c>
      <c r="E12" s="61">
        <f>SUMPRODUCT(E3:E11,F3:F11)</f>
        <v>4.021834621836552E-3</v>
      </c>
      <c r="J12" s="58" t="s">
        <v>58</v>
      </c>
      <c r="K12" s="61">
        <f>SUMPRODUCT(K3:K11,L3:L11)</f>
        <v>4.5068735423789089E-3</v>
      </c>
      <c r="N12" s="51"/>
      <c r="Q12" s="165"/>
      <c r="R12" s="81" t="str">
        <f>A9</f>
        <v>B-ASIA</v>
      </c>
      <c r="S12" s="80">
        <f t="shared" ref="S12:S13" si="3">E9</f>
        <v>5.889363546309978E-3</v>
      </c>
    </row>
    <row r="13" spans="1:19">
      <c r="Q13" s="165"/>
      <c r="R13" s="81" t="str">
        <f>A10</f>
        <v>TMB US500</v>
      </c>
      <c r="S13" s="80">
        <f t="shared" si="3"/>
        <v>9.1194764804973794E-3</v>
      </c>
    </row>
    <row r="14" spans="1:19"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163"/>
      <c r="R14" s="79" t="s">
        <v>9</v>
      </c>
      <c r="S14" s="80">
        <f>K10</f>
        <v>3.8370908472336041E-3</v>
      </c>
    </row>
    <row r="15" spans="1:19">
      <c r="Q15" s="162" t="s">
        <v>27</v>
      </c>
      <c r="R15" s="79" t="str">
        <f>A11</f>
        <v>CIMB-PRINCIPAL GOLD8P2</v>
      </c>
      <c r="S15" s="80">
        <f>E11</f>
        <v>0</v>
      </c>
    </row>
    <row r="16" spans="1:19">
      <c r="Q16" s="163"/>
      <c r="R16" s="79" t="str">
        <f>H11</f>
        <v>LBMA Gold AM</v>
      </c>
      <c r="S16" s="80">
        <f>K11</f>
        <v>-5.7783820530251662E-3</v>
      </c>
    </row>
    <row r="17" spans="17:19">
      <c r="Q17" s="162" t="s">
        <v>71</v>
      </c>
      <c r="R17" s="79" t="s">
        <v>11</v>
      </c>
      <c r="S17" s="80">
        <f>E12</f>
        <v>4.021834621836552E-3</v>
      </c>
    </row>
    <row r="18" spans="17:19">
      <c r="Q18" s="163"/>
      <c r="R18" s="79" t="s">
        <v>9</v>
      </c>
      <c r="S18" s="80">
        <f>K12</f>
        <v>4.5068735423789089E-3</v>
      </c>
    </row>
  </sheetData>
  <mergeCells count="21">
    <mergeCell ref="H5:H7"/>
    <mergeCell ref="I5:I7"/>
    <mergeCell ref="J5:J7"/>
    <mergeCell ref="K5:K7"/>
    <mergeCell ref="H3:H4"/>
    <mergeCell ref="I3:I4"/>
    <mergeCell ref="J3:J4"/>
    <mergeCell ref="K3:K4"/>
    <mergeCell ref="Q17:Q18"/>
    <mergeCell ref="L3:L4"/>
    <mergeCell ref="L5:L7"/>
    <mergeCell ref="Q7:Q10"/>
    <mergeCell ref="Q11:Q14"/>
    <mergeCell ref="Q15:Q16"/>
    <mergeCell ref="Q3:Q4"/>
    <mergeCell ref="Q5:Q6"/>
    <mergeCell ref="H8:H9"/>
    <mergeCell ref="I8:I9"/>
    <mergeCell ref="J8:J9"/>
    <mergeCell ref="K8:K9"/>
    <mergeCell ref="L8:L9"/>
  </mergeCells>
  <conditionalFormatting sqref="K11 K3 K5">
    <cfRule type="colorScale" priority="19">
      <colorScale>
        <cfvo type="min"/>
        <cfvo type="num" val="0"/>
        <cfvo type="max"/>
        <color rgb="FFF8696B"/>
        <color rgb="FFFCFCFF"/>
        <color rgb="FF63BE7B"/>
      </colorScale>
    </cfRule>
  </conditionalFormatting>
  <conditionalFormatting sqref="N3:N11">
    <cfRule type="colorScale" priority="121">
      <colorScale>
        <cfvo type="min"/>
        <cfvo type="num" val="0"/>
        <cfvo type="max"/>
        <color rgb="FFF8696B"/>
        <color rgb="FFFCFCFF"/>
        <color rgb="FF63BE7B"/>
      </colorScale>
    </cfRule>
  </conditionalFormatting>
  <conditionalFormatting sqref="E3:E11">
    <cfRule type="colorScale" priority="122">
      <colorScale>
        <cfvo type="min"/>
        <cfvo type="num" val="0"/>
        <cfvo type="max"/>
        <color rgb="FFF8696B"/>
        <color rgb="FFFCFCFF"/>
        <color rgb="FF63BE7B"/>
      </colorScale>
    </cfRule>
  </conditionalFormatting>
  <conditionalFormatting sqref="K10">
    <cfRule type="colorScale" priority="4">
      <colorScale>
        <cfvo type="min"/>
        <cfvo type="num" val="0"/>
        <cfvo type="max"/>
        <color rgb="FFF8696B"/>
        <color rgb="FFFCFCFF"/>
        <color rgb="FF63BE7B"/>
      </colorScale>
    </cfRule>
  </conditionalFormatting>
  <conditionalFormatting sqref="K8">
    <cfRule type="colorScale" priority="2">
      <colorScale>
        <cfvo type="min"/>
        <cfvo type="num" val="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opLeftCell="A37" workbookViewId="0">
      <selection activeCell="N35" sqref="N35"/>
    </sheetView>
  </sheetViews>
  <sheetFormatPr defaultColWidth="8.7109375" defaultRowHeight="21.75"/>
  <cols>
    <col min="1" max="1" width="12.42578125" style="76" customWidth="1"/>
    <col min="2" max="8" width="14.42578125" style="76" customWidth="1"/>
    <col min="9" max="16384" width="8.7109375" style="76"/>
  </cols>
  <sheetData>
    <row r="1" spans="1:8" ht="46.5" customHeight="1">
      <c r="A1" s="77" t="s">
        <v>62</v>
      </c>
      <c r="B1" s="77" t="s">
        <v>22</v>
      </c>
      <c r="C1" s="77" t="s">
        <v>23</v>
      </c>
      <c r="D1" s="77" t="s">
        <v>24</v>
      </c>
      <c r="E1" s="77" t="s">
        <v>63</v>
      </c>
      <c r="F1" s="77" t="s">
        <v>64</v>
      </c>
      <c r="G1" s="77" t="s">
        <v>65</v>
      </c>
      <c r="H1" s="77" t="s">
        <v>66</v>
      </c>
    </row>
    <row r="2" spans="1:8">
      <c r="A2" s="7" t="str">
        <f>'2. Performance'!A4</f>
        <v>6/31/2017</v>
      </c>
      <c r="B2" s="78">
        <v>0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</row>
    <row r="3" spans="1:8">
      <c r="A3" s="7">
        <f>'2. Performance'!A5</f>
        <v>42947</v>
      </c>
      <c r="B3" s="78">
        <f>'3. Benchmark'!J6</f>
        <v>0</v>
      </c>
      <c r="C3" s="78">
        <v>0</v>
      </c>
      <c r="D3" s="78">
        <f>'3. Benchmark'!N6</f>
        <v>0</v>
      </c>
      <c r="E3" s="78">
        <f>'3. Benchmark'!P6</f>
        <v>0</v>
      </c>
      <c r="F3" s="78">
        <f>'3. Benchmark'!R6</f>
        <v>0</v>
      </c>
      <c r="G3" s="78">
        <f>'3. Benchmark'!V6</f>
        <v>0</v>
      </c>
      <c r="H3" s="78">
        <f>(('3. Benchmark'!E6))/100-1</f>
        <v>0</v>
      </c>
    </row>
    <row r="4" spans="1:8">
      <c r="A4" s="7">
        <f>'2. Performance'!A6</f>
        <v>42977</v>
      </c>
      <c r="B4" s="78">
        <f>'3. Benchmark'!J7</f>
        <v>0</v>
      </c>
      <c r="C4" s="78">
        <v>0</v>
      </c>
      <c r="D4" s="78">
        <f>'3. Benchmark'!N7</f>
        <v>0</v>
      </c>
      <c r="E4" s="78">
        <f>'3. Benchmark'!P7</f>
        <v>0</v>
      </c>
      <c r="F4" s="78">
        <f>'3. Benchmark'!R7</f>
        <v>0</v>
      </c>
      <c r="G4" s="78">
        <f>'3. Benchmark'!V7</f>
        <v>0</v>
      </c>
      <c r="H4" s="78">
        <f>(('3. Benchmark'!E7))/100-1</f>
        <v>0</v>
      </c>
    </row>
    <row r="5" spans="1:8">
      <c r="A5" s="7">
        <f>'2. Performance'!A7</f>
        <v>43008</v>
      </c>
      <c r="B5" s="78">
        <f>'3. Benchmark'!J8</f>
        <v>1.7626913779209552E-3</v>
      </c>
      <c r="C5" s="78">
        <v>0</v>
      </c>
      <c r="D5" s="78">
        <f>'3. Benchmark'!N8</f>
        <v>2.9444036353242442E-2</v>
      </c>
      <c r="E5" s="78">
        <f>'3. Benchmark'!P8</f>
        <v>1.9211545407961772E-2</v>
      </c>
      <c r="F5" s="78">
        <f>'3. Benchmark'!R8</f>
        <v>-6.739163731046105E-3</v>
      </c>
      <c r="G5" s="78">
        <f>'3. Benchmark'!V8</f>
        <v>1.444879658727085E-2</v>
      </c>
      <c r="H5" s="78">
        <f>(('3. Benchmark'!E8))/100-1</f>
        <v>0</v>
      </c>
    </row>
    <row r="6" spans="1:8">
      <c r="A6" s="7" t="str">
        <f>'2. Performance'!A8</f>
        <v>30/10/2017</v>
      </c>
      <c r="B6" s="78">
        <f>'3. Benchmark'!J9</f>
        <v>1.3071238248454353E-3</v>
      </c>
      <c r="C6" s="78">
        <v>0</v>
      </c>
      <c r="D6" s="78">
        <f>'3. Benchmark'!N9</f>
        <v>2.5294851163730092E-2</v>
      </c>
      <c r="E6" s="78">
        <f>'3. Benchmark'!P9</f>
        <v>3.2613533338827994E-2</v>
      </c>
      <c r="F6" s="78">
        <f>'3. Benchmark'!R9</f>
        <v>-1.6730917501927567E-2</v>
      </c>
      <c r="G6" s="78">
        <f>'3. Benchmark'!V9</f>
        <v>2.36253929585164E-2</v>
      </c>
      <c r="H6" s="78">
        <f>(('3. Benchmark'!E9))/100-1</f>
        <v>3.0594857142857146E-2</v>
      </c>
    </row>
    <row r="7" spans="1:8">
      <c r="A7" s="7" t="str">
        <f>'2. Performance'!A9</f>
        <v>30/11/2017</v>
      </c>
      <c r="B7" s="78">
        <f>'3. Benchmark'!J10</f>
        <v>6.5270874127643097E-4</v>
      </c>
      <c r="C7" s="78">
        <v>0</v>
      </c>
      <c r="D7" s="78">
        <f>'3. Benchmark'!N10</f>
        <v>-5.5423656097663976E-4</v>
      </c>
      <c r="E7" s="78">
        <f>'3. Benchmark'!P10</f>
        <v>2.668473185565956E-2</v>
      </c>
      <c r="F7" s="78">
        <f>'3. Benchmark'!R10</f>
        <v>1.5290519877675379E-3</v>
      </c>
      <c r="G7" s="78">
        <f>'3. Benchmark'!V10</f>
        <v>3.1397149036520057E-3</v>
      </c>
      <c r="H7" s="78">
        <f>(('3. Benchmark'!E10))/100-1</f>
        <v>2.9813187753996662E-2</v>
      </c>
    </row>
    <row r="8" spans="1:8">
      <c r="A8" s="7" t="str">
        <f>'2. Performance'!A10</f>
        <v>30/12/2017</v>
      </c>
      <c r="B8" s="78">
        <f>'3. Benchmark'!J11</f>
        <v>3.5122930255895302E-3</v>
      </c>
      <c r="C8" s="78">
        <v>0</v>
      </c>
      <c r="D8" s="78">
        <f>'3. Benchmark'!N11</f>
        <v>7.6972831233156125E-2</v>
      </c>
      <c r="E8" s="78">
        <f>'3. Benchmark'!P11</f>
        <v>6.2706867163828228E-2</v>
      </c>
      <c r="F8" s="78">
        <f>'3. Benchmark'!R11</f>
        <v>4.1103934233705175E-2</v>
      </c>
      <c r="G8" s="78">
        <f>'3. Benchmark'!V11</f>
        <v>5.8452823794967759E-2</v>
      </c>
      <c r="H8" s="78">
        <f>(('3. Benchmark'!E11))/100-1</f>
        <v>6.9941166458517445E-2</v>
      </c>
    </row>
    <row r="9" spans="1:8">
      <c r="A9" s="7" t="str">
        <f>'2. Performance'!A11</f>
        <v>30/01/2018</v>
      </c>
      <c r="B9" s="78">
        <f>'3. Benchmark'!J12</f>
        <v>1.2000000000000899E-3</v>
      </c>
      <c r="C9" s="78">
        <v>0</v>
      </c>
      <c r="D9" s="78">
        <f>'3. Benchmark'!N12</f>
        <v>-6.8173702264873182E-4</v>
      </c>
      <c r="E9" s="78">
        <f>'3. Benchmark'!P12</f>
        <v>-1.3833590899530956E-2</v>
      </c>
      <c r="F9" s="78">
        <f>'3. Benchmark'!R12</f>
        <v>1.146832111299112E-2</v>
      </c>
      <c r="G9" s="78">
        <f>'3. Benchmark'!V12</f>
        <v>-1.5570372143682253E-3</v>
      </c>
      <c r="H9" s="78">
        <f>(('3. Benchmark'!E12))/100-1</f>
        <v>6.7891073246174827E-2</v>
      </c>
    </row>
    <row r="10" spans="1:8">
      <c r="A10" s="7" t="str">
        <f>'2. Performance'!A12</f>
        <v>30/02/2018</v>
      </c>
      <c r="B10" s="78">
        <f>'3. Benchmark'!J13</f>
        <v>1.4482620854974204E-3</v>
      </c>
      <c r="C10" s="78">
        <f>'3. Benchmark'!T13</f>
        <v>5.5993968333751809E-3</v>
      </c>
      <c r="D10" s="78">
        <f>'3. Benchmark'!N13</f>
        <v>-2.2065087134173655E-2</v>
      </c>
      <c r="E10" s="78">
        <f>'3. Benchmark'!P13</f>
        <v>1.1464687020720676E-2</v>
      </c>
      <c r="F10" s="78">
        <f>'3. Benchmark'!R13</f>
        <v>-2.0631970260223009E-2</v>
      </c>
      <c r="G10" s="78">
        <f>'3. Benchmark'!V13</f>
        <v>-1.7123347567370859E-2</v>
      </c>
      <c r="H10" s="78">
        <f>(('3. Benchmark'!E13))/100-1</f>
        <v>4.9627665050341108E-2</v>
      </c>
    </row>
    <row r="11" spans="1:8">
      <c r="A11" s="7" t="str">
        <f>'2. Performance'!A13</f>
        <v>30/03/2018</v>
      </c>
      <c r="B11" s="78">
        <f>'3. Benchmark'!J14</f>
        <v>1.0472248541366636E-3</v>
      </c>
      <c r="C11" s="78">
        <f>'3. Benchmark'!T14</f>
        <v>-2.9057368308808007E-3</v>
      </c>
      <c r="D11" s="78">
        <f>'3. Benchmark'!N14</f>
        <v>2.0106595406210737E-3</v>
      </c>
      <c r="E11" s="78">
        <f>'3. Benchmark'!P14</f>
        <v>-5.1492199346171552E-2</v>
      </c>
      <c r="F11" s="78">
        <f>'3. Benchmark'!R14</f>
        <v>5.0483962801290971E-3</v>
      </c>
      <c r="G11" s="78">
        <f>'3. Benchmark'!V14</f>
        <v>-9.0104345428179949E-3</v>
      </c>
      <c r="H11" s="78">
        <f>(('3. Benchmark'!E14))/100-1</f>
        <v>4.1182395402175054E-2</v>
      </c>
    </row>
    <row r="12" spans="1:8">
      <c r="A12" s="7" t="str">
        <f>'2. Performance'!A14</f>
        <v>30/04/2018</v>
      </c>
      <c r="B12" s="78">
        <f>'3. Benchmark'!J15</f>
        <v>-1.0461293215104916E-3</v>
      </c>
      <c r="C12" s="78">
        <f>'3. Benchmark'!T15</f>
        <v>1.7314787583883717E-2</v>
      </c>
      <c r="D12" s="78">
        <f>'3. Benchmark'!N15</f>
        <v>6.5899072016559757E-3</v>
      </c>
      <c r="E12" s="78">
        <f>'3. Benchmark'!P15</f>
        <v>3.8370908472336041E-3</v>
      </c>
      <c r="F12" s="78">
        <f>'3. Benchmark'!R15</f>
        <v>-5.7783820530251662E-3</v>
      </c>
      <c r="G12" s="78">
        <f>'3. Benchmark'!V15</f>
        <v>4.5068735423789089E-3</v>
      </c>
      <c r="H12" s="78">
        <f>(('3. Benchmark'!E15))/100-1</f>
        <v>4.5407815927665629E-2</v>
      </c>
    </row>
    <row r="13" spans="1:8">
      <c r="A13" s="7"/>
      <c r="B13" s="78"/>
      <c r="C13" s="78"/>
      <c r="D13" s="78"/>
      <c r="E13" s="78"/>
      <c r="F13" s="78"/>
      <c r="G13" s="78"/>
      <c r="H13" s="78"/>
    </row>
    <row r="14" spans="1:8">
      <c r="A14" s="7"/>
      <c r="B14" s="78"/>
      <c r="C14" s="78"/>
      <c r="D14" s="78"/>
      <c r="E14" s="78"/>
      <c r="F14" s="78"/>
      <c r="G14" s="78"/>
      <c r="H14" s="78"/>
    </row>
    <row r="15" spans="1:8">
      <c r="A15" s="7"/>
      <c r="B15" s="78"/>
      <c r="C15" s="78"/>
      <c r="D15" s="78"/>
      <c r="E15" s="78"/>
      <c r="F15" s="78"/>
      <c r="G15" s="78"/>
      <c r="H15" s="78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3"/>
  <sheetViews>
    <sheetView workbookViewId="0">
      <selection activeCell="H7" sqref="H7"/>
    </sheetView>
  </sheetViews>
  <sheetFormatPr defaultRowHeight="15"/>
  <sheetData>
    <row r="2" spans="2:2">
      <c r="B2" t="s">
        <v>97</v>
      </c>
    </row>
    <row r="3" spans="2:2">
      <c r="B3" t="s">
        <v>98</v>
      </c>
    </row>
    <row r="4" spans="2:2">
      <c r="B4" s="106" t="s">
        <v>99</v>
      </c>
    </row>
    <row r="5" spans="2:2">
      <c r="B5" s="106" t="s">
        <v>110</v>
      </c>
    </row>
    <row r="7" spans="2:2">
      <c r="B7" t="s">
        <v>100</v>
      </c>
    </row>
    <row r="8" spans="2:2">
      <c r="B8" s="106" t="s">
        <v>124</v>
      </c>
    </row>
    <row r="9" spans="2:2">
      <c r="B9" s="106" t="s">
        <v>101</v>
      </c>
    </row>
    <row r="10" spans="2:2">
      <c r="B10" s="106" t="s">
        <v>102</v>
      </c>
    </row>
    <row r="12" spans="2:2">
      <c r="B12" t="s">
        <v>103</v>
      </c>
    </row>
    <row r="13" spans="2:2">
      <c r="B13" s="106" t="s">
        <v>104</v>
      </c>
    </row>
    <row r="15" spans="2:2">
      <c r="B15" t="s">
        <v>9</v>
      </c>
    </row>
    <row r="16" spans="2:2">
      <c r="B16" s="106" t="s">
        <v>105</v>
      </c>
    </row>
    <row r="18" spans="2:2">
      <c r="B18" t="s">
        <v>106</v>
      </c>
    </row>
    <row r="19" spans="2:2">
      <c r="B19" s="106" t="s">
        <v>107</v>
      </c>
    </row>
    <row r="20" spans="2:2">
      <c r="B20" t="s">
        <v>112</v>
      </c>
    </row>
    <row r="22" spans="2:2">
      <c r="B22" t="s">
        <v>108</v>
      </c>
    </row>
    <row r="23" spans="2:2">
      <c r="B23" s="10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1. Outstanding</vt:lpstr>
      <vt:lpstr>2. Performance</vt:lpstr>
      <vt:lpstr>3. Benchmark</vt:lpstr>
      <vt:lpstr>4. AA History</vt:lpstr>
      <vt:lpstr>5. Attribution</vt:lpstr>
      <vt:lpstr>6. Since Inception Return</vt:lpstr>
      <vt:lpstr>user'guide</vt:lpstr>
      <vt:lpstr>'1. Outstanding'!Print_Area</vt:lpstr>
      <vt:lpstr>'2. Performance'!Print_Area</vt:lpstr>
      <vt:lpstr>'3. Benchmark'!Print_Area</vt:lpstr>
      <vt:lpstr>'4. AA History'!Print_Area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Sakda Sappapapanyawong</dc:creator>
  <cp:lastModifiedBy>Pairot</cp:lastModifiedBy>
  <cp:lastPrinted>2016-07-28T15:14:53Z</cp:lastPrinted>
  <dcterms:created xsi:type="dcterms:W3CDTF">2016-07-25T10:01:16Z</dcterms:created>
  <dcterms:modified xsi:type="dcterms:W3CDTF">2018-05-01T06:04:46Z</dcterms:modified>
</cp:coreProperties>
</file>