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tables/table8.xml" ContentType="application/vnd.openxmlformats-officedocument.spreadsheetml.tab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pivotTables/pivotTable9.xml" ContentType="application/vnd.openxmlformats-officedocument.spreadsheetml.pivotTable+xml"/>
  <Override PartName="/xl/drawings/drawing12.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anie\Documents\GroundZero\Programming\coreSkills\SQL\mysqlsampledatabase\"/>
    </mc:Choice>
  </mc:AlternateContent>
  <xr:revisionPtr revIDLastSave="0" documentId="13_ncr:1_{DB205514-839F-4791-BA0E-FD4CA03FBA68}" xr6:coauthVersionLast="47" xr6:coauthVersionMax="47" xr10:uidLastSave="{00000000-0000-0000-0000-000000000000}"/>
  <bookViews>
    <workbookView xWindow="-28920" yWindow="-120" windowWidth="29040" windowHeight="15840" xr2:uid="{AC8CEB70-485D-4BA0-BF09-AF4D23B873B2}"/>
  </bookViews>
  <sheets>
    <sheet name="Cover sheet and data source" sheetId="17" r:id="rId1"/>
    <sheet name="Sales across time" sheetId="11" r:id="rId2"/>
    <sheet name="Product popularity" sheetId="16" r:id="rId3"/>
    <sheet name="Regional markets" sheetId="2" r:id="rId4"/>
    <sheet name="Offices and employees" sheetId="3" r:id="rId5"/>
    <sheet name="Demand and stock" sheetId="4" r:id="rId6"/>
    <sheet name="Order, shipping, delivery times" sheetId="5" r:id="rId7"/>
    <sheet name="ordersCancelledDisrupted" sheetId="12" r:id="rId8"/>
  </sheets>
  <definedNames>
    <definedName name="_xlnm._FilterDatabase" localSheetId="1" hidden="1">'Sales across time'!#REF!</definedName>
    <definedName name="_xlchart.v1.0" hidden="1">'Product popularity'!$C$3:$C$112</definedName>
    <definedName name="_xlnm.Extract" localSheetId="1">'Sales across time'!$M$6</definedName>
  </definedNames>
  <calcPr calcId="191029"/>
  <pivotCaches>
    <pivotCache cacheId="0" r:id="rId9"/>
    <pivotCache cacheId="1" r:id="rId10"/>
    <pivotCache cacheId="2" r:id="rId11"/>
    <pivotCache cacheId="3" r:id="rId12"/>
    <pivotCache cacheId="4" r:id="rId13"/>
    <pivotCache cacheId="5" r:id="rId14"/>
    <pivotCache cacheId="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9" i="4" l="1"/>
  <c r="R117" i="4"/>
  <c r="R115" i="4"/>
  <c r="P116" i="4"/>
  <c r="P117" i="4" s="1"/>
  <c r="P118" i="4" s="1"/>
  <c r="P119" i="4" s="1"/>
  <c r="P120" i="4" s="1"/>
  <c r="P121" i="4" s="1"/>
  <c r="P122" i="4" s="1"/>
  <c r="P123" i="4" s="1"/>
  <c r="P124" i="4" s="1"/>
  <c r="P125" i="4" s="1"/>
  <c r="P126" i="4" s="1"/>
  <c r="P127" i="4" s="1"/>
  <c r="P128" i="4" s="1"/>
  <c r="P129" i="4" s="1"/>
  <c r="P130" i="4" s="1"/>
  <c r="P131" i="4" s="1"/>
  <c r="P132" i="4" s="1"/>
  <c r="P133" i="4" s="1"/>
  <c r="P134" i="4" s="1"/>
  <c r="P135" i="4" s="1"/>
  <c r="P136" i="4" s="1"/>
  <c r="P137" i="4" s="1"/>
  <c r="P138" i="4" s="1"/>
  <c r="P115"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A42" i="3"/>
  <c r="B42" i="3"/>
  <c r="D42" i="3"/>
  <c r="E42" i="3"/>
  <c r="E3" i="2"/>
  <c r="E4" i="2"/>
  <c r="E5" i="2"/>
  <c r="E6" i="2"/>
  <c r="E7" i="2"/>
  <c r="E8" i="2"/>
  <c r="E9" i="2"/>
  <c r="E10" i="2"/>
  <c r="E11" i="2"/>
  <c r="E12" i="2"/>
  <c r="E13" i="2"/>
  <c r="E14" i="2"/>
  <c r="E15" i="2"/>
  <c r="E16" i="2"/>
  <c r="E17" i="2"/>
  <c r="E18" i="2"/>
  <c r="E19" i="2"/>
  <c r="E20" i="2"/>
  <c r="E21" i="2"/>
  <c r="E22" i="2"/>
  <c r="E23" i="2"/>
  <c r="E24" i="2"/>
  <c r="E25" i="2"/>
  <c r="E26" i="2"/>
  <c r="E27" i="2"/>
  <c r="E28" i="2"/>
  <c r="E29" i="2"/>
  <c r="F31" i="16"/>
  <c r="F32" i="16"/>
  <c r="C113" i="16"/>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F33" i="16"/>
  <c r="H28" i="12"/>
  <c r="J28" i="11"/>
  <c r="K28" i="11"/>
  <c r="L28" i="11"/>
  <c r="M28" i="11"/>
  <c r="N28" i="11"/>
  <c r="O28" i="11"/>
  <c r="J27" i="11"/>
  <c r="K27" i="11"/>
  <c r="L27" i="11"/>
  <c r="M27" i="11"/>
  <c r="N27" i="11"/>
  <c r="O27" i="11"/>
  <c r="I27" i="11"/>
  <c r="I28" i="11"/>
  <c r="J26" i="11"/>
  <c r="K26" i="11"/>
  <c r="L26" i="11"/>
  <c r="M26" i="11"/>
  <c r="N26" i="11"/>
  <c r="O26" i="11"/>
  <c r="I26" i="1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C13" i="3"/>
  <c r="C30" i="2"/>
  <c r="D30" i="2"/>
  <c r="E30"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<sst xmlns="http://schemas.openxmlformats.org/spreadsheetml/2006/main" count="777" uniqueCount="324">
  <si>
    <t>South Africa</t>
  </si>
  <si>
    <t>Russia</t>
  </si>
  <si>
    <t>Portugal</t>
  </si>
  <si>
    <t>Poland</t>
  </si>
  <si>
    <t>Netherlands</t>
  </si>
  <si>
    <t>Israel</t>
  </si>
  <si>
    <t>Hong Kong</t>
  </si>
  <si>
    <t>Ireland</t>
  </si>
  <si>
    <t>Philippines</t>
  </si>
  <si>
    <t>Belgium</t>
  </si>
  <si>
    <t>Switzerland</t>
  </si>
  <si>
    <t>Japan</t>
  </si>
  <si>
    <t>Sweden</t>
  </si>
  <si>
    <t>Austria</t>
  </si>
  <si>
    <t>Germany</t>
  </si>
  <si>
    <t>Canada</t>
  </si>
  <si>
    <t>Denmark</t>
  </si>
  <si>
    <t>Singapore</t>
  </si>
  <si>
    <t>Norway</t>
  </si>
  <si>
    <t>Finland</t>
  </si>
  <si>
    <t>Italy</t>
  </si>
  <si>
    <t>UK</t>
  </si>
  <si>
    <t>New Zealand</t>
  </si>
  <si>
    <t>Australia</t>
  </si>
  <si>
    <t>France</t>
  </si>
  <si>
    <t>Spain</t>
  </si>
  <si>
    <t>USA</t>
  </si>
  <si>
    <t>total_sales</t>
  </si>
  <si>
    <t>N_customers</t>
  </si>
  <si>
    <t>country</t>
  </si>
  <si>
    <t>San Francisco</t>
  </si>
  <si>
    <t>London</t>
  </si>
  <si>
    <t>NYC</t>
  </si>
  <si>
    <t>Sydney</t>
  </si>
  <si>
    <t>Tokyo</t>
  </si>
  <si>
    <t>Paris</t>
  </si>
  <si>
    <t>order_amount</t>
  </si>
  <si>
    <t>customerNumber</t>
  </si>
  <si>
    <t>office_branch</t>
  </si>
  <si>
    <t>2002 Chevy Corvette</t>
  </si>
  <si>
    <t>1950's Chicago Surface Lines Streetcar</t>
  </si>
  <si>
    <t>1932 Model A Ford J-Coupe</t>
  </si>
  <si>
    <t>1968 Dodge Charger</t>
  </si>
  <si>
    <t>1912 Ford Model T Delivery Wagon</t>
  </si>
  <si>
    <t>1992 Porsche Cayenne Turbo Silver</t>
  </si>
  <si>
    <t>The USS Constitution Ship</t>
  </si>
  <si>
    <t>1976 Ford Gran Torino</t>
  </si>
  <si>
    <t>1995 Honda Civic</t>
  </si>
  <si>
    <t>Collectable Wooden Train</t>
  </si>
  <si>
    <t>1936 Mercedes-Benz 500K Special Roadster</t>
  </si>
  <si>
    <t>1965 Aston Martin DB5</t>
  </si>
  <si>
    <t>1904 Buick Runabout</t>
  </si>
  <si>
    <t>America West Airlines B757-200</t>
  </si>
  <si>
    <t>1948 Porsche Type 356 Roadster</t>
  </si>
  <si>
    <t>1966 Shelby Cobra 427 S/C</t>
  </si>
  <si>
    <t>1999 Indy 500 Monte Carlo SS</t>
  </si>
  <si>
    <t>1957 Vespa GS150</t>
  </si>
  <si>
    <t>1964 Mercedes Tour Bus</t>
  </si>
  <si>
    <t>1982 Ducati 996 R</t>
  </si>
  <si>
    <t>1961 Chevrolet Impala</t>
  </si>
  <si>
    <t>1932 Alfa Romeo 8C2300 Spider Sport</t>
  </si>
  <si>
    <t>ATA: B757-300</t>
  </si>
  <si>
    <t>1982 Lamborghini Diablo</t>
  </si>
  <si>
    <t>1948 Porsche 356-A Roadster</t>
  </si>
  <si>
    <t>1969 Corvair Monza</t>
  </si>
  <si>
    <t>2002 Suzuki XREO</t>
  </si>
  <si>
    <t>18th Century Vintage Horse Carriage</t>
  </si>
  <si>
    <t>American Airlines: MD-11S</t>
  </si>
  <si>
    <t>1952 Alpine Renault 1300</t>
  </si>
  <si>
    <t>1969 Harley Davidson Ultimate Chopper</t>
  </si>
  <si>
    <t>1982 Camaro Z28</t>
  </si>
  <si>
    <t>1939 Cadillac Limousine</t>
  </si>
  <si>
    <t>1917 Maxwell Touring Car</t>
  </si>
  <si>
    <t>1900s Vintage Bi-Plane</t>
  </si>
  <si>
    <t>1937 Lincoln Berline</t>
  </si>
  <si>
    <t>1962 LanciaA Delta 16V</t>
  </si>
  <si>
    <t>1982 Ducati 900 Monster</t>
  </si>
  <si>
    <t>1939 Chevrolet Deluxe Coupe</t>
  </si>
  <si>
    <t>1980s Black Hawk Helicopter</t>
  </si>
  <si>
    <t>1971 Alpine Renault 1600s</t>
  </si>
  <si>
    <t>American Airlines: B767-300</t>
  </si>
  <si>
    <t>The Queen Mary</t>
  </si>
  <si>
    <t>1940 Ford Delivery Sedan</t>
  </si>
  <si>
    <t>1998 Chrysler Plymouth Prowler</t>
  </si>
  <si>
    <t>1969 Chevrolet Camaro Z28</t>
  </si>
  <si>
    <t>Corsair F4U ( Bird Cage)</t>
  </si>
  <si>
    <t>1980’s GM Manhattan Express</t>
  </si>
  <si>
    <t>1930 Buick Marquette Phaeton</t>
  </si>
  <si>
    <t>1970 Triumph Spitfire</t>
  </si>
  <si>
    <t>1903 Ford Model A</t>
  </si>
  <si>
    <t>1957 Chevy Pickup</t>
  </si>
  <si>
    <t>1934 Ford V8 Coupe</t>
  </si>
  <si>
    <t>1996 Moto Guzzi 1100i</t>
  </si>
  <si>
    <t>Boeing X-32A JSF</t>
  </si>
  <si>
    <t>1970 Plymouth Hemi Cuda</t>
  </si>
  <si>
    <t>1969 Dodge Charger</t>
  </si>
  <si>
    <t>2001 Ferrari Enzo</t>
  </si>
  <si>
    <t>2003 Harley-Davidson Eagle Drag Bike</t>
  </si>
  <si>
    <t>1999 Yamaha Speed Boat</t>
  </si>
  <si>
    <t>1970 Dodge Coronet</t>
  </si>
  <si>
    <t>1956 Porsche 356A Coupe</t>
  </si>
  <si>
    <t>1997 BMW R 1100 S</t>
  </si>
  <si>
    <t>1936 Chrysler Airflow</t>
  </si>
  <si>
    <t>1954 Greyhound Scenicruiser</t>
  </si>
  <si>
    <t>1913 Ford Model T Speedster</t>
  </si>
  <si>
    <t>1992 Ferrari 360 Spider red</t>
  </si>
  <si>
    <t>1936 Harley Davidson El Knucklehead</t>
  </si>
  <si>
    <t>HMS Bounty</t>
  </si>
  <si>
    <t>1993 Mazda RX-7</t>
  </si>
  <si>
    <t>1938 Cadillac V-16 Presidential Limousine</t>
  </si>
  <si>
    <t>1957 Ford Thunderbird</t>
  </si>
  <si>
    <t>1928 British Royal Navy Airplane</t>
  </si>
  <si>
    <t>1936 Mercedes Benz 500k Roadster</t>
  </si>
  <si>
    <t>1940s Ford truck</t>
  </si>
  <si>
    <t>1937 Horch 930V Limousine</t>
  </si>
  <si>
    <t>1974 Ducati 350 Mk3 Desmo</t>
  </si>
  <si>
    <t>1972 Alfa Romeo GTA</t>
  </si>
  <si>
    <t>1917 Grand Touring Sedan</t>
  </si>
  <si>
    <t>1940 Ford Pickup Truck</t>
  </si>
  <si>
    <t>1958 Chevy Corvette Limited Edition</t>
  </si>
  <si>
    <t>The Schooner Bluenose</t>
  </si>
  <si>
    <t>The Titanic</t>
  </si>
  <si>
    <t>1949 Jaguar XK 120</t>
  </si>
  <si>
    <t>1962 Volkswagen Microbus</t>
  </si>
  <si>
    <t>18th century schooner</t>
  </si>
  <si>
    <t>1926 Ford Fire Engine</t>
  </si>
  <si>
    <t>1900s Vintage Tri-Plane</t>
  </si>
  <si>
    <t>1941 Chevrolet Special Deluxe Cabriolet</t>
  </si>
  <si>
    <t>1962 City of Detroit Streetcar</t>
  </si>
  <si>
    <t>1969 Dodge Super Bee</t>
  </si>
  <si>
    <t>1969 Ford Falcon</t>
  </si>
  <si>
    <t>1958 Setra Bus</t>
  </si>
  <si>
    <t>1952 Citroen-15CV</t>
  </si>
  <si>
    <t>1970 Chevy Chevelle SS 454</t>
  </si>
  <si>
    <t>P-51-D Mustang</t>
  </si>
  <si>
    <t>1957 Corvette Convertible</t>
  </si>
  <si>
    <t>Diamond T620 Semi-Skirted Tanker</t>
  </si>
  <si>
    <t>1996 Peterbilt 379 Stake Bed with Outrigger</t>
  </si>
  <si>
    <t>The Mayflower</t>
  </si>
  <si>
    <t>1911 Ford Town Car</t>
  </si>
  <si>
    <t>2002 Yamaha YZR M1</t>
  </si>
  <si>
    <t>1928 Mercedes-Benz SSK</t>
  </si>
  <si>
    <t>Pont Yacht</t>
  </si>
  <si>
    <t>F/A 18 Hornet 1/72</t>
  </si>
  <si>
    <t>1928 Ford Phaeton Deluxe</t>
  </si>
  <si>
    <t>1997 BMW F650 ST</t>
  </si>
  <si>
    <t>1968 Ford Mustang</t>
  </si>
  <si>
    <t>1960 BSA Gold Star DBD34</t>
  </si>
  <si>
    <t>order_amount_2005</t>
  </si>
  <si>
    <t>stock_to_order_ratio</t>
  </si>
  <si>
    <t>N_ordered_2005</t>
  </si>
  <si>
    <t>quantityInStock</t>
  </si>
  <si>
    <t>productName</t>
  </si>
  <si>
    <t>perc_order_to_ship_cat</t>
  </si>
  <si>
    <t>N_order_to_ship_cat</t>
  </si>
  <si>
    <t>order_to_ship_days</t>
  </si>
  <si>
    <t>501</t>
  </si>
  <si>
    <t>776</t>
  </si>
  <si>
    <t>mean_time_elapsed_ship_to_pay</t>
  </si>
  <si>
    <t>perc</t>
  </si>
  <si>
    <t>N</t>
  </si>
  <si>
    <t>paid_before_ship</t>
  </si>
  <si>
    <t>perc_ship_to_required_cat</t>
  </si>
  <si>
    <t>N_ship_to_required</t>
  </si>
  <si>
    <t>ship_to_required_days</t>
  </si>
  <si>
    <t>55</t>
  </si>
  <si>
    <t>mean_order_to_ship</t>
  </si>
  <si>
    <t>Boston</t>
  </si>
  <si>
    <t>employeeNumber</t>
  </si>
  <si>
    <t>customer_to_total_order_ratio</t>
  </si>
  <si>
    <t>employee_to_customer_ratio</t>
  </si>
  <si>
    <t>N_employees</t>
  </si>
  <si>
    <t>2004-06-01</t>
  </si>
  <si>
    <t>orderNumber</t>
  </si>
  <si>
    <t>Customer doesn't like the colors and precision of the models.</t>
  </si>
  <si>
    <t>Disputed</t>
  </si>
  <si>
    <t>2005-05-13</t>
  </si>
  <si>
    <t>Customer claims the scales of the models don't match what was discussed. I keep all the paperwork though to prove otherwise</t>
  </si>
  <si>
    <t>2005-05-09</t>
  </si>
  <si>
    <t>Customer credit limit exceeded. Will ship when a payment is received.</t>
  </si>
  <si>
    <t>On Hold</t>
  </si>
  <si>
    <t>2005-05-06</t>
  </si>
  <si>
    <t>2005-04-22</t>
  </si>
  <si>
    <t>Customer claims container with shipment was damaged during shipping and some items were missing. I am talking to FedEx about this.</t>
  </si>
  <si>
    <t>2005-04-15</t>
  </si>
  <si>
    <t>2005-04-03</t>
  </si>
  <si>
    <t>2004-11-19</t>
  </si>
  <si>
    <t>This customer found a better offer from one of our competitors. Will call back to renegotiate.</t>
  </si>
  <si>
    <t>Cancelled</t>
  </si>
  <si>
    <t>2004-06-24</t>
  </si>
  <si>
    <t>Customer heard complaints from their customers and called to cancel this order. Will notify the Sales Manager.</t>
  </si>
  <si>
    <t>2004-06-16</t>
  </si>
  <si>
    <t>Customer disputed the order and we agreed to cancel it. We must be more cautions with this customer going forward, since they are very hard to please. We must cover the shipping fees.</t>
  </si>
  <si>
    <t>Order was mistakenly placed. The warehouse noticed the lack of documentation.</t>
  </si>
  <si>
    <t>2004-05-07</t>
  </si>
  <si>
    <t>Customer cancelled due to urgent budgeting issues. Must be cautious when dealing with them in the future. Since order shipped already we must discuss who would cover the shipping charges.</t>
  </si>
  <si>
    <t>2003-11-11</t>
  </si>
  <si>
    <t>Customer called to cancel. The warehouse was notified in time and the order didn't ship. They have a new VP of Sales and are shifting their sales model. Our VP of Sales should contact them.</t>
  </si>
  <si>
    <t>2003-10-23</t>
  </si>
  <si>
    <t>comments</t>
  </si>
  <si>
    <t>status</t>
  </si>
  <si>
    <t>orderDate</t>
  </si>
  <si>
    <t>N_orders</t>
  </si>
  <si>
    <t>Resolved</t>
  </si>
  <si>
    <t>In Process</t>
  </si>
  <si>
    <t>Shipped</t>
  </si>
  <si>
    <t>status_perc</t>
  </si>
  <si>
    <t>Vintage Cars</t>
  </si>
  <si>
    <t>Trucks and Buses</t>
  </si>
  <si>
    <t>Trains</t>
  </si>
  <si>
    <t>Ships</t>
  </si>
  <si>
    <t>Planes</t>
  </si>
  <si>
    <t>Motorcycles</t>
  </si>
  <si>
    <t>Classic Cars</t>
  </si>
  <si>
    <t>sales_sum</t>
  </si>
  <si>
    <t>productLine</t>
  </si>
  <si>
    <t>year</t>
  </si>
  <si>
    <t>1985 Toyota Supra</t>
  </si>
  <si>
    <t>N_ordered</t>
  </si>
  <si>
    <t>N_status</t>
  </si>
  <si>
    <t>Total</t>
  </si>
  <si>
    <t>Region</t>
  </si>
  <si>
    <t>America</t>
  </si>
  <si>
    <t>EU</t>
  </si>
  <si>
    <t>Asia</t>
  </si>
  <si>
    <t>Non_EU</t>
  </si>
  <si>
    <t>Middle_East</t>
  </si>
  <si>
    <t>Africa</t>
  </si>
  <si>
    <t>sales_share_perc</t>
  </si>
  <si>
    <t>Row Labels</t>
  </si>
  <si>
    <t>Grand Total</t>
  </si>
  <si>
    <t>Customers by region and country</t>
  </si>
  <si>
    <t>Sum of total_sales</t>
  </si>
  <si>
    <t>Largest ten customers</t>
  </si>
  <si>
    <t>Sum of order_amount</t>
  </si>
  <si>
    <t>mean_quant_ordered</t>
  </si>
  <si>
    <t>max_quant_ordered</t>
  </si>
  <si>
    <t>min_quant_ordered</t>
  </si>
  <si>
    <t>std_quant_ordered</t>
  </si>
  <si>
    <t>Number of days elapsed between the order and shipping</t>
  </si>
  <si>
    <t>mean_ship_to_requ</t>
  </si>
  <si>
    <t>Number of days by which a delivery is likely to arrive late (ship_to_required)</t>
  </si>
  <si>
    <t>Sum of perc_ship_to_required_cat</t>
  </si>
  <si>
    <t>On time</t>
  </si>
  <si>
    <t>Delayed</t>
  </si>
  <si>
    <t>Deliveries</t>
  </si>
  <si>
    <t>Summary of on time and delayed deliveries</t>
  </si>
  <si>
    <t>Order items paid before and after shipping</t>
  </si>
  <si>
    <t>Mean number of days to shipping and mean delay</t>
  </si>
  <si>
    <t>performance</t>
  </si>
  <si>
    <t>bottom</t>
  </si>
  <si>
    <t>middle</t>
  </si>
  <si>
    <t>top</t>
  </si>
  <si>
    <t>Sum of N_customers</t>
  </si>
  <si>
    <t>Count of employeeNumber</t>
  </si>
  <si>
    <t>N/A</t>
  </si>
  <si>
    <t>Summary of top performing employees</t>
  </si>
  <si>
    <t>total_order</t>
  </si>
  <si>
    <t>Office perfomance</t>
  </si>
  <si>
    <t>month</t>
  </si>
  <si>
    <t>Orders across time</t>
  </si>
  <si>
    <t>year_semester</t>
  </si>
  <si>
    <t>2003_1</t>
  </si>
  <si>
    <t>2003_2</t>
  </si>
  <si>
    <t>2004_1</t>
  </si>
  <si>
    <t>2004_2</t>
  </si>
  <si>
    <t>2005_1</t>
  </si>
  <si>
    <t>Column Labels</t>
  </si>
  <si>
    <t>Sum of sales_sum</t>
  </si>
  <si>
    <t>y_to_y_semester</t>
  </si>
  <si>
    <t>2003_04_1</t>
  </si>
  <si>
    <t>2003_04_2</t>
  </si>
  <si>
    <t>2004_05_1</t>
  </si>
  <si>
    <t>Order status</t>
  </si>
  <si>
    <t>Problematic status orders</t>
  </si>
  <si>
    <t>cause</t>
  </si>
  <si>
    <t>category</t>
  </si>
  <si>
    <t>serious</t>
  </si>
  <si>
    <t>customer</t>
  </si>
  <si>
    <t>order</t>
  </si>
  <si>
    <t>other</t>
  </si>
  <si>
    <t>company</t>
  </si>
  <si>
    <t>no</t>
  </si>
  <si>
    <t>yes</t>
  </si>
  <si>
    <t>product</t>
  </si>
  <si>
    <t>competition</t>
  </si>
  <si>
    <t>The outstanding balance for this customer exceeds their credit limit. Order will be shipped when a payment is received.</t>
  </si>
  <si>
    <t>financial</t>
  </si>
  <si>
    <t>delivery</t>
  </si>
  <si>
    <t>Count of serious</t>
  </si>
  <si>
    <t>Data for second graphic</t>
  </si>
  <si>
    <t>Mean order_amount</t>
  </si>
  <si>
    <t>date</t>
  </si>
  <si>
    <t>Growth rate changes by semester</t>
  </si>
  <si>
    <t>Reshaped data for graphic</t>
  </si>
  <si>
    <t>Pivot table of sum of sales across years</t>
  </si>
  <si>
    <t>Top 10 products by sales amount</t>
  </si>
  <si>
    <t>Bottom 10 products by sales amount</t>
  </si>
  <si>
    <t>Products and sales</t>
  </si>
  <si>
    <t>Top 10 product share in total sales</t>
  </si>
  <si>
    <t>Bottom 10 product share in total sales</t>
  </si>
  <si>
    <t>Pivot table for pie chat</t>
  </si>
  <si>
    <t>Sum of sales_share_perc</t>
  </si>
  <si>
    <t>office</t>
  </si>
  <si>
    <t>Sales rep performance</t>
  </si>
  <si>
    <t>std_quant_div_2</t>
  </si>
  <si>
    <t>approx_stock_duration_year</t>
  </si>
  <si>
    <t>Stock and product orders</t>
  </si>
  <si>
    <t>app_stock_dur_rounded</t>
  </si>
  <si>
    <t>N of years</t>
  </si>
  <si>
    <t>N of products</t>
  </si>
  <si>
    <t>Running total</t>
  </si>
  <si>
    <t>Summary of stock duration estimate</t>
  </si>
  <si>
    <t>N of products with stock duration &gt; 5 years</t>
  </si>
  <si>
    <t>N of products with stock duration &gt; 10 years</t>
  </si>
  <si>
    <t>N of products with stock duration &gt;= 20 years</t>
  </si>
  <si>
    <r>
      <rPr>
        <b/>
        <u/>
        <sz val="14"/>
        <color theme="1"/>
        <rFont val="Calibri"/>
        <family val="2"/>
        <scheme val="minor"/>
      </rPr>
      <t>Analysis and recommendations</t>
    </r>
    <r>
      <rPr>
        <b/>
        <sz val="14"/>
        <color theme="1"/>
        <rFont val="Calibri"/>
        <family val="2"/>
        <scheme val="minor"/>
      </rPr>
      <t xml:space="preserve">
</t>
    </r>
    <r>
      <rPr>
        <sz val="12"/>
        <color theme="1"/>
        <rFont val="Calibri"/>
        <family val="2"/>
        <scheme val="minor"/>
      </rPr>
      <t xml:space="preserve">The first table shows the number of days which elapse between the orderDate and shippedDate (shippedDate - orderedDate). The second table shows the elapsed time between shippedDate and requiredDate, providing a margin of five days from the date of shipping to the required date (requiredDate - shippedDate - 5). When ship_to_required_days is negative, the order arrived late, if it is positive, the order arrived on time (provided the aforementioned five day delivery window). 
Based on this data, given that almost 50 percent of orders take four or more days to ship and that some 63.6 percent of deliveries arrive at their destination with delay, it may be recommendable to speed up the delivery preparaition process in order to increase customer satisfaction. 
Additionally, as shown in the Order items paid table, it is noteworthy that 60.8 percent of item orders are shipped prior to payment. The delay between shipping and subsequent payment is 198 days on average. In order to increase liquidity, it may thus be recommendable to tighten controlling on payment collection or implement mechanisms like "discounts" for the timely settling of bills. At the same time, 39.2 percent of item orders are paid prior to shipment, the difference between payment and shipment averaging 309 days. This noticable delay is unlikely to have a positive effect on customer satisfaction and should best be reduced. Reducing the gaps between payment and subsequent delivery on the one hand and between shipping and subsequent payment on the other hand is likely to increase the firm's liquidity, since the percentage of delayed payments is larger than the percentage of early payments. However, the delay period between payment and shipping is also substantially larger than the delay period between shipping and payment, further analysis thus being required here. </t>
    </r>
    <r>
      <rPr>
        <b/>
        <sz val="14"/>
        <color theme="1"/>
        <rFont val="Calibri"/>
        <family val="2"/>
        <scheme val="minor"/>
      </rPr>
      <t xml:space="preserve">
</t>
    </r>
  </si>
  <si>
    <r>
      <rPr>
        <b/>
        <u/>
        <sz val="14"/>
        <color theme="1"/>
        <rFont val="Calibri"/>
        <family val="2"/>
        <scheme val="minor"/>
      </rPr>
      <t>Analysis</t>
    </r>
    <r>
      <rPr>
        <b/>
        <sz val="14"/>
        <color theme="1"/>
        <rFont val="Calibri"/>
        <family val="2"/>
        <scheme val="minor"/>
      </rPr>
      <t xml:space="preserve">
</t>
    </r>
    <r>
      <rPr>
        <sz val="14"/>
        <color theme="1"/>
        <rFont val="Calibri"/>
        <family val="2"/>
        <scheme val="minor"/>
      </rPr>
      <t xml:space="preserve">As can be seen in the Top 10 table, one particular car model, the 2001 Ferrari Enzo, is by far the most popular model. Overall, the top ten selling products account for 17.3 percent of total sales. The bottom 10 products account for only 3.3 percent of total sales. Moreover, the latter lie far below the average sales amount of 3089 Dollars, the best of the worst selling ten products generating less than half that amount. 
</t>
    </r>
    <r>
      <rPr>
        <b/>
        <u/>
        <sz val="14"/>
        <color theme="1"/>
        <rFont val="Calibri"/>
        <family val="2"/>
        <scheme val="minor"/>
      </rPr>
      <t>Preliminary recommendations</t>
    </r>
    <r>
      <rPr>
        <sz val="14"/>
        <color theme="1"/>
        <rFont val="Calibri"/>
        <family val="2"/>
        <scheme val="minor"/>
      </rPr>
      <t xml:space="preserve">
The low income generated by the bottom ten products suggests that a cost-benefit analysis is in order. Provided these products have been on the market for some time, product related costs such as storage and advertising expenditures may suggest their discontinuation. </t>
    </r>
  </si>
  <si>
    <r>
      <rPr>
        <b/>
        <u/>
        <sz val="14"/>
        <color theme="1"/>
        <rFont val="Calibri"/>
        <family val="2"/>
        <scheme val="minor"/>
      </rPr>
      <t>Interpretation</t>
    </r>
    <r>
      <rPr>
        <b/>
        <sz val="14"/>
        <color theme="1"/>
        <rFont val="Calibri"/>
        <family val="2"/>
        <scheme val="minor"/>
      </rPr>
      <t xml:space="preserve">
</t>
    </r>
    <r>
      <rPr>
        <sz val="14"/>
        <color theme="1"/>
        <rFont val="Calibri"/>
        <family val="2"/>
        <scheme val="minor"/>
      </rPr>
      <t xml:space="preserve">In terms of countries, the USA accounts for 34.1 percent of total sales, followed by Spain with 11.5 and France with 10.5 percent. Three countries thus account for more than 55 percent of total sales. As shown in Graphic 3.1 and Graphic 3.2, however, by region the EU is the largest market, with 39 percent, followed by America, with 36 percent. If one adds Non_EU European countries (excluding Russia, categorized as Asian) to EU countries, European countries account for almost half of total sales, namely 48 percent. 
</t>
    </r>
    <r>
      <rPr>
        <b/>
        <u/>
        <sz val="14"/>
        <color theme="1"/>
        <rFont val="Calibri"/>
        <family val="2"/>
        <scheme val="minor"/>
      </rPr>
      <t>Preliminary recommendations</t>
    </r>
    <r>
      <rPr>
        <b/>
        <sz val="14"/>
        <color theme="1"/>
        <rFont val="Calibri"/>
        <family val="2"/>
        <scheme val="minor"/>
      </rPr>
      <t xml:space="preserve">
</t>
    </r>
    <r>
      <rPr>
        <sz val="14"/>
        <color theme="1"/>
        <rFont val="Calibri"/>
        <family val="2"/>
        <scheme val="minor"/>
      </rPr>
      <t>The importance of the Spanish market suggests the existence of a Spanish language based advertisement and sales structure. In addition to the strong presence in the USA, this suggests that an expansion into the Latin American market, especially high GDP per capita countries, would require relatively few resources and have a potentially high payoff. Moreover, given the massive potential of the Asian market, the latter should, with a current share in sales of only 16.7 percent, be considered heavily underrepresented. Noticably, there is only one client from China (Hong Kong) and two from Japan. South Corea, a highly developed country, does not even appear in the list. A careful market analysis is required, however, since China is itself an important center of low-tech production and the company may well see itself oucompeted in terms of pricing. Moreover, the Chinese market is notoriously closed to foreign competitors. In any case, the Tokyo office (see Employees sheet), with one sales rep, is understaffed. A first step may thus be to hire an Asian market expert for the Tokyo office and to analyse the Asian market potential more closely.</t>
    </r>
  </si>
  <si>
    <r>
      <rPr>
        <b/>
        <u/>
        <sz val="14"/>
        <color theme="1"/>
        <rFont val="Calibri"/>
        <family val="2"/>
        <scheme val="minor"/>
      </rPr>
      <t>Analysis and preliminary recommendations</t>
    </r>
    <r>
      <rPr>
        <b/>
        <sz val="14"/>
        <color theme="1"/>
        <rFont val="Calibri"/>
        <family val="2"/>
        <scheme val="minor"/>
      </rPr>
      <t xml:space="preserve">
</t>
    </r>
    <r>
      <rPr>
        <sz val="14"/>
        <color theme="1"/>
        <rFont val="Calibri"/>
        <family val="2"/>
        <scheme val="minor"/>
      </rPr>
      <t xml:space="preserve">As can be seen from graphic 4.1, each of the six company offices has acquired at least one of the 10 most important customers, which may be viewed as a positive. Overall, by far the largest customers are customer 141 and 124, the former more than quadrupling and the second more than tripling the sales amount to the third largest customer. 
As can be seen from the Office performance table to the left, the top earning office is Paris. As mentioned above, the Paris office also holds by far the biggest customer. Even without this customer, however, Paris is by far the largest seller. It is also the office with the largest amount of sales reps (four), the smallest number of sales reps  working at the Tokyo office (one). As shown in Graphic 4.2 to the left, for each additional sales rep, sales increase by approximately 890 thousand Dollars. Given that all but the two aforementioned offices have two sales reps and the variability within this group is quite large (total orders range from approx. 900 thousand to 1.4 million, the number of customers from 10 to 17,  the employee to cutomer ratio from 5 to 8.5), this estimate should of course be viewed with a healthy dose of scepticism. Nonetheless, the company may want to consider increasing the number of sales reps in some of the smaller offices in order to get a better idea of the effect of hiring more sales personnel.
As becomes evident from the Sales rep performance table, of a total of 16 sales rep employees, six belong to the top sellers (sales &gt; 600.000) and six employees belong to the middle performance sales range (sales &gt; 400.000). There are, however, three sales reps which belong to the bottom category, with sales of less than $400.000 each. It is recommendable to review these sales reps to find out the causes for these low sales. A number of cavetas: Firstly, no data on the period of employment is available. The sales reps in the bottom category may only have been hired recently. Secondly, 22 customers are listed in the database, but they have not made purchases nor have they been assigned a sales rep. It is possible that customers are not assigned a sales rep until an order is placed, but that customer acquisition is taking up sales rep resources. To evaluate sales rep performance, it is thus highly recommendable that these potential customers are either explicitly listed as dormant or, if actively engaged by a sales reps, added to the respective sales rep's portfolio in the database. 
 </t>
    </r>
  </si>
  <si>
    <r>
      <rPr>
        <b/>
        <u/>
        <sz val="14"/>
        <color theme="1"/>
        <rFont val="Calibri"/>
        <family val="2"/>
        <scheme val="minor"/>
      </rPr>
      <t>Analysis and preliminary recommendations</t>
    </r>
    <r>
      <rPr>
        <b/>
        <sz val="14"/>
        <color theme="1"/>
        <rFont val="Calibri"/>
        <family val="2"/>
        <scheme val="minor"/>
      </rPr>
      <t xml:space="preserve">
</t>
    </r>
    <r>
      <rPr>
        <sz val="14"/>
        <color theme="1"/>
        <rFont val="Calibri"/>
        <family val="2"/>
        <scheme val="minor"/>
      </rPr>
      <t>The table to the left summarises data on order quantities and stocks. The stock_to_order_ratio variable shows the quantity ordered in the first half of 2005 (January to the end of May) divided by the current quantity in stock (in other words, the ratio of one unit in stock to the number of units ordered). As can be seen in the table, the highlighted cells mark those products where last semester's orders exceed current stock, thus making it likely that these products will be out of stock in the second semester of 2005. An additional metric, approx_stock_duration, estimates the number of years the current stock is likely to last. This estimate is based on the 2005 first semester sales (up to and including May) and the previously mentioned finding (see Sales across time) that second semester sales tend to be larger than first semester sales. The estimate is calcualted by dividing current stock by the number of items ordered in the first semester of 2005 multiplied by 2.75. This constant should approximate yearly sales by multiplying the first semester sales by two and accounting for the missing month of June in the first semester and expected sales increases in the second semester (plus a sizeable margin for unexpectedly large orders) with the factor .75. The result of this estimate is shown in Graphic 5.1 and summarized in the Summary of stock duration estimate table (please note that values where rounded for grouping). Based on the table, it becomes clear that four products will last approximately less than a year and that another five products have sufficient stock for roughly one year. An additional 23 products have sufficient stock for between two and five years. Most noticeable are the large number of products with an estimated stock duration of more than five years, namely 77. Even very conservative estimates are unlikely to be able to justify a stock duration greater than 10 years, which applies to 53 products. Of these, seven products have an estimated stock duration of more than 20 years. It is thus recommendable to reduce the stock of some of these products in order to save on storage costs, unless large increases in demand are expected. 
The estimate of stock duration should be viewed with caution, however, since it is only based on sales in the first semester of 2005 and is very simple. More sophisticated estimates should be developed, as suggested by the data in Graphic 5.2. It shows that there are some important differences in mean order sizes as well as their standard deviation. The larger the standard deviation, the more fluctuations in order size and the greater the stock for a given product should be in order to be prepared for unusually but not unexpectedly large orders.
Moreover, in order to provide a better analysis of future needs, it would be useful to have data on the amount of time a product has been on the market as well as whether some products are included in advertising campaigns, including the date and duration of the campaigns and the chosen channel. This would permit estimating fluctuations in demand based on the effects of the novelty and advertisement of particular products.</t>
    </r>
  </si>
  <si>
    <r>
      <rPr>
        <b/>
        <u/>
        <sz val="14"/>
        <color theme="1"/>
        <rFont val="Calibri"/>
        <family val="2"/>
        <scheme val="minor"/>
      </rPr>
      <t>Analysis and recommendations</t>
    </r>
    <r>
      <rPr>
        <sz val="14"/>
        <color theme="1"/>
        <rFont val="Calibri"/>
        <family val="2"/>
        <scheme val="minor"/>
      </rPr>
      <t xml:space="preserve">
As can be seen from Graphic 7.1, 92.4 percent of orders are shipped as planned, 1.8 percent of orders are in process and another 1.2 percent of orders are resolved. Some four percent of orders are of a problematic nature, however, and require further discussion. Their details can be viewed in the Pobelmatic status orders table. The orders falling into the problematic category were categorized both according to their topics as well as whether they should be considered serious or not. Problems were not being considered serious when they constituted non-reoccurring erors on the side of the company or the customer or a lack of customer credit (the financial category). 
Of 13 problematic orders, six were considered serious. Of these, three require further investigation. Firstly, one customer has cancelled and another is disputing the placed order because the product is not considered to have a sufficiently high quality and visual appeal (product category). Secondly, another customer has cancelled his order and has placed the order with a competitor instead. Although isolated cases, follow-ups may be advisable in order to assure that product quality, appeal and competitiveness are guaranteed in the future. Overall, it may also be of interest to carry out a customer survey to acquire more data on these issues.</t>
    </r>
  </si>
  <si>
    <r>
      <rPr>
        <b/>
        <sz val="18"/>
        <color theme="1"/>
        <rFont val="Calibri"/>
        <family val="2"/>
        <scheme val="minor"/>
      </rPr>
      <t>Analysis of the Classicsmodels Database Data</t>
    </r>
    <r>
      <rPr>
        <b/>
        <sz val="14"/>
        <color theme="1"/>
        <rFont val="Calibri"/>
        <family val="2"/>
        <scheme val="minor"/>
      </rPr>
      <t xml:space="preserve">
A preliminary exploratory data analysis with Excel
Aims
</t>
    </r>
    <r>
      <rPr>
        <sz val="14"/>
        <color theme="1"/>
        <rFont val="Calibri"/>
        <family val="2"/>
        <scheme val="minor"/>
      </rPr>
      <t xml:space="preserve">1.To demonstrate my Excel skills
2. To produce a preliminary, not an in-depth analysis
</t>
    </r>
    <r>
      <rPr>
        <b/>
        <sz val="14"/>
        <color theme="1"/>
        <rFont val="Calibri"/>
        <family val="2"/>
        <scheme val="minor"/>
      </rPr>
      <t xml:space="preserve">Scenario
</t>
    </r>
    <r>
      <rPr>
        <sz val="14"/>
        <color theme="1"/>
        <rFont val="Calibri"/>
        <family val="2"/>
        <scheme val="minor"/>
      </rPr>
      <t xml:space="preserve">I am working as a junior data analyst for a data analysis company and was asked to provide a first exploratory data analysis for internal purposes. 
The client is a toy model company. The client has not made any in-depth analysis of the company's internal data and would like to know how to improve its operations, cut costs and explore new business opportunities. 
Given the broad nature of the question, this analysis aims to uncover avenues for further analysis. In this sense, some preliminary recommendations were formulated as well.
</t>
    </r>
    <r>
      <rPr>
        <b/>
        <sz val="14"/>
        <color theme="1"/>
        <rFont val="Calibri"/>
        <family val="2"/>
        <scheme val="minor"/>
      </rPr>
      <t>Comment</t>
    </r>
    <r>
      <rPr>
        <sz val="14"/>
        <color theme="1"/>
        <rFont val="Calibri"/>
        <family val="2"/>
        <scheme val="minor"/>
      </rPr>
      <t xml:space="preserve">
</t>
    </r>
    <r>
      <rPr>
        <sz val="14"/>
        <color rgb="FFFF0000"/>
        <rFont val="Calibri"/>
        <family val="2"/>
        <scheme val="minor"/>
      </rPr>
      <t>Please zoom out of the respective sheets to view all the work</t>
    </r>
    <r>
      <rPr>
        <sz val="14"/>
        <color theme="1"/>
        <rFont val="Calibri"/>
        <family val="2"/>
        <scheme val="minor"/>
      </rPr>
      <t xml:space="preserve">. Raw data is found on the left, summary or pivot tables, graphics and 
a decription of key findings are found to the right.
</t>
    </r>
    <r>
      <rPr>
        <b/>
        <sz val="14"/>
        <color theme="1"/>
        <rFont val="Calibri"/>
        <family val="2"/>
        <scheme val="minor"/>
      </rPr>
      <t xml:space="preserve">Data
</t>
    </r>
    <r>
      <rPr>
        <sz val="14"/>
        <color theme="1"/>
        <rFont val="Calibri"/>
        <family val="2"/>
        <scheme val="minor"/>
      </rPr>
      <t xml:space="preserve">The data was extracted from the classicmodels MySQL Sample Database (https://www.mysqltutorial.org/mysql-sample-database.aspx) via MySQL. The SQL code can be found in the same directory as this file.
</t>
    </r>
    <r>
      <rPr>
        <b/>
        <sz val="14"/>
        <color theme="1"/>
        <rFont val="Calibri"/>
        <family val="2"/>
        <scheme val="minor"/>
      </rPr>
      <t>Author</t>
    </r>
    <r>
      <rPr>
        <sz val="14"/>
        <color theme="1"/>
        <rFont val="Calibri"/>
        <family val="2"/>
        <scheme val="minor"/>
      </rPr>
      <t xml:space="preserve"> 
</t>
    </r>
    <r>
      <rPr>
        <i/>
        <sz val="14"/>
        <color theme="1"/>
        <rFont val="Calibri"/>
        <family val="2"/>
        <scheme val="minor"/>
      </rPr>
      <t>Daniel Lemmer</t>
    </r>
    <r>
      <rPr>
        <sz val="14"/>
        <color theme="1"/>
        <rFont val="Calibri"/>
        <family val="2"/>
        <scheme val="minor"/>
      </rPr>
      <t xml:space="preserve">
</t>
    </r>
    <r>
      <rPr>
        <b/>
        <sz val="14"/>
        <color theme="1"/>
        <rFont val="Calibri"/>
        <family val="2"/>
        <scheme val="minor"/>
      </rPr>
      <t xml:space="preserve">Date finished
</t>
    </r>
    <r>
      <rPr>
        <sz val="14"/>
        <color theme="1"/>
        <rFont val="Calibri"/>
        <family val="2"/>
        <scheme val="minor"/>
      </rPr>
      <t>30.09.2022</t>
    </r>
  </si>
  <si>
    <r>
      <rPr>
        <b/>
        <u/>
        <sz val="14"/>
        <color theme="1"/>
        <rFont val="Calibri"/>
        <family val="2"/>
        <scheme val="minor"/>
      </rPr>
      <t>Analysis</t>
    </r>
    <r>
      <rPr>
        <sz val="14"/>
        <color theme="1"/>
        <rFont val="Calibri"/>
        <family val="2"/>
        <scheme val="minor"/>
      </rPr>
      <t xml:space="preserve">
Because the data records commence in January 2003 and end in Mai 2005, Graphic 1.1 shows sales by semester and the different product lines. Based on the limited time span, it seems that the business cycle results in weaker sales in the first and stronger sales in the second semester of a given year. It also becomes clear that, in absolute terms, total sales have increased across time in each semester. Graphic 1.2, however, shows that sales growth rates have dropped substantially. Comparing the first semester of the year 2003 and 2004 (2003_04_1), all product lines except Trucks and Buses experienced growth rates above 50 percent, Motorcycles being an outlier registering a growth rate of 175.7 percent. The second semester growth rates of 2003 and 2004 (2003_04_2) are substantially lower, none lying above 50 percent. While second semester sales thus tend to be greater in absolute terms, growth rates seem to be stronger in the first terms. The differences in growth rates of the first terms of 2004 and 2005 (2004_05_1) show a continued decline in growth rates in four out of seven product lines when compared to both previous first and second semester differences. Growth rates for two product lines, Ships as well as Trains, are substantially negative (-18.9 and -25.1 percent respectively), while Planes fell to almost 0 (1.3 percent). The decline in growth rates of the first semester between 2003 and 2004 as well as 2004 and 2005 suggests that the business is experiencing a subsantial slowdown in growth. On the up side, as Grahpic 1.3 shows, the increase in sales in absolute terms is reflected in larger sale orders in all product lines, by far the strongest growth occurring in the Classic Cars product 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</si>
</sst>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4"/>
      <color theme="1"/>
      <name val="Calibri"/>
      <family val="2"/>
      <scheme val="minor"/>
    </font>
    <font>
      <sz val="14"/>
      <color theme="1"/>
      <name val="Calibri"/>
      <family val="2"/>
      <scheme val="minor"/>
    </font>
    <font>
      <b/>
      <sz val="14"/>
      <color theme="1"/>
      <name val="Calibri"/>
      <family val="2"/>
      <scheme val="minor"/>
    </font>
    <font>
      <b/>
      <u/>
      <sz val="16"/>
      <color theme="1"/>
      <name val="Calibri"/>
      <family val="2"/>
      <scheme val="minor"/>
    </font>
    <font>
      <sz val="12"/>
      <color theme="1"/>
      <name val="Calibri"/>
      <family val="2"/>
      <scheme val="minor"/>
    </font>
    <font>
      <b/>
      <u/>
      <sz val="14"/>
      <color theme="1"/>
      <name val="Calibri"/>
      <family val="2"/>
      <scheme val="minor"/>
    </font>
    <font>
      <sz val="14"/>
      <color rgb="FFFF0000"/>
      <name val="Calibri"/>
      <family val="2"/>
      <scheme val="minor"/>
    </font>
    <font>
      <b/>
      <sz val="18"/>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59">
    <xf numFmtId="0" fontId="0" fillId="0" borderId="0" xfId="0"/>
    <xf numFmtId="2" fontId="0" fillId="0" borderId="0" xfId="0" applyNumberFormat="1"/>
    <xf numFmtId="9" fontId="0" fillId="0" borderId="0" xfId="1" applyFont="1"/>
    <xf numFmtId="0" fontId="0" fillId="0" borderId="0" xfId="0" pivotButton="1"/>
    <xf numFmtId="0" fontId="0" fillId="0" borderId="0" xfId="0" applyAlignment="1">
      <alignment horizontal="left"/>
    </xf>
    <xf numFmtId="0" fontId="3" fillId="0" borderId="0" xfId="0" applyFont="1"/>
    <xf numFmtId="0" fontId="2" fillId="0" borderId="0" xfId="0" applyFont="1"/>
    <xf numFmtId="0" fontId="3" fillId="0" borderId="0" xfId="0" applyFont="1" applyAlignment="1">
      <alignment horizontal="left"/>
    </xf>
    <xf numFmtId="0" fontId="5" fillId="0" borderId="0" xfId="0" applyFont="1"/>
    <xf numFmtId="0" fontId="0" fillId="0" borderId="0" xfId="0" applyAlignment="1">
      <alignment horizontal="fill"/>
    </xf>
    <xf numFmtId="0" fontId="2" fillId="0" borderId="0" xfId="0" applyFont="1" applyAlignment="1">
      <alignment horizontal="left"/>
    </xf>
    <xf numFmtId="14" fontId="0" fillId="0" borderId="0" xfId="0" applyNumberFormat="1"/>
    <xf numFmtId="14" fontId="0" fillId="0" borderId="0" xfId="0" applyNumberFormat="1" applyAlignment="1">
      <alignment horizontal="left"/>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1" fontId="1" fillId="0" borderId="0" xfId="0" applyNumberFormat="1" applyFont="1"/>
    <xf numFmtId="2" fontId="0" fillId="0" borderId="0" xfId="1" applyNumberFormat="1" applyFont="1"/>
    <xf numFmtId="164" fontId="0" fillId="0" borderId="0" xfId="0" applyNumberFormat="1"/>
    <xf numFmtId="1" fontId="0" fillId="0" borderId="0" xfId="0" applyNumberFormat="1"/>
    <xf numFmtId="1" fontId="0" fillId="0" borderId="0" xfId="0" applyNumberFormat="1" applyAlignment="1">
      <alignment horizontal="left"/>
    </xf>
    <xf numFmtId="0" fontId="2" fillId="2" borderId="0" xfId="0" applyFont="1" applyFill="1"/>
    <xf numFmtId="0" fontId="0" fillId="0" borderId="0" xfId="0"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8"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7" xfId="0" applyFont="1"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cellXfs>
  <cellStyles count="2">
    <cellStyle name="Normal" xfId="0" builtinId="0"/>
    <cellStyle name="Percent" xfId="1" builtinId="5"/>
  </cellStyles>
  <dxfs count="43">
    <dxf>
      <alignment horizontal="fill" vertical="bottom" textRotation="0" wrapText="0" indent="0" justifyLastLine="0" shrinkToFit="0" readingOrder="0"/>
    </dxf>
    <dxf>
      <alignment horizontal="fill" vertical="bottom" textRotation="0" wrapText="0" indent="0" justifyLastLine="0" shrinkToFit="0" readingOrder="0"/>
    </dxf>
    <dxf>
      <font>
        <b val="0"/>
      </font>
    </dxf>
    <dxf>
      <numFmt numFmtId="2" formatCode="0.00"/>
    </dxf>
    <dxf>
      <numFmt numFmtId="2" formatCode="0.00"/>
    </dxf>
    <dxf>
      <numFmt numFmtId="2" formatCode="0.00"/>
    </dxf>
    <dxf>
      <numFmt numFmtId="2" formatCode="0.00"/>
    </dxf>
    <dxf>
      <numFmt numFmtId="1" formatCode="0"/>
    </dxf>
    <dxf>
      <numFmt numFmtId="164" formatCode="0.0"/>
    </dxf>
    <dxf>
      <font>
        <color rgb="FF9C0006"/>
      </font>
      <fill>
        <patternFill>
          <bgColor rgb="FFFFC7CE"/>
        </patternFill>
      </fill>
    </dxf>
    <dxf>
      <numFmt numFmtId="2" formatCode="0.00"/>
    </dxf>
    <dxf>
      <numFmt numFmtId="0" formatCode="General"/>
    </dxf>
    <dxf>
      <numFmt numFmtId="0" formatCode="General"/>
    </dxf>
    <dxf>
      <font>
        <b/>
        <i val="0"/>
        <strike val="0"/>
        <condense val="0"/>
        <extend val="0"/>
        <outline val="0"/>
        <shadow val="0"/>
        <u val="none"/>
        <vertAlign val="baseline"/>
        <sz val="14"/>
        <color theme="1"/>
        <name val="Calibri"/>
        <family val="2"/>
        <scheme val="minor"/>
      </font>
    </dxf>
    <dxf>
      <numFmt numFmtId="2" formatCode="0.00"/>
    </dxf>
    <dxf>
      <numFmt numFmtId="0" formatCode="General"/>
    </dxf>
    <dxf>
      <fill>
        <patternFill>
          <bgColor theme="9"/>
        </patternFill>
      </fill>
    </dxf>
    <dxf>
      <fill>
        <patternFill>
          <bgColor theme="7"/>
        </patternFill>
      </fill>
    </dxf>
    <dxf>
      <fill>
        <patternFill>
          <bgColor rgb="FFFF0000"/>
        </patternFill>
      </fill>
    </dxf>
    <dxf>
      <font>
        <b val="0"/>
        <i val="0"/>
        <strike val="0"/>
        <condense val="0"/>
        <extend val="0"/>
        <outline val="0"/>
        <shadow val="0"/>
        <u val="none"/>
        <vertAlign val="baseline"/>
        <sz val="14"/>
        <color theme="1"/>
        <name val="Calibri"/>
        <family val="2"/>
        <scheme val="minor"/>
      </font>
      <numFmt numFmtId="1" formatCode="0"/>
    </dxf>
    <dxf>
      <numFmt numFmtId="2" formatCode="0.00"/>
    </dxf>
    <dxf>
      <numFmt numFmtId="2" formatCode="0.00"/>
    </dxf>
    <dxf>
      <numFmt numFmtId="2" formatCode="0.00"/>
    </dxf>
    <dxf>
      <numFmt numFmtId="2" formatCode="0.00"/>
    </dxf>
    <dxf>
      <numFmt numFmtId="2" formatCode="0.00"/>
    </dxf>
    <dxf>
      <fill>
        <patternFill>
          <bgColor theme="4"/>
        </patternFill>
      </fill>
    </dxf>
    <dxf>
      <fill>
        <patternFill>
          <bgColor rgb="FFFF9933"/>
        </patternFill>
      </fill>
    </dxf>
    <dxf>
      <fill>
        <patternFill>
          <bgColor theme="4" tint="0.59996337778862885"/>
        </patternFill>
      </fill>
    </dxf>
    <dxf>
      <fill>
        <patternFill>
          <bgColor theme="9"/>
        </patternFill>
      </fill>
    </dxf>
    <dxf>
      <fill>
        <patternFill>
          <bgColor theme="7"/>
        </patternFill>
      </fill>
    </dxf>
    <dxf>
      <fill>
        <patternFill>
          <bgColor theme="0" tint="-0.24994659260841701"/>
        </patternFill>
      </fill>
    </dxf>
    <dxf>
      <numFmt numFmtId="2" formatCode="0.00"/>
    </dxf>
    <dxf>
      <numFmt numFmtId="2" formatCode="0.00"/>
    </dxf>
    <dxf>
      <font>
        <strike val="0"/>
        <outline val="0"/>
        <shadow val="0"/>
        <u val="none"/>
        <vertAlign val="baseline"/>
        <sz val="14"/>
        <color theme="1"/>
        <name val="Calibri"/>
        <family val="2"/>
        <scheme val="minor"/>
      </font>
      <numFmt numFmtId="2" formatCode="0.00"/>
    </dxf>
    <dxf>
      <font>
        <strike val="0"/>
        <outline val="0"/>
        <shadow val="0"/>
        <u val="none"/>
        <vertAlign val="baseline"/>
        <sz val="14"/>
        <color theme="1"/>
        <name val="Calibri"/>
        <family val="2"/>
        <scheme val="minor"/>
      </font>
      <numFmt numFmtId="2" formatCode="0.00"/>
    </dxf>
    <dxf>
      <font>
        <strike val="0"/>
        <outline val="0"/>
        <shadow val="0"/>
        <u val="none"/>
        <vertAlign val="baseline"/>
        <sz val="14"/>
        <color theme="1"/>
        <name val="Calibri"/>
        <family val="2"/>
        <scheme val="minor"/>
      </font>
      <numFmt numFmtId="2" formatCode="0.00"/>
    </dxf>
    <dxf>
      <font>
        <strike val="0"/>
        <outline val="0"/>
        <shadow val="0"/>
        <u val="none"/>
        <vertAlign val="baseline"/>
        <sz val="14"/>
        <color theme="1"/>
        <name val="Calibri"/>
        <family val="2"/>
        <scheme val="minor"/>
      </font>
      <numFmt numFmtId="2" formatCode="0.00"/>
    </dxf>
    <dxf>
      <font>
        <strike val="0"/>
        <outline val="0"/>
        <shadow val="0"/>
        <u val="none"/>
        <vertAlign val="baseline"/>
        <sz val="14"/>
        <color theme="1"/>
        <name val="Calibri"/>
        <family val="2"/>
        <scheme val="minor"/>
      </font>
      <numFmt numFmtId="2" formatCode="0.00"/>
    </dxf>
    <dxf>
      <font>
        <strike val="0"/>
        <outline val="0"/>
        <shadow val="0"/>
        <u val="none"/>
        <vertAlign val="baseline"/>
        <sz val="14"/>
        <color theme="1"/>
        <name val="Calibri"/>
        <family val="2"/>
        <scheme val="minor"/>
      </font>
      <numFmt numFmtId="2" formatCode="0.00"/>
    </dxf>
    <dxf>
      <font>
        <strike val="0"/>
        <outline val="0"/>
        <shadow val="0"/>
        <u val="none"/>
        <vertAlign val="baseline"/>
        <sz val="14"/>
        <color theme="1"/>
        <name val="Calibri"/>
        <family val="2"/>
        <scheme val="minor"/>
      </font>
      <numFmt numFmtId="2" formatCode="0.00"/>
    </dxf>
    <dxf>
      <numFmt numFmtId="2" formatCode="0.00"/>
    </dxf>
    <dxf>
      <numFmt numFmtId="0" formatCode="General"/>
    </dxf>
    <dxf>
      <numFmt numFmtId="19" formatCode="m/d/yyyy"/>
    </dxf>
  </dxfs>
  <tableStyles count="0" defaultTableStyle="TableStyleMedium2" defaultPivotStyle="PivotStyleLight16"/>
  <colors>
    <mruColors>
      <color rgb="FFFD5D51"/>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[Master.xlsx]Sales across time!PivotTable1</c:name>
    <c:fmtId val="2"/>
  </c:pivotSource>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1.1: Sales by semester and product line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 across time'!$I$15:$I$16</c:f>
              <c:strCache>
                <c:ptCount val="1"/>
                <c:pt idx="0">
                  <c:v>Classic Cars</c:v>
                </c:pt>
              </c:strCache>
            </c:strRef>
          </c:tx>
          <c:spPr>
            <a:solidFill>
              <a:schemeClr val="accent1"/>
            </a:solidFill>
            <a:ln>
              <a:noFill/>
            </a:ln>
            <a:effectLst/>
          </c:spPr>
          <c:invertIfNegative val="0"/>
          <c:cat>
            <c:strRef>
              <c:f>'Sales across time'!$H$17:$H$22</c:f>
              <c:strCache>
                <c:ptCount val="5"/>
                <c:pt idx="0">
                  <c:v>2003_1</c:v>
                </c:pt>
                <c:pt idx="1">
                  <c:v>2003_2</c:v>
                </c:pt>
                <c:pt idx="2">
                  <c:v>2004_1</c:v>
                </c:pt>
                <c:pt idx="3">
                  <c:v>2004_2</c:v>
                </c:pt>
                <c:pt idx="4">
                  <c:v>2005_1</c:v>
                </c:pt>
              </c:strCache>
            </c:strRef>
          </c:cat>
          <c:val>
            <c:numRef>
              <c:f>'Sales across time'!$I$17:$I$22</c:f>
              <c:numCache>
                <c:formatCode>General</c:formatCode>
                <c:ptCount val="5"/>
                <c:pt idx="0">
                  <c:v>346872.94999999995</c:v>
                </c:pt>
                <c:pt idx="1">
                  <c:v>1027959.27</c:v>
                </c:pt>
                <c:pt idx="2">
                  <c:v>603891.38</c:v>
                </c:pt>
                <c:pt idx="3">
                  <c:v>1159245.3499999999</c:v>
                </c:pt>
                <c:pt idx="4">
                  <c:v>715953.54</c:v>
                </c:pt>
              </c:numCache>
            </c:numRef>
          </c:val>
          <c:extLst>
            <c:ext xmlns:c16="http://schemas.microsoft.com/office/drawing/2014/chart" uri="{C3380CC4-5D6E-409C-BE32-E72D297353CC}">
              <c16:uniqueId val="{00000000-A5AE-469F-A5E6-847EBC13B971}"/>
            </c:ext>
          </c:extLst>
        </c:ser>
        <c:ser>
          <c:idx val="1"/>
          <c:order val="1"/>
          <c:tx>
            <c:strRef>
              <c:f>'Sales across time'!$J$15:$J$16</c:f>
              <c:strCache>
                <c:ptCount val="1"/>
                <c:pt idx="0">
                  <c:v>Motorcycles</c:v>
                </c:pt>
              </c:strCache>
            </c:strRef>
          </c:tx>
          <c:spPr>
            <a:solidFill>
              <a:schemeClr val="accent2"/>
            </a:solidFill>
            <a:ln>
              <a:noFill/>
            </a:ln>
            <a:effectLst/>
          </c:spPr>
          <c:invertIfNegative val="0"/>
          <c:cat>
            <c:strRef>
              <c:f>'Sales across time'!$H$17:$H$22</c:f>
              <c:strCache>
                <c:ptCount val="5"/>
                <c:pt idx="0">
                  <c:v>2003_1</c:v>
                </c:pt>
                <c:pt idx="1">
                  <c:v>2003_2</c:v>
                </c:pt>
                <c:pt idx="2">
                  <c:v>2004_1</c:v>
                </c:pt>
                <c:pt idx="3">
                  <c:v>2004_2</c:v>
                </c:pt>
                <c:pt idx="4">
                  <c:v>2005_1</c:v>
                </c:pt>
              </c:strCache>
            </c:strRef>
          </c:cat>
          <c:val>
            <c:numRef>
              <c:f>'Sales across time'!$J$17:$J$22</c:f>
              <c:numCache>
                <c:formatCode>General</c:formatCode>
                <c:ptCount val="5"/>
                <c:pt idx="0">
                  <c:v>76552.899999999994</c:v>
                </c:pt>
                <c:pt idx="1">
                  <c:v>272356.33999999997</c:v>
                </c:pt>
                <c:pt idx="2">
                  <c:v>211091.4</c:v>
                </c:pt>
                <c:pt idx="3">
                  <c:v>316152.44000000006</c:v>
                </c:pt>
                <c:pt idx="4">
                  <c:v>245273.04</c:v>
                </c:pt>
              </c:numCache>
            </c:numRef>
          </c:val>
          <c:extLst>
            <c:ext xmlns:c16="http://schemas.microsoft.com/office/drawing/2014/chart" uri="{C3380CC4-5D6E-409C-BE32-E72D297353CC}">
              <c16:uniqueId val="{00000001-A5AE-469F-A5E6-847EBC13B971}"/>
            </c:ext>
          </c:extLst>
        </c:ser>
        <c:ser>
          <c:idx val="2"/>
          <c:order val="2"/>
          <c:tx>
            <c:strRef>
              <c:f>'Sales across time'!$K$15:$K$16</c:f>
              <c:strCache>
                <c:ptCount val="1"/>
                <c:pt idx="0">
                  <c:v>Planes</c:v>
                </c:pt>
              </c:strCache>
            </c:strRef>
          </c:tx>
          <c:spPr>
            <a:solidFill>
              <a:schemeClr val="accent3"/>
            </a:solidFill>
            <a:ln>
              <a:noFill/>
            </a:ln>
            <a:effectLst/>
          </c:spPr>
          <c:invertIfNegative val="0"/>
          <c:cat>
            <c:strRef>
              <c:f>'Sales across time'!$H$17:$H$22</c:f>
              <c:strCache>
                <c:ptCount val="5"/>
                <c:pt idx="0">
                  <c:v>2003_1</c:v>
                </c:pt>
                <c:pt idx="1">
                  <c:v>2003_2</c:v>
                </c:pt>
                <c:pt idx="2">
                  <c:v>2004_1</c:v>
                </c:pt>
                <c:pt idx="3">
                  <c:v>2004_2</c:v>
                </c:pt>
                <c:pt idx="4">
                  <c:v>2005_1</c:v>
                </c:pt>
              </c:strCache>
            </c:strRef>
          </c:cat>
          <c:val>
            <c:numRef>
              <c:f>'Sales across time'!$K$17:$K$22</c:f>
              <c:numCache>
                <c:formatCode>General</c:formatCode>
                <c:ptCount val="5"/>
                <c:pt idx="0">
                  <c:v>103724.08</c:v>
                </c:pt>
                <c:pt idx="1">
                  <c:v>206060.12</c:v>
                </c:pt>
                <c:pt idx="2">
                  <c:v>170623.28</c:v>
                </c:pt>
                <c:pt idx="3">
                  <c:v>301348.18</c:v>
                </c:pt>
                <c:pt idx="4">
                  <c:v>172881.88</c:v>
                </c:pt>
              </c:numCache>
            </c:numRef>
          </c:val>
          <c:extLst>
            <c:ext xmlns:c16="http://schemas.microsoft.com/office/drawing/2014/chart" uri="{C3380CC4-5D6E-409C-BE32-E72D297353CC}">
              <c16:uniqueId val="{00000002-A5AE-469F-A5E6-847EBC13B971}"/>
            </c:ext>
          </c:extLst>
        </c:ser>
        <c:ser>
          <c:idx val="3"/>
          <c:order val="3"/>
          <c:tx>
            <c:strRef>
              <c:f>'Sales across time'!$L$15:$L$16</c:f>
              <c:strCache>
                <c:ptCount val="1"/>
                <c:pt idx="0">
                  <c:v>Ships</c:v>
                </c:pt>
              </c:strCache>
            </c:strRef>
          </c:tx>
          <c:spPr>
            <a:solidFill>
              <a:schemeClr val="accent4"/>
            </a:solidFill>
            <a:ln>
              <a:noFill/>
            </a:ln>
            <a:effectLst/>
          </c:spPr>
          <c:invertIfNegative val="0"/>
          <c:cat>
            <c:strRef>
              <c:f>'Sales across time'!$H$17:$H$22</c:f>
              <c:strCache>
                <c:ptCount val="5"/>
                <c:pt idx="0">
                  <c:v>2003_1</c:v>
                </c:pt>
                <c:pt idx="1">
                  <c:v>2003_2</c:v>
                </c:pt>
                <c:pt idx="2">
                  <c:v>2004_1</c:v>
                </c:pt>
                <c:pt idx="3">
                  <c:v>2004_2</c:v>
                </c:pt>
                <c:pt idx="4">
                  <c:v>2005_1</c:v>
                </c:pt>
              </c:strCache>
            </c:strRef>
          </c:cat>
          <c:val>
            <c:numRef>
              <c:f>'Sales across time'!$L$17:$L$22</c:f>
              <c:numCache>
                <c:formatCode>General</c:formatCode>
                <c:ptCount val="5"/>
                <c:pt idx="0">
                  <c:v>74618.570000000007</c:v>
                </c:pt>
                <c:pt idx="1">
                  <c:v>147563.51</c:v>
                </c:pt>
                <c:pt idx="2">
                  <c:v>128856.98</c:v>
                </c:pt>
                <c:pt idx="3">
                  <c:v>208469.12000000002</c:v>
                </c:pt>
                <c:pt idx="4">
                  <c:v>104490.16</c:v>
                </c:pt>
              </c:numCache>
            </c:numRef>
          </c:val>
          <c:extLst>
            <c:ext xmlns:c16="http://schemas.microsoft.com/office/drawing/2014/chart" uri="{C3380CC4-5D6E-409C-BE32-E72D297353CC}">
              <c16:uniqueId val="{00000003-A5AE-469F-A5E6-847EBC13B971}"/>
            </c:ext>
          </c:extLst>
        </c:ser>
        <c:ser>
          <c:idx val="4"/>
          <c:order val="4"/>
          <c:tx>
            <c:strRef>
              <c:f>'Sales across time'!$M$15:$M$16</c:f>
              <c:strCache>
                <c:ptCount val="1"/>
                <c:pt idx="0">
                  <c:v>Trains</c:v>
                </c:pt>
              </c:strCache>
            </c:strRef>
          </c:tx>
          <c:spPr>
            <a:solidFill>
              <a:schemeClr val="accent5"/>
            </a:solidFill>
            <a:ln>
              <a:noFill/>
            </a:ln>
            <a:effectLst/>
          </c:spPr>
          <c:invertIfNegative val="0"/>
          <c:cat>
            <c:strRef>
              <c:f>'Sales across time'!$H$17:$H$22</c:f>
              <c:strCache>
                <c:ptCount val="5"/>
                <c:pt idx="0">
                  <c:v>2003_1</c:v>
                </c:pt>
                <c:pt idx="1">
                  <c:v>2003_2</c:v>
                </c:pt>
                <c:pt idx="2">
                  <c:v>2004_1</c:v>
                </c:pt>
                <c:pt idx="3">
                  <c:v>2004_2</c:v>
                </c:pt>
                <c:pt idx="4">
                  <c:v>2005_1</c:v>
                </c:pt>
              </c:strCache>
            </c:strRef>
          </c:cat>
          <c:val>
            <c:numRef>
              <c:f>'Sales across time'!$M$17:$M$22</c:f>
              <c:numCache>
                <c:formatCode>General</c:formatCode>
                <c:ptCount val="5"/>
                <c:pt idx="0">
                  <c:v>19955.57</c:v>
                </c:pt>
                <c:pt idx="1">
                  <c:v>45866.479999999996</c:v>
                </c:pt>
                <c:pt idx="2">
                  <c:v>35278.94</c:v>
                </c:pt>
                <c:pt idx="3">
                  <c:v>61006.59</c:v>
                </c:pt>
                <c:pt idx="4">
                  <c:v>26425.34</c:v>
                </c:pt>
              </c:numCache>
            </c:numRef>
          </c:val>
          <c:extLst>
            <c:ext xmlns:c16="http://schemas.microsoft.com/office/drawing/2014/chart" uri="{C3380CC4-5D6E-409C-BE32-E72D297353CC}">
              <c16:uniqueId val="{00000004-A5AE-469F-A5E6-847EBC13B971}"/>
            </c:ext>
          </c:extLst>
        </c:ser>
        <c:ser>
          <c:idx val="5"/>
          <c:order val="5"/>
          <c:tx>
            <c:strRef>
              <c:f>'Sales across time'!$N$15:$N$16</c:f>
              <c:strCache>
                <c:ptCount val="1"/>
                <c:pt idx="0">
                  <c:v>Trucks and Buses</c:v>
                </c:pt>
              </c:strCache>
            </c:strRef>
          </c:tx>
          <c:spPr>
            <a:solidFill>
              <a:schemeClr val="accent6"/>
            </a:solidFill>
            <a:ln>
              <a:noFill/>
            </a:ln>
            <a:effectLst/>
          </c:spPr>
          <c:invertIfNegative val="0"/>
          <c:cat>
            <c:strRef>
              <c:f>'Sales across time'!$H$17:$H$22</c:f>
              <c:strCache>
                <c:ptCount val="5"/>
                <c:pt idx="0">
                  <c:v>2003_1</c:v>
                </c:pt>
                <c:pt idx="1">
                  <c:v>2003_2</c:v>
                </c:pt>
                <c:pt idx="2">
                  <c:v>2004_1</c:v>
                </c:pt>
                <c:pt idx="3">
                  <c:v>2004_2</c:v>
                </c:pt>
                <c:pt idx="4">
                  <c:v>2005_1</c:v>
                </c:pt>
              </c:strCache>
            </c:strRef>
          </c:cat>
          <c:val>
            <c:numRef>
              <c:f>'Sales across time'!$N$17:$N$22</c:f>
              <c:numCache>
                <c:formatCode>General</c:formatCode>
                <c:ptCount val="5"/>
                <c:pt idx="0">
                  <c:v>106398.55</c:v>
                </c:pt>
                <c:pt idx="1">
                  <c:v>270258.57</c:v>
                </c:pt>
                <c:pt idx="2">
                  <c:v>141638.42000000001</c:v>
                </c:pt>
                <c:pt idx="3">
                  <c:v>323751.57999999996</c:v>
                </c:pt>
                <c:pt idx="4">
                  <c:v>182066.45</c:v>
                </c:pt>
              </c:numCache>
            </c:numRef>
          </c:val>
          <c:extLst>
            <c:ext xmlns:c16="http://schemas.microsoft.com/office/drawing/2014/chart" uri="{C3380CC4-5D6E-409C-BE32-E72D297353CC}">
              <c16:uniqueId val="{00000005-A5AE-469F-A5E6-847EBC13B971}"/>
            </c:ext>
          </c:extLst>
        </c:ser>
        <c:ser>
          <c:idx val="6"/>
          <c:order val="6"/>
          <c:tx>
            <c:strRef>
              <c:f>'Sales across time'!$O$15:$O$16</c:f>
              <c:strCache>
                <c:ptCount val="1"/>
                <c:pt idx="0">
                  <c:v>Vintage Cars</c:v>
                </c:pt>
              </c:strCache>
            </c:strRef>
          </c:tx>
          <c:spPr>
            <a:solidFill>
              <a:schemeClr val="accent1">
                <a:lumMod val="60000"/>
              </a:schemeClr>
            </a:solidFill>
            <a:ln>
              <a:noFill/>
            </a:ln>
            <a:effectLst/>
          </c:spPr>
          <c:invertIfNegative val="0"/>
          <c:cat>
            <c:strRef>
              <c:f>'Sales across time'!$H$17:$H$22</c:f>
              <c:strCache>
                <c:ptCount val="5"/>
                <c:pt idx="0">
                  <c:v>2003_1</c:v>
                </c:pt>
                <c:pt idx="1">
                  <c:v>2003_2</c:v>
                </c:pt>
                <c:pt idx="2">
                  <c:v>2004_1</c:v>
                </c:pt>
                <c:pt idx="3">
                  <c:v>2004_2</c:v>
                </c:pt>
                <c:pt idx="4">
                  <c:v>2005_1</c:v>
                </c:pt>
              </c:strCache>
            </c:strRef>
          </c:cat>
          <c:val>
            <c:numRef>
              <c:f>'Sales across time'!$O$17:$O$22</c:f>
              <c:numCache>
                <c:formatCode>General</c:formatCode>
                <c:ptCount val="5"/>
                <c:pt idx="0">
                  <c:v>193245.84</c:v>
                </c:pt>
                <c:pt idx="1">
                  <c:v>425915.64</c:v>
                </c:pt>
                <c:pt idx="2">
                  <c:v>287470.72000000003</c:v>
                </c:pt>
                <c:pt idx="3">
                  <c:v>567081.13</c:v>
                </c:pt>
                <c:pt idx="4">
                  <c:v>323846.30000000005</c:v>
                </c:pt>
              </c:numCache>
            </c:numRef>
          </c:val>
          <c:extLst>
            <c:ext xmlns:c16="http://schemas.microsoft.com/office/drawing/2014/chart" uri="{C3380CC4-5D6E-409C-BE32-E72D297353CC}">
              <c16:uniqueId val="{00000006-A5AE-469F-A5E6-847EBC13B971}"/>
            </c:ext>
          </c:extLst>
        </c:ser>
        <c:dLbls>
          <c:showLegendKey val="0"/>
          <c:showVal val="0"/>
          <c:showCatName val="0"/>
          <c:showSerName val="0"/>
          <c:showPercent val="0"/>
          <c:showBubbleSize val="0"/>
        </c:dLbls>
        <c:gapWidth val="150"/>
        <c:overlap val="100"/>
        <c:axId val="227820880"/>
        <c:axId val="227822960"/>
      </c:barChart>
      <c:catAx>
        <c:axId val="227820880"/>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Year and semester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227822960"/>
        <c:crosses val="autoZero"/>
        <c:auto val="1"/>
        <c:lblAlgn val="ctr"/>
        <c:lblOffset val="100"/>
        <c:noMultiLvlLbl val="0"/>
      </c:catAx>
      <c:valAx>
        <c:axId val="22782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Sales (thousands of Dollars)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22782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1.2: Sales compared by same semester across different years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'Sales across time'!$I$25</c:f>
              <c:strCache>
                <c:ptCount val="1"/>
                <c:pt idx="0">
                  <c:v>Classic Cars</c:v>
                </c:pt>
              </c:strCache>
            </c:strRef>
          </c:tx>
          <c:spPr>
            <a:ln w="28575" cap="rnd">
              <a:solidFill>
                <a:schemeClr val="accent1"/>
              </a:solidFill>
              <a:round/>
            </a:ln>
            <a:effectLst/>
          </c:spPr>
          <c:marker>
            <c:symbol val="none"/>
          </c:marker>
          <c:cat>
            <c:strRef>
              <c:f>'Sales across time'!$H$26:$H$28</c:f>
              <c:strCache>
                <c:ptCount val="3"/>
                <c:pt idx="0">
                  <c:v>2003_04_1</c:v>
                </c:pt>
                <c:pt idx="1">
                  <c:v>2003_04_2</c:v>
                </c:pt>
                <c:pt idx="2">
                  <c:v>2004_05_1</c:v>
                </c:pt>
              </c:strCache>
            </c:strRef>
          </c:cat>
          <c:val>
            <c:numRef>
              <c:f>'Sales across time'!$I$26:$I$28</c:f>
              <c:numCache>
                <c:formatCode>0.00</c:formatCode>
                <c:ptCount val="3"/>
                <c:pt idx="0">
                  <c:v>74.09584114298913</c:v>
                </c:pt>
                <c:pt idx="1">
                  <c:v>12.77152547104321</c:v>
                </c:pt>
                <c:pt idx="2">
                  <c:v>18.556674877525165</c:v>
                </c:pt>
              </c:numCache>
            </c:numRef>
          </c:val>
          <c:smooth val="0"/>
          <c:extLst>
            <c:ext xmlns:c16="http://schemas.microsoft.com/office/drawing/2014/chart" uri="{C3380CC4-5D6E-409C-BE32-E72D297353CC}">
              <c16:uniqueId val="{00000000-3957-4E72-8DDF-697EDAC327C5}"/>
            </c:ext>
          </c:extLst>
        </c:ser>
        <c:ser>
          <c:idx val="1"/>
          <c:order val="1"/>
          <c:tx>
            <c:strRef>
              <c:f>'Sales across time'!$J$25</c:f>
              <c:strCache>
                <c:ptCount val="1"/>
                <c:pt idx="0">
                  <c:v>Motorcycles</c:v>
                </c:pt>
              </c:strCache>
            </c:strRef>
          </c:tx>
          <c:spPr>
            <a:ln w="28575" cap="rnd">
              <a:solidFill>
                <a:schemeClr val="accent2"/>
              </a:solidFill>
              <a:round/>
            </a:ln>
            <a:effectLst/>
          </c:spPr>
          <c:marker>
            <c:symbol val="none"/>
          </c:marker>
          <c:cat>
            <c:strRef>
              <c:f>'Sales across time'!$H$26:$H$28</c:f>
              <c:strCache>
                <c:ptCount val="3"/>
                <c:pt idx="0">
                  <c:v>2003_04_1</c:v>
                </c:pt>
                <c:pt idx="1">
                  <c:v>2003_04_2</c:v>
                </c:pt>
                <c:pt idx="2">
                  <c:v>2004_05_1</c:v>
                </c:pt>
              </c:strCache>
            </c:strRef>
          </c:cat>
          <c:val>
            <c:numRef>
              <c:f>'Sales across time'!$J$26:$J$28</c:f>
              <c:numCache>
                <c:formatCode>0.00</c:formatCode>
                <c:ptCount val="3"/>
                <c:pt idx="0">
                  <c:v>175.74579147230219</c:v>
                </c:pt>
                <c:pt idx="1">
                  <c:v>16.080440793116875</c:v>
                </c:pt>
                <c:pt idx="2">
                  <c:v>16.19281505546887</c:v>
                </c:pt>
              </c:numCache>
            </c:numRef>
          </c:val>
          <c:smooth val="0"/>
          <c:extLst>
            <c:ext xmlns:c16="http://schemas.microsoft.com/office/drawing/2014/chart" uri="{C3380CC4-5D6E-409C-BE32-E72D297353CC}">
              <c16:uniqueId val="{00000001-3957-4E72-8DDF-697EDAC327C5}"/>
            </c:ext>
          </c:extLst>
        </c:ser>
        <c:ser>
          <c:idx val="2"/>
          <c:order val="2"/>
          <c:tx>
            <c:strRef>
              <c:f>'Sales across time'!$K$25</c:f>
              <c:strCache>
                <c:ptCount val="1"/>
                <c:pt idx="0">
                  <c:v>Planes</c:v>
                </c:pt>
              </c:strCache>
            </c:strRef>
          </c:tx>
          <c:spPr>
            <a:ln w="28575" cap="rnd">
              <a:solidFill>
                <a:schemeClr val="accent3"/>
              </a:solidFill>
              <a:round/>
            </a:ln>
            <a:effectLst/>
          </c:spPr>
          <c:marker>
            <c:symbol val="none"/>
          </c:marker>
          <c:cat>
            <c:strRef>
              <c:f>'Sales across time'!$H$26:$H$28</c:f>
              <c:strCache>
                <c:ptCount val="3"/>
                <c:pt idx="0">
                  <c:v>2003_04_1</c:v>
                </c:pt>
                <c:pt idx="1">
                  <c:v>2003_04_2</c:v>
                </c:pt>
                <c:pt idx="2">
                  <c:v>2004_05_1</c:v>
                </c:pt>
              </c:strCache>
            </c:strRef>
          </c:cat>
          <c:val>
            <c:numRef>
              <c:f>'Sales across time'!$K$26:$K$28</c:f>
              <c:numCache>
                <c:formatCode>0.00</c:formatCode>
                <c:ptCount val="3"/>
                <c:pt idx="0">
                  <c:v>64.497270064964667</c:v>
                </c:pt>
                <c:pt idx="1">
                  <c:v>46.242844078708679</c:v>
                </c:pt>
                <c:pt idx="2">
                  <c:v>1.3237349557457845</c:v>
                </c:pt>
              </c:numCache>
            </c:numRef>
          </c:val>
          <c:smooth val="0"/>
          <c:extLst>
            <c:ext xmlns:c16="http://schemas.microsoft.com/office/drawing/2014/chart" uri="{C3380CC4-5D6E-409C-BE32-E72D297353CC}">
              <c16:uniqueId val="{00000002-3957-4E72-8DDF-697EDAC327C5}"/>
            </c:ext>
          </c:extLst>
        </c:ser>
        <c:ser>
          <c:idx val="3"/>
          <c:order val="3"/>
          <c:tx>
            <c:strRef>
              <c:f>'Sales across time'!$L$25</c:f>
              <c:strCache>
                <c:ptCount val="1"/>
                <c:pt idx="0">
                  <c:v>Ships</c:v>
                </c:pt>
              </c:strCache>
            </c:strRef>
          </c:tx>
          <c:spPr>
            <a:ln w="28575" cap="rnd">
              <a:solidFill>
                <a:schemeClr val="accent4"/>
              </a:solidFill>
              <a:round/>
            </a:ln>
            <a:effectLst/>
          </c:spPr>
          <c:marker>
            <c:symbol val="none"/>
          </c:marker>
          <c:cat>
            <c:strRef>
              <c:f>'Sales across time'!$H$26:$H$28</c:f>
              <c:strCache>
                <c:ptCount val="3"/>
                <c:pt idx="0">
                  <c:v>2003_04_1</c:v>
                </c:pt>
                <c:pt idx="1">
                  <c:v>2003_04_2</c:v>
                </c:pt>
                <c:pt idx="2">
                  <c:v>2004_05_1</c:v>
                </c:pt>
              </c:strCache>
            </c:strRef>
          </c:cat>
          <c:val>
            <c:numRef>
              <c:f>'Sales across time'!$L$26:$L$28</c:f>
              <c:numCache>
                <c:formatCode>0.00</c:formatCode>
                <c:ptCount val="3"/>
                <c:pt idx="0">
                  <c:v>72.687549493376764</c:v>
                </c:pt>
                <c:pt idx="1">
                  <c:v>41.27416730599591</c:v>
                </c:pt>
                <c:pt idx="2">
                  <c:v>-18.909972901739582</c:v>
                </c:pt>
              </c:numCache>
            </c:numRef>
          </c:val>
          <c:smooth val="0"/>
          <c:extLst>
            <c:ext xmlns:c16="http://schemas.microsoft.com/office/drawing/2014/chart" uri="{C3380CC4-5D6E-409C-BE32-E72D297353CC}">
              <c16:uniqueId val="{00000003-3957-4E72-8DDF-697EDAC327C5}"/>
            </c:ext>
          </c:extLst>
        </c:ser>
        <c:ser>
          <c:idx val="4"/>
          <c:order val="4"/>
          <c:tx>
            <c:strRef>
              <c:f>'Sales across time'!$M$25</c:f>
              <c:strCache>
                <c:ptCount val="1"/>
                <c:pt idx="0">
                  <c:v>Trains</c:v>
                </c:pt>
              </c:strCache>
            </c:strRef>
          </c:tx>
          <c:spPr>
            <a:ln w="28575" cap="rnd">
              <a:solidFill>
                <a:schemeClr val="accent5"/>
              </a:solidFill>
              <a:round/>
            </a:ln>
            <a:effectLst/>
          </c:spPr>
          <c:marker>
            <c:symbol val="none"/>
          </c:marker>
          <c:cat>
            <c:strRef>
              <c:f>'Sales across time'!$H$26:$H$28</c:f>
              <c:strCache>
                <c:ptCount val="3"/>
                <c:pt idx="0">
                  <c:v>2003_04_1</c:v>
                </c:pt>
                <c:pt idx="1">
                  <c:v>2003_04_2</c:v>
                </c:pt>
                <c:pt idx="2">
                  <c:v>2004_05_1</c:v>
                </c:pt>
              </c:strCache>
            </c:strRef>
          </c:cat>
          <c:val>
            <c:numRef>
              <c:f>'Sales across time'!$M$26:$M$28</c:f>
              <c:numCache>
                <c:formatCode>0.00</c:formatCode>
                <c:ptCount val="3"/>
                <c:pt idx="0">
                  <c:v>76.787433283038283</c:v>
                </c:pt>
                <c:pt idx="1">
                  <c:v>33.009095095154464</c:v>
                </c:pt>
                <c:pt idx="2">
                  <c:v>-25.095992113141723</c:v>
                </c:pt>
              </c:numCache>
            </c:numRef>
          </c:val>
          <c:smooth val="0"/>
          <c:extLst>
            <c:ext xmlns:c16="http://schemas.microsoft.com/office/drawing/2014/chart" uri="{C3380CC4-5D6E-409C-BE32-E72D297353CC}">
              <c16:uniqueId val="{00000004-3957-4E72-8DDF-697EDAC327C5}"/>
            </c:ext>
          </c:extLst>
        </c:ser>
        <c:ser>
          <c:idx val="5"/>
          <c:order val="5"/>
          <c:tx>
            <c:strRef>
              <c:f>'Sales across time'!$N$25</c:f>
              <c:strCache>
                <c:ptCount val="1"/>
                <c:pt idx="0">
                  <c:v>Trucks and Buses</c:v>
                </c:pt>
              </c:strCache>
            </c:strRef>
          </c:tx>
          <c:spPr>
            <a:ln w="28575" cap="rnd">
              <a:solidFill>
                <a:schemeClr val="accent6"/>
              </a:solidFill>
              <a:round/>
            </a:ln>
            <a:effectLst/>
          </c:spPr>
          <c:marker>
            <c:symbol val="none"/>
          </c:marker>
          <c:cat>
            <c:strRef>
              <c:f>'Sales across time'!$H$26:$H$28</c:f>
              <c:strCache>
                <c:ptCount val="3"/>
                <c:pt idx="0">
                  <c:v>2003_04_1</c:v>
                </c:pt>
                <c:pt idx="1">
                  <c:v>2003_04_2</c:v>
                </c:pt>
                <c:pt idx="2">
                  <c:v>2004_05_1</c:v>
                </c:pt>
              </c:strCache>
            </c:strRef>
          </c:cat>
          <c:val>
            <c:numRef>
              <c:f>'Sales across time'!$N$26:$N$28</c:f>
              <c:numCache>
                <c:formatCode>0.00</c:formatCode>
                <c:ptCount val="3"/>
                <c:pt idx="0">
                  <c:v>33.120629933396657</c:v>
                </c:pt>
                <c:pt idx="1">
                  <c:v>19.793270570476249</c:v>
                </c:pt>
                <c:pt idx="2">
                  <c:v>28.543124104321411</c:v>
                </c:pt>
              </c:numCache>
            </c:numRef>
          </c:val>
          <c:smooth val="0"/>
          <c:extLst>
            <c:ext xmlns:c16="http://schemas.microsoft.com/office/drawing/2014/chart" uri="{C3380CC4-5D6E-409C-BE32-E72D297353CC}">
              <c16:uniqueId val="{00000005-3957-4E72-8DDF-697EDAC327C5}"/>
            </c:ext>
          </c:extLst>
        </c:ser>
        <c:ser>
          <c:idx val="6"/>
          <c:order val="6"/>
          <c:tx>
            <c:strRef>
              <c:f>'Sales across time'!$O$25</c:f>
              <c:strCache>
                <c:ptCount val="1"/>
                <c:pt idx="0">
                  <c:v>Vintage Cars</c:v>
                </c:pt>
              </c:strCache>
            </c:strRef>
          </c:tx>
          <c:spPr>
            <a:ln w="28575" cap="rnd">
              <a:solidFill>
                <a:schemeClr val="accent1">
                  <a:lumMod val="60000"/>
                </a:schemeClr>
              </a:solidFill>
              <a:round/>
            </a:ln>
            <a:effectLst/>
          </c:spPr>
          <c:marker>
            <c:symbol val="none"/>
          </c:marker>
          <c:cat>
            <c:strRef>
              <c:f>'Sales across time'!$H$26:$H$28</c:f>
              <c:strCache>
                <c:ptCount val="3"/>
                <c:pt idx="0">
                  <c:v>2003_04_1</c:v>
                </c:pt>
                <c:pt idx="1">
                  <c:v>2003_04_2</c:v>
                </c:pt>
                <c:pt idx="2">
                  <c:v>2004_05_1</c:v>
                </c:pt>
              </c:strCache>
            </c:strRef>
          </c:cat>
          <c:val>
            <c:numRef>
              <c:f>'Sales across time'!$O$26:$O$28</c:f>
              <c:numCache>
                <c:formatCode>0.00</c:formatCode>
                <c:ptCount val="3"/>
                <c:pt idx="0">
                  <c:v>48.759072899059582</c:v>
                </c:pt>
                <c:pt idx="1">
                  <c:v>33.14400241324784</c:v>
                </c:pt>
                <c:pt idx="2">
                  <c:v>12.653664345363595</c:v>
                </c:pt>
              </c:numCache>
            </c:numRef>
          </c:val>
          <c:smooth val="0"/>
          <c:extLst>
            <c:ext xmlns:c16="http://schemas.microsoft.com/office/drawing/2014/chart" uri="{C3380CC4-5D6E-409C-BE32-E72D297353CC}">
              <c16:uniqueId val="{00000006-3957-4E72-8DDF-697EDAC327C5}"/>
            </c:ext>
          </c:extLst>
        </c:ser>
        <c:dLbls>
          <c:showLegendKey val="0"/>
          <c:showVal val="0"/>
          <c:showCatName val="0"/>
          <c:showSerName val="0"/>
          <c:showPercent val="0"/>
          <c:showBubbleSize val="0"/>
        </c:dLbls>
        <c:smooth val="0"/>
        <c:axId val="401492960"/>
        <c:axId val="404346896"/>
      </c:lineChart>
      <c:catAx>
        <c:axId val="401492960"/>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Compared years and semester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404346896"/>
        <c:crosses val="autoZero"/>
        <c:auto val="1"/>
        <c:lblAlgn val="ctr"/>
        <c:lblOffset val="100"/>
        <c:noMultiLvlLbl val="0"/>
      </c:catAx>
      <c:valAx>
        <c:axId val="404346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Percentage change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40149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[Master.xlsx]Sales across time!PivotTable3</c:name>
    <c:fmtId val="7"/>
  </c:pivotSource>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1.3: Sales by product line across time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ivotFmts>
      <c:pivotFmt>
        <c:idx val="0"/>
        <c:spPr>
          <a:ln w="38100" cap="rnd">
            <a:solidFill>
              <a:schemeClr val="bg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bg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bg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bg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bg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bg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across time'!$I$49:$I$50</c:f>
              <c:strCache>
                <c:ptCount val="1"/>
                <c:pt idx="0">
                  <c:v>Classic Cars</c:v>
                </c:pt>
              </c:strCache>
            </c:strRef>
          </c:tx>
          <c:spPr>
            <a:ln w="38100" cap="rnd">
              <a:solidFill>
                <a:schemeClr val="bg1"/>
              </a:solidFill>
              <a:round/>
            </a:ln>
            <a:effectLst/>
          </c:spPr>
          <c:marker>
            <c:symbol val="circle"/>
            <c:size val="5"/>
            <c:spPr>
              <a:solidFill>
                <a:schemeClr val="accent1"/>
              </a:solidFill>
              <a:ln w="9525">
                <a:solidFill>
                  <a:schemeClr val="accent1"/>
                </a:solidFill>
              </a:ln>
              <a:effectLst/>
            </c:spPr>
          </c:marker>
          <c:trendline>
            <c:name>Classic Cars</c:name>
            <c:spPr>
              <a:ln w="63500" cap="rnd">
                <a:solidFill>
                  <a:schemeClr val="accent1"/>
                </a:solidFill>
                <a:prstDash val="sysDot"/>
              </a:ln>
              <a:effectLst/>
            </c:spPr>
            <c:trendlineType val="linear"/>
            <c:dispRSqr val="0"/>
            <c:dispEq val="0"/>
          </c:trendline>
          <c:cat>
            <c:strRef>
              <c:f>'Sales across time'!$H$51:$H$80</c:f>
              <c:strCache>
                <c:ptCount val="29"/>
                <c:pt idx="0">
                  <c:v>1/1/2003</c:v>
                </c:pt>
                <c:pt idx="1">
                  <c:v>2/1/2003</c:v>
                </c:pt>
                <c:pt idx="2">
                  <c:v>3/1/2003</c:v>
                </c:pt>
                <c:pt idx="3">
                  <c:v>4/1/2003</c:v>
                </c:pt>
                <c:pt idx="4">
                  <c:v>5/1/2003</c:v>
                </c:pt>
                <c:pt idx="5">
                  <c:v>6/1/2003</c:v>
                </c:pt>
                <c:pt idx="6">
                  <c:v>7/1/2003</c:v>
                </c:pt>
                <c:pt idx="7">
                  <c:v>8/1/2003</c:v>
                </c:pt>
                <c:pt idx="8">
                  <c:v>9/1/2003</c:v>
                </c:pt>
                <c:pt idx="9">
                  <c:v>10/1/2003</c:v>
                </c:pt>
                <c:pt idx="10">
                  <c:v>11/1/2003</c:v>
                </c:pt>
                <c:pt idx="11">
                  <c:v>12/1/2003</c:v>
                </c:pt>
                <c:pt idx="12">
                  <c:v>1/1/2004</c:v>
                </c:pt>
                <c:pt idx="13">
                  <c:v>2/1/2004</c:v>
                </c:pt>
                <c:pt idx="14">
                  <c:v>3/1/2004</c:v>
                </c:pt>
                <c:pt idx="15">
                  <c:v>4/1/2004</c:v>
                </c:pt>
                <c:pt idx="16">
                  <c:v>5/1/2004</c:v>
                </c:pt>
                <c:pt idx="17">
                  <c:v>6/1/2004</c:v>
                </c:pt>
                <c:pt idx="18">
                  <c:v>7/1/2004</c:v>
                </c:pt>
                <c:pt idx="19">
                  <c:v>8/1/2004</c:v>
                </c:pt>
                <c:pt idx="20">
                  <c:v>9/1/2004</c:v>
                </c:pt>
                <c:pt idx="21">
                  <c:v>10/1/2004</c:v>
                </c:pt>
                <c:pt idx="22">
                  <c:v>11/1/2004</c:v>
                </c:pt>
                <c:pt idx="23">
                  <c:v>12/1/2004</c:v>
                </c:pt>
                <c:pt idx="24">
                  <c:v>1/1/2005</c:v>
                </c:pt>
                <c:pt idx="25">
                  <c:v>2/1/2005</c:v>
                </c:pt>
                <c:pt idx="26">
                  <c:v>3/1/2005</c:v>
                </c:pt>
                <c:pt idx="27">
                  <c:v>4/1/2005</c:v>
                </c:pt>
                <c:pt idx="28">
                  <c:v>5/1/2005</c:v>
                </c:pt>
              </c:strCache>
            </c:strRef>
          </c:cat>
          <c:val>
            <c:numRef>
              <c:f>'Sales across time'!$I$51:$I$80</c:f>
              <c:numCache>
                <c:formatCode>General</c:formatCode>
                <c:ptCount val="29"/>
                <c:pt idx="0">
                  <c:v>36552.33</c:v>
                </c:pt>
                <c:pt idx="1">
                  <c:v>18941.04</c:v>
                </c:pt>
                <c:pt idx="2">
                  <c:v>97088.18</c:v>
                </c:pt>
                <c:pt idx="3">
                  <c:v>57545.22</c:v>
                </c:pt>
                <c:pt idx="4">
                  <c:v>92905.94</c:v>
                </c:pt>
                <c:pt idx="5">
                  <c:v>43840.24</c:v>
                </c:pt>
                <c:pt idx="6">
                  <c:v>101011.32</c:v>
                </c:pt>
                <c:pt idx="7">
                  <c:v>44311.72</c:v>
                </c:pt>
                <c:pt idx="8">
                  <c:v>123645.39</c:v>
                </c:pt>
                <c:pt idx="9">
                  <c:v>209333.75</c:v>
                </c:pt>
                <c:pt idx="10">
                  <c:v>415952.81</c:v>
                </c:pt>
                <c:pt idx="11">
                  <c:v>133704.28</c:v>
                </c:pt>
                <c:pt idx="12">
                  <c:v>116763.05</c:v>
                </c:pt>
                <c:pt idx="13">
                  <c:v>124584.27</c:v>
                </c:pt>
                <c:pt idx="14">
                  <c:v>81638.73</c:v>
                </c:pt>
                <c:pt idx="15">
                  <c:v>84319.06</c:v>
                </c:pt>
                <c:pt idx="16">
                  <c:v>73227.8</c:v>
                </c:pt>
                <c:pt idx="17">
                  <c:v>123358.47</c:v>
                </c:pt>
                <c:pt idx="18">
                  <c:v>133006.68</c:v>
                </c:pt>
                <c:pt idx="19">
                  <c:v>201859.91</c:v>
                </c:pt>
                <c:pt idx="20">
                  <c:v>86729.25</c:v>
                </c:pt>
                <c:pt idx="21">
                  <c:v>202055.73</c:v>
                </c:pt>
                <c:pt idx="22">
                  <c:v>404160.97</c:v>
                </c:pt>
                <c:pt idx="23">
                  <c:v>131432.81</c:v>
                </c:pt>
                <c:pt idx="24">
                  <c:v>140730.91</c:v>
                </c:pt>
                <c:pt idx="25">
                  <c:v>148695.74</c:v>
                </c:pt>
                <c:pt idx="26">
                  <c:v>103493.63</c:v>
                </c:pt>
                <c:pt idx="27">
                  <c:v>145358.39000000001</c:v>
                </c:pt>
                <c:pt idx="28">
                  <c:v>177674.87</c:v>
                </c:pt>
              </c:numCache>
            </c:numRef>
          </c:val>
          <c:smooth val="0"/>
          <c:extLst>
            <c:ext xmlns:c16="http://schemas.microsoft.com/office/drawing/2014/chart" uri="{C3380CC4-5D6E-409C-BE32-E72D297353CC}">
              <c16:uniqueId val="{00000000-59A3-47FF-95BF-BA80B583C137}"/>
            </c:ext>
          </c:extLst>
        </c:ser>
        <c:ser>
          <c:idx val="1"/>
          <c:order val="1"/>
          <c:tx>
            <c:strRef>
              <c:f>'Sales across time'!$J$49:$J$50</c:f>
              <c:strCache>
                <c:ptCount val="1"/>
                <c:pt idx="0">
                  <c:v>Motorcycles</c:v>
                </c:pt>
              </c:strCache>
            </c:strRef>
          </c:tx>
          <c:spPr>
            <a:ln w="28575" cap="rnd">
              <a:solidFill>
                <a:schemeClr val="bg1"/>
              </a:solidFill>
              <a:round/>
            </a:ln>
            <a:effectLst/>
          </c:spPr>
          <c:marker>
            <c:symbol val="circle"/>
            <c:size val="5"/>
            <c:spPr>
              <a:solidFill>
                <a:schemeClr val="accent2"/>
              </a:solidFill>
              <a:ln w="9525">
                <a:solidFill>
                  <a:schemeClr val="accent2"/>
                </a:solidFill>
              </a:ln>
              <a:effectLst/>
            </c:spPr>
          </c:marker>
          <c:trendline>
            <c:name>Motorcycles</c:name>
            <c:spPr>
              <a:ln w="63500" cap="rnd">
                <a:solidFill>
                  <a:schemeClr val="accent2"/>
                </a:solidFill>
                <a:prstDash val="sysDot"/>
              </a:ln>
              <a:effectLst/>
            </c:spPr>
            <c:trendlineType val="linear"/>
            <c:dispRSqr val="0"/>
            <c:dispEq val="0"/>
          </c:trendline>
          <c:cat>
            <c:strRef>
              <c:f>'Sales across time'!$H$51:$H$80</c:f>
              <c:strCache>
                <c:ptCount val="29"/>
                <c:pt idx="0">
                  <c:v>1/1/2003</c:v>
                </c:pt>
                <c:pt idx="1">
                  <c:v>2/1/2003</c:v>
                </c:pt>
                <c:pt idx="2">
                  <c:v>3/1/2003</c:v>
                </c:pt>
                <c:pt idx="3">
                  <c:v>4/1/2003</c:v>
                </c:pt>
                <c:pt idx="4">
                  <c:v>5/1/2003</c:v>
                </c:pt>
                <c:pt idx="5">
                  <c:v>6/1/2003</c:v>
                </c:pt>
                <c:pt idx="6">
                  <c:v>7/1/2003</c:v>
                </c:pt>
                <c:pt idx="7">
                  <c:v>8/1/2003</c:v>
                </c:pt>
                <c:pt idx="8">
                  <c:v>9/1/2003</c:v>
                </c:pt>
                <c:pt idx="9">
                  <c:v>10/1/2003</c:v>
                </c:pt>
                <c:pt idx="10">
                  <c:v>11/1/2003</c:v>
                </c:pt>
                <c:pt idx="11">
                  <c:v>12/1/2003</c:v>
                </c:pt>
                <c:pt idx="12">
                  <c:v>1/1/2004</c:v>
                </c:pt>
                <c:pt idx="13">
                  <c:v>2/1/2004</c:v>
                </c:pt>
                <c:pt idx="14">
                  <c:v>3/1/2004</c:v>
                </c:pt>
                <c:pt idx="15">
                  <c:v>4/1/2004</c:v>
                </c:pt>
                <c:pt idx="16">
                  <c:v>5/1/2004</c:v>
                </c:pt>
                <c:pt idx="17">
                  <c:v>6/1/2004</c:v>
                </c:pt>
                <c:pt idx="18">
                  <c:v>7/1/2004</c:v>
                </c:pt>
                <c:pt idx="19">
                  <c:v>8/1/2004</c:v>
                </c:pt>
                <c:pt idx="20">
                  <c:v>9/1/2004</c:v>
                </c:pt>
                <c:pt idx="21">
                  <c:v>10/1/2004</c:v>
                </c:pt>
                <c:pt idx="22">
                  <c:v>11/1/2004</c:v>
                </c:pt>
                <c:pt idx="23">
                  <c:v>12/1/2004</c:v>
                </c:pt>
                <c:pt idx="24">
                  <c:v>1/1/2005</c:v>
                </c:pt>
                <c:pt idx="25">
                  <c:v>2/1/2005</c:v>
                </c:pt>
                <c:pt idx="26">
                  <c:v>3/1/2005</c:v>
                </c:pt>
                <c:pt idx="27">
                  <c:v>4/1/2005</c:v>
                </c:pt>
                <c:pt idx="28">
                  <c:v>5/1/2005</c:v>
                </c:pt>
              </c:strCache>
            </c:strRef>
          </c:cat>
          <c:val>
            <c:numRef>
              <c:f>'Sales across time'!$J$51:$J$80</c:f>
              <c:numCache>
                <c:formatCode>General</c:formatCode>
                <c:ptCount val="29"/>
                <c:pt idx="1">
                  <c:v>22292.62</c:v>
                </c:pt>
                <c:pt idx="2">
                  <c:v>10769.6</c:v>
                </c:pt>
                <c:pt idx="3">
                  <c:v>21814.69</c:v>
                </c:pt>
                <c:pt idx="4">
                  <c:v>19815.060000000001</c:v>
                </c:pt>
                <c:pt idx="5">
                  <c:v>1860.93</c:v>
                </c:pt>
                <c:pt idx="6">
                  <c:v>35108.43</c:v>
                </c:pt>
                <c:pt idx="7">
                  <c:v>40041.75</c:v>
                </c:pt>
                <c:pt idx="8">
                  <c:v>2834.1</c:v>
                </c:pt>
                <c:pt idx="9">
                  <c:v>57449.69</c:v>
                </c:pt>
                <c:pt idx="10">
                  <c:v>99080.12</c:v>
                </c:pt>
                <c:pt idx="11">
                  <c:v>37842.25</c:v>
                </c:pt>
                <c:pt idx="12">
                  <c:v>39987.360000000001</c:v>
                </c:pt>
                <c:pt idx="13">
                  <c:v>45694.239999999998</c:v>
                </c:pt>
                <c:pt idx="15">
                  <c:v>32228.639999999999</c:v>
                </c:pt>
                <c:pt idx="16">
                  <c:v>47872.54</c:v>
                </c:pt>
                <c:pt idx="17">
                  <c:v>45308.62</c:v>
                </c:pt>
                <c:pt idx="18">
                  <c:v>19847.14</c:v>
                </c:pt>
                <c:pt idx="19">
                  <c:v>57601.08</c:v>
                </c:pt>
                <c:pt idx="20">
                  <c:v>37007.58</c:v>
                </c:pt>
                <c:pt idx="21">
                  <c:v>36693.589999999997</c:v>
                </c:pt>
                <c:pt idx="22">
                  <c:v>121934.33</c:v>
                </c:pt>
                <c:pt idx="23">
                  <c:v>43068.72</c:v>
                </c:pt>
                <c:pt idx="24">
                  <c:v>29552.25</c:v>
                </c:pt>
                <c:pt idx="25">
                  <c:v>38813.269999999997</c:v>
                </c:pt>
                <c:pt idx="26">
                  <c:v>44019.01</c:v>
                </c:pt>
                <c:pt idx="27">
                  <c:v>83717.13</c:v>
                </c:pt>
                <c:pt idx="28">
                  <c:v>49171.38</c:v>
                </c:pt>
              </c:numCache>
            </c:numRef>
          </c:val>
          <c:smooth val="0"/>
          <c:extLst>
            <c:ext xmlns:c16="http://schemas.microsoft.com/office/drawing/2014/chart" uri="{C3380CC4-5D6E-409C-BE32-E72D297353CC}">
              <c16:uniqueId val="{00000001-59A3-47FF-95BF-BA80B583C137}"/>
            </c:ext>
          </c:extLst>
        </c:ser>
        <c:ser>
          <c:idx val="2"/>
          <c:order val="2"/>
          <c:tx>
            <c:strRef>
              <c:f>'Sales across time'!$K$49:$K$50</c:f>
              <c:strCache>
                <c:ptCount val="1"/>
                <c:pt idx="0">
                  <c:v>Planes</c:v>
                </c:pt>
              </c:strCache>
            </c:strRef>
          </c:tx>
          <c:spPr>
            <a:ln w="28575" cap="rnd">
              <a:solidFill>
                <a:schemeClr val="bg1"/>
              </a:solidFill>
              <a:round/>
            </a:ln>
            <a:effectLst/>
          </c:spPr>
          <c:marker>
            <c:symbol val="circle"/>
            <c:size val="5"/>
            <c:spPr>
              <a:solidFill>
                <a:schemeClr val="accent3"/>
              </a:solidFill>
              <a:ln w="9525">
                <a:solidFill>
                  <a:schemeClr val="accent3"/>
                </a:solidFill>
              </a:ln>
              <a:effectLst/>
            </c:spPr>
          </c:marker>
          <c:trendline>
            <c:name>Planes</c:name>
            <c:spPr>
              <a:ln w="63500" cap="rnd">
                <a:solidFill>
                  <a:schemeClr val="accent3"/>
                </a:solidFill>
                <a:prstDash val="sysDot"/>
              </a:ln>
              <a:effectLst/>
            </c:spPr>
            <c:trendlineType val="linear"/>
            <c:dispRSqr val="0"/>
            <c:dispEq val="0"/>
          </c:trendline>
          <c:cat>
            <c:strRef>
              <c:f>'Sales across time'!$H$51:$H$80</c:f>
              <c:strCache>
                <c:ptCount val="29"/>
                <c:pt idx="0">
                  <c:v>1/1/2003</c:v>
                </c:pt>
                <c:pt idx="1">
                  <c:v>2/1/2003</c:v>
                </c:pt>
                <c:pt idx="2">
                  <c:v>3/1/2003</c:v>
                </c:pt>
                <c:pt idx="3">
                  <c:v>4/1/2003</c:v>
                </c:pt>
                <c:pt idx="4">
                  <c:v>5/1/2003</c:v>
                </c:pt>
                <c:pt idx="5">
                  <c:v>6/1/2003</c:v>
                </c:pt>
                <c:pt idx="6">
                  <c:v>7/1/2003</c:v>
                </c:pt>
                <c:pt idx="7">
                  <c:v>8/1/2003</c:v>
                </c:pt>
                <c:pt idx="8">
                  <c:v>9/1/2003</c:v>
                </c:pt>
                <c:pt idx="9">
                  <c:v>10/1/2003</c:v>
                </c:pt>
                <c:pt idx="10">
                  <c:v>11/1/2003</c:v>
                </c:pt>
                <c:pt idx="11">
                  <c:v>12/1/2003</c:v>
                </c:pt>
                <c:pt idx="12">
                  <c:v>1/1/2004</c:v>
                </c:pt>
                <c:pt idx="13">
                  <c:v>2/1/2004</c:v>
                </c:pt>
                <c:pt idx="14">
                  <c:v>3/1/2004</c:v>
                </c:pt>
                <c:pt idx="15">
                  <c:v>4/1/2004</c:v>
                </c:pt>
                <c:pt idx="16">
                  <c:v>5/1/2004</c:v>
                </c:pt>
                <c:pt idx="17">
                  <c:v>6/1/2004</c:v>
                </c:pt>
                <c:pt idx="18">
                  <c:v>7/1/2004</c:v>
                </c:pt>
                <c:pt idx="19">
                  <c:v>8/1/2004</c:v>
                </c:pt>
                <c:pt idx="20">
                  <c:v>9/1/2004</c:v>
                </c:pt>
                <c:pt idx="21">
                  <c:v>10/1/2004</c:v>
                </c:pt>
                <c:pt idx="22">
                  <c:v>11/1/2004</c:v>
                </c:pt>
                <c:pt idx="23">
                  <c:v>12/1/2004</c:v>
                </c:pt>
                <c:pt idx="24">
                  <c:v>1/1/2005</c:v>
                </c:pt>
                <c:pt idx="25">
                  <c:v>2/1/2005</c:v>
                </c:pt>
                <c:pt idx="26">
                  <c:v>3/1/2005</c:v>
                </c:pt>
                <c:pt idx="27">
                  <c:v>4/1/2005</c:v>
                </c:pt>
                <c:pt idx="28">
                  <c:v>5/1/2005</c:v>
                </c:pt>
              </c:strCache>
            </c:strRef>
          </c:cat>
          <c:val>
            <c:numRef>
              <c:f>'Sales across time'!$K$51:$K$80</c:f>
              <c:numCache>
                <c:formatCode>General</c:formatCode>
                <c:ptCount val="29"/>
                <c:pt idx="1">
                  <c:v>37136.269999999997</c:v>
                </c:pt>
                <c:pt idx="3">
                  <c:v>33693.01</c:v>
                </c:pt>
                <c:pt idx="5">
                  <c:v>32894.800000000003</c:v>
                </c:pt>
                <c:pt idx="7">
                  <c:v>28846.560000000001</c:v>
                </c:pt>
                <c:pt idx="9">
                  <c:v>70846.570000000007</c:v>
                </c:pt>
                <c:pt idx="10">
                  <c:v>87193.11</c:v>
                </c:pt>
                <c:pt idx="11">
                  <c:v>19173.88</c:v>
                </c:pt>
                <c:pt idx="12">
                  <c:v>31158.75</c:v>
                </c:pt>
                <c:pt idx="13">
                  <c:v>34000.49</c:v>
                </c:pt>
                <c:pt idx="14">
                  <c:v>12114.26</c:v>
                </c:pt>
                <c:pt idx="15">
                  <c:v>21768.01</c:v>
                </c:pt>
                <c:pt idx="16">
                  <c:v>35898.01</c:v>
                </c:pt>
                <c:pt idx="17">
                  <c:v>35683.760000000002</c:v>
                </c:pt>
                <c:pt idx="18">
                  <c:v>34079.42</c:v>
                </c:pt>
                <c:pt idx="19">
                  <c:v>32083.31</c:v>
                </c:pt>
                <c:pt idx="20">
                  <c:v>30634.240000000002</c:v>
                </c:pt>
                <c:pt idx="21">
                  <c:v>31081.32</c:v>
                </c:pt>
                <c:pt idx="22">
                  <c:v>104815.88</c:v>
                </c:pt>
                <c:pt idx="23">
                  <c:v>68654.009999999995</c:v>
                </c:pt>
                <c:pt idx="24">
                  <c:v>12848.81</c:v>
                </c:pt>
                <c:pt idx="25">
                  <c:v>22537.13</c:v>
                </c:pt>
                <c:pt idx="26">
                  <c:v>68317.009999999995</c:v>
                </c:pt>
                <c:pt idx="27">
                  <c:v>39870.99</c:v>
                </c:pt>
                <c:pt idx="28">
                  <c:v>29307.94</c:v>
                </c:pt>
              </c:numCache>
            </c:numRef>
          </c:val>
          <c:smooth val="0"/>
          <c:extLst>
            <c:ext xmlns:c16="http://schemas.microsoft.com/office/drawing/2014/chart" uri="{C3380CC4-5D6E-409C-BE32-E72D297353CC}">
              <c16:uniqueId val="{00000002-59A3-47FF-95BF-BA80B583C137}"/>
            </c:ext>
          </c:extLst>
        </c:ser>
        <c:ser>
          <c:idx val="3"/>
          <c:order val="3"/>
          <c:tx>
            <c:strRef>
              <c:f>'Sales across time'!$L$49:$L$50</c:f>
              <c:strCache>
                <c:ptCount val="1"/>
                <c:pt idx="0">
                  <c:v>Ships</c:v>
                </c:pt>
              </c:strCache>
            </c:strRef>
          </c:tx>
          <c:spPr>
            <a:ln w="28575" cap="rnd">
              <a:solidFill>
                <a:schemeClr val="bg1"/>
              </a:solidFill>
              <a:round/>
            </a:ln>
            <a:effectLst/>
          </c:spPr>
          <c:marker>
            <c:symbol val="circle"/>
            <c:size val="5"/>
            <c:spPr>
              <a:solidFill>
                <a:schemeClr val="accent4"/>
              </a:solidFill>
              <a:ln w="9525">
                <a:solidFill>
                  <a:schemeClr val="accent4"/>
                </a:solidFill>
              </a:ln>
              <a:effectLst/>
            </c:spPr>
          </c:marker>
          <c:trendline>
            <c:name>Ships</c:name>
            <c:spPr>
              <a:ln w="63500" cap="rnd">
                <a:solidFill>
                  <a:schemeClr val="accent4"/>
                </a:solidFill>
                <a:prstDash val="sysDot"/>
              </a:ln>
              <a:effectLst/>
            </c:spPr>
            <c:trendlineType val="linear"/>
            <c:dispRSqr val="0"/>
            <c:dispEq val="0"/>
          </c:trendline>
          <c:cat>
            <c:strRef>
              <c:f>'Sales across time'!$H$51:$H$80</c:f>
              <c:strCache>
                <c:ptCount val="29"/>
                <c:pt idx="0">
                  <c:v>1/1/2003</c:v>
                </c:pt>
                <c:pt idx="1">
                  <c:v>2/1/2003</c:v>
                </c:pt>
                <c:pt idx="2">
                  <c:v>3/1/2003</c:v>
                </c:pt>
                <c:pt idx="3">
                  <c:v>4/1/2003</c:v>
                </c:pt>
                <c:pt idx="4">
                  <c:v>5/1/2003</c:v>
                </c:pt>
                <c:pt idx="5">
                  <c:v>6/1/2003</c:v>
                </c:pt>
                <c:pt idx="6">
                  <c:v>7/1/2003</c:v>
                </c:pt>
                <c:pt idx="7">
                  <c:v>8/1/2003</c:v>
                </c:pt>
                <c:pt idx="8">
                  <c:v>9/1/2003</c:v>
                </c:pt>
                <c:pt idx="9">
                  <c:v>10/1/2003</c:v>
                </c:pt>
                <c:pt idx="10">
                  <c:v>11/1/2003</c:v>
                </c:pt>
                <c:pt idx="11">
                  <c:v>12/1/2003</c:v>
                </c:pt>
                <c:pt idx="12">
                  <c:v>1/1/2004</c:v>
                </c:pt>
                <c:pt idx="13">
                  <c:v>2/1/2004</c:v>
                </c:pt>
                <c:pt idx="14">
                  <c:v>3/1/2004</c:v>
                </c:pt>
                <c:pt idx="15">
                  <c:v>4/1/2004</c:v>
                </c:pt>
                <c:pt idx="16">
                  <c:v>5/1/2004</c:v>
                </c:pt>
                <c:pt idx="17">
                  <c:v>6/1/2004</c:v>
                </c:pt>
                <c:pt idx="18">
                  <c:v>7/1/2004</c:v>
                </c:pt>
                <c:pt idx="19">
                  <c:v>8/1/2004</c:v>
                </c:pt>
                <c:pt idx="20">
                  <c:v>9/1/2004</c:v>
                </c:pt>
                <c:pt idx="21">
                  <c:v>10/1/2004</c:v>
                </c:pt>
                <c:pt idx="22">
                  <c:v>11/1/2004</c:v>
                </c:pt>
                <c:pt idx="23">
                  <c:v>12/1/2004</c:v>
                </c:pt>
                <c:pt idx="24">
                  <c:v>1/1/2005</c:v>
                </c:pt>
                <c:pt idx="25">
                  <c:v>2/1/2005</c:v>
                </c:pt>
                <c:pt idx="26">
                  <c:v>3/1/2005</c:v>
                </c:pt>
                <c:pt idx="27">
                  <c:v>4/1/2005</c:v>
                </c:pt>
                <c:pt idx="28">
                  <c:v>5/1/2005</c:v>
                </c:pt>
              </c:strCache>
            </c:strRef>
          </c:cat>
          <c:val>
            <c:numRef>
              <c:f>'Sales across time'!$L$51:$L$80</c:f>
              <c:numCache>
                <c:formatCode>General</c:formatCode>
                <c:ptCount val="29"/>
                <c:pt idx="1">
                  <c:v>24446.99</c:v>
                </c:pt>
                <c:pt idx="3">
                  <c:v>25207.17</c:v>
                </c:pt>
                <c:pt idx="5">
                  <c:v>24964.41</c:v>
                </c:pt>
                <c:pt idx="7">
                  <c:v>24272.54</c:v>
                </c:pt>
                <c:pt idx="8">
                  <c:v>18123.45</c:v>
                </c:pt>
                <c:pt idx="9">
                  <c:v>32020.58</c:v>
                </c:pt>
                <c:pt idx="10">
                  <c:v>73146.94</c:v>
                </c:pt>
                <c:pt idx="12">
                  <c:v>26310.11</c:v>
                </c:pt>
                <c:pt idx="13">
                  <c:v>24893.73</c:v>
                </c:pt>
                <c:pt idx="14">
                  <c:v>26366.83</c:v>
                </c:pt>
                <c:pt idx="16">
                  <c:v>25876.79</c:v>
                </c:pt>
                <c:pt idx="17">
                  <c:v>25409.52</c:v>
                </c:pt>
                <c:pt idx="18">
                  <c:v>20260.490000000002</c:v>
                </c:pt>
                <c:pt idx="19">
                  <c:v>23485</c:v>
                </c:pt>
                <c:pt idx="20">
                  <c:v>23113.72</c:v>
                </c:pt>
                <c:pt idx="21">
                  <c:v>40880.910000000003</c:v>
                </c:pt>
                <c:pt idx="22">
                  <c:v>56891.09</c:v>
                </c:pt>
                <c:pt idx="23">
                  <c:v>43837.91</c:v>
                </c:pt>
                <c:pt idx="24">
                  <c:v>24257.02</c:v>
                </c:pt>
                <c:pt idx="25">
                  <c:v>8230.1</c:v>
                </c:pt>
                <c:pt idx="26">
                  <c:v>40536.6</c:v>
                </c:pt>
                <c:pt idx="27">
                  <c:v>6034.22</c:v>
                </c:pt>
                <c:pt idx="28">
                  <c:v>25432.22</c:v>
                </c:pt>
              </c:numCache>
            </c:numRef>
          </c:val>
          <c:smooth val="0"/>
          <c:extLst>
            <c:ext xmlns:c16="http://schemas.microsoft.com/office/drawing/2014/chart" uri="{C3380CC4-5D6E-409C-BE32-E72D297353CC}">
              <c16:uniqueId val="{00000003-59A3-47FF-95BF-BA80B583C137}"/>
            </c:ext>
          </c:extLst>
        </c:ser>
        <c:ser>
          <c:idx val="4"/>
          <c:order val="4"/>
          <c:tx>
            <c:strRef>
              <c:f>'Sales across time'!$M$49:$M$50</c:f>
              <c:strCache>
                <c:ptCount val="1"/>
                <c:pt idx="0">
                  <c:v>Trains</c:v>
                </c:pt>
              </c:strCache>
            </c:strRef>
          </c:tx>
          <c:spPr>
            <a:ln w="28575" cap="rnd">
              <a:solidFill>
                <a:schemeClr val="bg1"/>
              </a:solidFill>
              <a:round/>
            </a:ln>
            <a:effectLst/>
          </c:spPr>
          <c:marker>
            <c:symbol val="circle"/>
            <c:size val="5"/>
            <c:spPr>
              <a:solidFill>
                <a:schemeClr val="accent5"/>
              </a:solidFill>
              <a:ln w="9525">
                <a:solidFill>
                  <a:schemeClr val="accent5"/>
                </a:solidFill>
              </a:ln>
              <a:effectLst/>
            </c:spPr>
          </c:marker>
          <c:trendline>
            <c:name>Trains</c:name>
            <c:spPr>
              <a:ln w="63500" cap="rnd">
                <a:solidFill>
                  <a:schemeClr val="accent5"/>
                </a:solidFill>
                <a:prstDash val="sysDot"/>
              </a:ln>
              <a:effectLst/>
            </c:spPr>
            <c:trendlineType val="linear"/>
            <c:dispRSqr val="0"/>
            <c:dispEq val="0"/>
          </c:trendline>
          <c:cat>
            <c:strRef>
              <c:f>'Sales across time'!$H$51:$H$80</c:f>
              <c:strCache>
                <c:ptCount val="29"/>
                <c:pt idx="0">
                  <c:v>1/1/2003</c:v>
                </c:pt>
                <c:pt idx="1">
                  <c:v>2/1/2003</c:v>
                </c:pt>
                <c:pt idx="2">
                  <c:v>3/1/2003</c:v>
                </c:pt>
                <c:pt idx="3">
                  <c:v>4/1/2003</c:v>
                </c:pt>
                <c:pt idx="4">
                  <c:v>5/1/2003</c:v>
                </c:pt>
                <c:pt idx="5">
                  <c:v>6/1/2003</c:v>
                </c:pt>
                <c:pt idx="6">
                  <c:v>7/1/2003</c:v>
                </c:pt>
                <c:pt idx="7">
                  <c:v>8/1/2003</c:v>
                </c:pt>
                <c:pt idx="8">
                  <c:v>9/1/2003</c:v>
                </c:pt>
                <c:pt idx="9">
                  <c:v>10/1/2003</c:v>
                </c:pt>
                <c:pt idx="10">
                  <c:v>11/1/2003</c:v>
                </c:pt>
                <c:pt idx="11">
                  <c:v>12/1/2003</c:v>
                </c:pt>
                <c:pt idx="12">
                  <c:v>1/1/2004</c:v>
                </c:pt>
                <c:pt idx="13">
                  <c:v>2/1/2004</c:v>
                </c:pt>
                <c:pt idx="14">
                  <c:v>3/1/2004</c:v>
                </c:pt>
                <c:pt idx="15">
                  <c:v>4/1/2004</c:v>
                </c:pt>
                <c:pt idx="16">
                  <c:v>5/1/2004</c:v>
                </c:pt>
                <c:pt idx="17">
                  <c:v>6/1/2004</c:v>
                </c:pt>
                <c:pt idx="18">
                  <c:v>7/1/2004</c:v>
                </c:pt>
                <c:pt idx="19">
                  <c:v>8/1/2004</c:v>
                </c:pt>
                <c:pt idx="20">
                  <c:v>9/1/2004</c:v>
                </c:pt>
                <c:pt idx="21">
                  <c:v>10/1/2004</c:v>
                </c:pt>
                <c:pt idx="22">
                  <c:v>11/1/2004</c:v>
                </c:pt>
                <c:pt idx="23">
                  <c:v>12/1/2004</c:v>
                </c:pt>
                <c:pt idx="24">
                  <c:v>1/1/2005</c:v>
                </c:pt>
                <c:pt idx="25">
                  <c:v>2/1/2005</c:v>
                </c:pt>
                <c:pt idx="26">
                  <c:v>3/1/2005</c:v>
                </c:pt>
                <c:pt idx="27">
                  <c:v>4/1/2005</c:v>
                </c:pt>
                <c:pt idx="28">
                  <c:v>5/1/2005</c:v>
                </c:pt>
              </c:strCache>
            </c:strRef>
          </c:cat>
          <c:val>
            <c:numRef>
              <c:f>'Sales across time'!$M$51:$M$80</c:f>
              <c:numCache>
                <c:formatCode>General</c:formatCode>
                <c:ptCount val="29"/>
                <c:pt idx="0">
                  <c:v>4476.87</c:v>
                </c:pt>
                <c:pt idx="1">
                  <c:v>3333.74</c:v>
                </c:pt>
                <c:pt idx="3">
                  <c:v>4511.49</c:v>
                </c:pt>
                <c:pt idx="5">
                  <c:v>7633.47</c:v>
                </c:pt>
                <c:pt idx="7">
                  <c:v>7027.48</c:v>
                </c:pt>
                <c:pt idx="8">
                  <c:v>5937.23</c:v>
                </c:pt>
                <c:pt idx="9">
                  <c:v>8538.68</c:v>
                </c:pt>
                <c:pt idx="10">
                  <c:v>21874.59</c:v>
                </c:pt>
                <c:pt idx="11">
                  <c:v>2488.5</c:v>
                </c:pt>
                <c:pt idx="12">
                  <c:v>6386.58</c:v>
                </c:pt>
                <c:pt idx="13">
                  <c:v>4763.05</c:v>
                </c:pt>
                <c:pt idx="14">
                  <c:v>9878.89</c:v>
                </c:pt>
                <c:pt idx="16">
                  <c:v>8885.9500000000007</c:v>
                </c:pt>
                <c:pt idx="17">
                  <c:v>5364.47</c:v>
                </c:pt>
                <c:pt idx="18">
                  <c:v>8985.33</c:v>
                </c:pt>
                <c:pt idx="19">
                  <c:v>7132.4</c:v>
                </c:pt>
                <c:pt idx="20">
                  <c:v>5610.52</c:v>
                </c:pt>
                <c:pt idx="21">
                  <c:v>13780.7</c:v>
                </c:pt>
                <c:pt idx="22">
                  <c:v>12147.89</c:v>
                </c:pt>
                <c:pt idx="23">
                  <c:v>13349.75</c:v>
                </c:pt>
                <c:pt idx="24">
                  <c:v>5260.88</c:v>
                </c:pt>
                <c:pt idx="25">
                  <c:v>6484.68</c:v>
                </c:pt>
                <c:pt idx="26">
                  <c:v>6489.69</c:v>
                </c:pt>
                <c:pt idx="28">
                  <c:v>8190.09</c:v>
                </c:pt>
              </c:numCache>
            </c:numRef>
          </c:val>
          <c:smooth val="0"/>
          <c:extLst>
            <c:ext xmlns:c16="http://schemas.microsoft.com/office/drawing/2014/chart" uri="{C3380CC4-5D6E-409C-BE32-E72D297353CC}">
              <c16:uniqueId val="{00000004-59A3-47FF-95BF-BA80B583C137}"/>
            </c:ext>
          </c:extLst>
        </c:ser>
        <c:ser>
          <c:idx val="5"/>
          <c:order val="5"/>
          <c:tx>
            <c:strRef>
              <c:f>'Sales across time'!$N$49:$N$50</c:f>
              <c:strCache>
                <c:ptCount val="1"/>
                <c:pt idx="0">
                  <c:v>Trucks and Buses</c:v>
                </c:pt>
              </c:strCache>
            </c:strRef>
          </c:tx>
          <c:spPr>
            <a:ln w="38100" cap="rnd">
              <a:solidFill>
                <a:schemeClr val="bg1"/>
              </a:solidFill>
              <a:round/>
            </a:ln>
            <a:effectLst/>
          </c:spPr>
          <c:marker>
            <c:symbol val="circle"/>
            <c:size val="5"/>
            <c:spPr>
              <a:solidFill>
                <a:schemeClr val="accent6"/>
              </a:solidFill>
              <a:ln w="9525">
                <a:solidFill>
                  <a:schemeClr val="accent6"/>
                </a:solidFill>
              </a:ln>
              <a:effectLst/>
            </c:spPr>
          </c:marker>
          <c:trendline>
            <c:name>Trucks and Buses</c:name>
            <c:spPr>
              <a:ln w="63500" cap="rnd">
                <a:solidFill>
                  <a:schemeClr val="accent6"/>
                </a:solidFill>
                <a:prstDash val="sysDot"/>
              </a:ln>
              <a:effectLst/>
            </c:spPr>
            <c:trendlineType val="linear"/>
            <c:dispRSqr val="0"/>
            <c:dispEq val="0"/>
          </c:trendline>
          <c:cat>
            <c:strRef>
              <c:f>'Sales across time'!$H$51:$H$80</c:f>
              <c:strCache>
                <c:ptCount val="29"/>
                <c:pt idx="0">
                  <c:v>1/1/2003</c:v>
                </c:pt>
                <c:pt idx="1">
                  <c:v>2/1/2003</c:v>
                </c:pt>
                <c:pt idx="2">
                  <c:v>3/1/2003</c:v>
                </c:pt>
                <c:pt idx="3">
                  <c:v>4/1/2003</c:v>
                </c:pt>
                <c:pt idx="4">
                  <c:v>5/1/2003</c:v>
                </c:pt>
                <c:pt idx="5">
                  <c:v>6/1/2003</c:v>
                </c:pt>
                <c:pt idx="6">
                  <c:v>7/1/2003</c:v>
                </c:pt>
                <c:pt idx="7">
                  <c:v>8/1/2003</c:v>
                </c:pt>
                <c:pt idx="8">
                  <c:v>9/1/2003</c:v>
                </c:pt>
                <c:pt idx="9">
                  <c:v>10/1/2003</c:v>
                </c:pt>
                <c:pt idx="10">
                  <c:v>11/1/2003</c:v>
                </c:pt>
                <c:pt idx="11">
                  <c:v>12/1/2003</c:v>
                </c:pt>
                <c:pt idx="12">
                  <c:v>1/1/2004</c:v>
                </c:pt>
                <c:pt idx="13">
                  <c:v>2/1/2004</c:v>
                </c:pt>
                <c:pt idx="14">
                  <c:v>3/1/2004</c:v>
                </c:pt>
                <c:pt idx="15">
                  <c:v>4/1/2004</c:v>
                </c:pt>
                <c:pt idx="16">
                  <c:v>5/1/2004</c:v>
                </c:pt>
                <c:pt idx="17">
                  <c:v>6/1/2004</c:v>
                </c:pt>
                <c:pt idx="18">
                  <c:v>7/1/2004</c:v>
                </c:pt>
                <c:pt idx="19">
                  <c:v>8/1/2004</c:v>
                </c:pt>
                <c:pt idx="20">
                  <c:v>9/1/2004</c:v>
                </c:pt>
                <c:pt idx="21">
                  <c:v>10/1/2004</c:v>
                </c:pt>
                <c:pt idx="22">
                  <c:v>11/1/2004</c:v>
                </c:pt>
                <c:pt idx="23">
                  <c:v>12/1/2004</c:v>
                </c:pt>
                <c:pt idx="24">
                  <c:v>1/1/2005</c:v>
                </c:pt>
                <c:pt idx="25">
                  <c:v>2/1/2005</c:v>
                </c:pt>
                <c:pt idx="26">
                  <c:v>3/1/2005</c:v>
                </c:pt>
                <c:pt idx="27">
                  <c:v>4/1/2005</c:v>
                </c:pt>
                <c:pt idx="28">
                  <c:v>5/1/2005</c:v>
                </c:pt>
              </c:strCache>
            </c:strRef>
          </c:cat>
          <c:val>
            <c:numRef>
              <c:f>'Sales across time'!$N$51:$N$80</c:f>
              <c:numCache>
                <c:formatCode>General</c:formatCode>
                <c:ptCount val="29"/>
                <c:pt idx="0">
                  <c:v>34712.910000000003</c:v>
                </c:pt>
                <c:pt idx="2">
                  <c:v>8880.7999999999993</c:v>
                </c:pt>
                <c:pt idx="3">
                  <c:v>24942.39</c:v>
                </c:pt>
                <c:pt idx="4">
                  <c:v>23103.26</c:v>
                </c:pt>
                <c:pt idx="5">
                  <c:v>14759.19</c:v>
                </c:pt>
                <c:pt idx="6">
                  <c:v>23549.46</c:v>
                </c:pt>
                <c:pt idx="7">
                  <c:v>12708.38</c:v>
                </c:pt>
                <c:pt idx="8">
                  <c:v>37584.620000000003</c:v>
                </c:pt>
                <c:pt idx="9">
                  <c:v>43527.28</c:v>
                </c:pt>
                <c:pt idx="10">
                  <c:v>113664.08</c:v>
                </c:pt>
                <c:pt idx="11">
                  <c:v>39224.75</c:v>
                </c:pt>
                <c:pt idx="12">
                  <c:v>4615.6400000000003</c:v>
                </c:pt>
                <c:pt idx="13">
                  <c:v>31133.83</c:v>
                </c:pt>
                <c:pt idx="14">
                  <c:v>32192.720000000001</c:v>
                </c:pt>
                <c:pt idx="16">
                  <c:v>31729.1</c:v>
                </c:pt>
                <c:pt idx="17">
                  <c:v>41967.13</c:v>
                </c:pt>
                <c:pt idx="18">
                  <c:v>36966.6</c:v>
                </c:pt>
                <c:pt idx="19">
                  <c:v>32146.71</c:v>
                </c:pt>
                <c:pt idx="20">
                  <c:v>37720.29</c:v>
                </c:pt>
                <c:pt idx="21">
                  <c:v>68620.28</c:v>
                </c:pt>
                <c:pt idx="22">
                  <c:v>95685.22</c:v>
                </c:pt>
                <c:pt idx="23">
                  <c:v>52612.480000000003</c:v>
                </c:pt>
                <c:pt idx="24">
                  <c:v>32571.42</c:v>
                </c:pt>
                <c:pt idx="25">
                  <c:v>33125.870000000003</c:v>
                </c:pt>
                <c:pt idx="26">
                  <c:v>35635.57</c:v>
                </c:pt>
                <c:pt idx="28">
                  <c:v>80733.59</c:v>
                </c:pt>
              </c:numCache>
            </c:numRef>
          </c:val>
          <c:smooth val="0"/>
          <c:extLst>
            <c:ext xmlns:c16="http://schemas.microsoft.com/office/drawing/2014/chart" uri="{C3380CC4-5D6E-409C-BE32-E72D297353CC}">
              <c16:uniqueId val="{00000005-59A3-47FF-95BF-BA80B583C137}"/>
            </c:ext>
          </c:extLst>
        </c:ser>
        <c:ser>
          <c:idx val="6"/>
          <c:order val="6"/>
          <c:tx>
            <c:strRef>
              <c:f>'Sales across time'!$O$49:$O$50</c:f>
              <c:strCache>
                <c:ptCount val="1"/>
                <c:pt idx="0">
                  <c:v>Vintage Cars</c:v>
                </c:pt>
              </c:strCache>
            </c:strRef>
          </c:tx>
          <c:spPr>
            <a:ln w="28575" cap="rnd">
              <a:solidFill>
                <a:schemeClr val="bg1"/>
              </a:solidFill>
              <a:round/>
            </a:ln>
            <a:effectLst/>
          </c:spPr>
          <c:marker>
            <c:symbol val="circle"/>
            <c:size val="5"/>
            <c:spPr>
              <a:solidFill>
                <a:schemeClr val="accent1">
                  <a:lumMod val="60000"/>
                </a:schemeClr>
              </a:solidFill>
              <a:ln w="9525">
                <a:solidFill>
                  <a:schemeClr val="accent1">
                    <a:lumMod val="60000"/>
                  </a:schemeClr>
                </a:solidFill>
              </a:ln>
              <a:effectLst/>
            </c:spPr>
          </c:marker>
          <c:trendline>
            <c:name>Vintage Cars</c:name>
            <c:spPr>
              <a:ln w="63500" cap="rnd">
                <a:solidFill>
                  <a:schemeClr val="accent1">
                    <a:lumMod val="60000"/>
                  </a:schemeClr>
                </a:solidFill>
                <a:prstDash val="sysDot"/>
              </a:ln>
              <a:effectLst/>
            </c:spPr>
            <c:trendlineType val="linear"/>
            <c:dispRSqr val="0"/>
            <c:dispEq val="0"/>
          </c:trendline>
          <c:cat>
            <c:strRef>
              <c:f>'Sales across time'!$H$51:$H$80</c:f>
              <c:strCache>
                <c:ptCount val="29"/>
                <c:pt idx="0">
                  <c:v>1/1/2003</c:v>
                </c:pt>
                <c:pt idx="1">
                  <c:v>2/1/2003</c:v>
                </c:pt>
                <c:pt idx="2">
                  <c:v>3/1/2003</c:v>
                </c:pt>
                <c:pt idx="3">
                  <c:v>4/1/2003</c:v>
                </c:pt>
                <c:pt idx="4">
                  <c:v>5/1/2003</c:v>
                </c:pt>
                <c:pt idx="5">
                  <c:v>6/1/2003</c:v>
                </c:pt>
                <c:pt idx="6">
                  <c:v>7/1/2003</c:v>
                </c:pt>
                <c:pt idx="7">
                  <c:v>8/1/2003</c:v>
                </c:pt>
                <c:pt idx="8">
                  <c:v>9/1/2003</c:v>
                </c:pt>
                <c:pt idx="9">
                  <c:v>10/1/2003</c:v>
                </c:pt>
                <c:pt idx="10">
                  <c:v>11/1/2003</c:v>
                </c:pt>
                <c:pt idx="11">
                  <c:v>12/1/2003</c:v>
                </c:pt>
                <c:pt idx="12">
                  <c:v>1/1/2004</c:v>
                </c:pt>
                <c:pt idx="13">
                  <c:v>2/1/2004</c:v>
                </c:pt>
                <c:pt idx="14">
                  <c:v>3/1/2004</c:v>
                </c:pt>
                <c:pt idx="15">
                  <c:v>4/1/2004</c:v>
                </c:pt>
                <c:pt idx="16">
                  <c:v>5/1/2004</c:v>
                </c:pt>
                <c:pt idx="17">
                  <c:v>6/1/2004</c:v>
                </c:pt>
                <c:pt idx="18">
                  <c:v>7/1/2004</c:v>
                </c:pt>
                <c:pt idx="19">
                  <c:v>8/1/2004</c:v>
                </c:pt>
                <c:pt idx="20">
                  <c:v>9/1/2004</c:v>
                </c:pt>
                <c:pt idx="21">
                  <c:v>10/1/2004</c:v>
                </c:pt>
                <c:pt idx="22">
                  <c:v>11/1/2004</c:v>
                </c:pt>
                <c:pt idx="23">
                  <c:v>12/1/2004</c:v>
                </c:pt>
                <c:pt idx="24">
                  <c:v>1/1/2005</c:v>
                </c:pt>
                <c:pt idx="25">
                  <c:v>2/1/2005</c:v>
                </c:pt>
                <c:pt idx="26">
                  <c:v>3/1/2005</c:v>
                </c:pt>
                <c:pt idx="27">
                  <c:v>4/1/2005</c:v>
                </c:pt>
                <c:pt idx="28">
                  <c:v>5/1/2005</c:v>
                </c:pt>
              </c:strCache>
            </c:strRef>
          </c:cat>
          <c:val>
            <c:numRef>
              <c:f>'Sales across time'!$O$51:$O$80</c:f>
              <c:numCache>
                <c:formatCode>General</c:formatCode>
                <c:ptCount val="29"/>
                <c:pt idx="0">
                  <c:v>40950.660000000003</c:v>
                </c:pt>
                <c:pt idx="1">
                  <c:v>22252.98</c:v>
                </c:pt>
                <c:pt idx="2">
                  <c:v>43778.559999999998</c:v>
                </c:pt>
                <c:pt idx="3">
                  <c:v>18134.62</c:v>
                </c:pt>
                <c:pt idx="4">
                  <c:v>43611.29</c:v>
                </c:pt>
                <c:pt idx="5">
                  <c:v>24517.73</c:v>
                </c:pt>
                <c:pt idx="6">
                  <c:v>42271.15</c:v>
                </c:pt>
                <c:pt idx="7">
                  <c:v>21048.68</c:v>
                </c:pt>
                <c:pt idx="8">
                  <c:v>48573.06</c:v>
                </c:pt>
                <c:pt idx="9">
                  <c:v>92619.66</c:v>
                </c:pt>
                <c:pt idx="10">
                  <c:v>177113.5</c:v>
                </c:pt>
                <c:pt idx="11">
                  <c:v>44289.59</c:v>
                </c:pt>
                <c:pt idx="12">
                  <c:v>67163.72</c:v>
                </c:pt>
                <c:pt idx="13">
                  <c:v>24433.23</c:v>
                </c:pt>
                <c:pt idx="14">
                  <c:v>55499.83</c:v>
                </c:pt>
                <c:pt idx="15">
                  <c:v>49260.06</c:v>
                </c:pt>
                <c:pt idx="16">
                  <c:v>24835.11</c:v>
                </c:pt>
                <c:pt idx="17">
                  <c:v>66278.77</c:v>
                </c:pt>
                <c:pt idx="18">
                  <c:v>72417.83</c:v>
                </c:pt>
                <c:pt idx="19">
                  <c:v>65018.68</c:v>
                </c:pt>
                <c:pt idx="20">
                  <c:v>62984.2</c:v>
                </c:pt>
                <c:pt idx="21">
                  <c:v>107121.33</c:v>
                </c:pt>
                <c:pt idx="22">
                  <c:v>183656.6</c:v>
                </c:pt>
                <c:pt idx="23">
                  <c:v>75882.490000000005</c:v>
                </c:pt>
                <c:pt idx="24">
                  <c:v>62515.73</c:v>
                </c:pt>
                <c:pt idx="25">
                  <c:v>59305.38</c:v>
                </c:pt>
                <c:pt idx="26">
                  <c:v>61220.45</c:v>
                </c:pt>
                <c:pt idx="27">
                  <c:v>69839.89</c:v>
                </c:pt>
                <c:pt idx="28">
                  <c:v>70964.850000000006</c:v>
                </c:pt>
              </c:numCache>
            </c:numRef>
          </c:val>
          <c:smooth val="0"/>
          <c:extLst>
            <c:ext xmlns:c16="http://schemas.microsoft.com/office/drawing/2014/chart" uri="{C3380CC4-5D6E-409C-BE32-E72D297353CC}">
              <c16:uniqueId val="{00000006-59A3-47FF-95BF-BA80B583C137}"/>
            </c:ext>
          </c:extLst>
        </c:ser>
        <c:dLbls>
          <c:showLegendKey val="0"/>
          <c:showVal val="0"/>
          <c:showCatName val="0"/>
          <c:showSerName val="0"/>
          <c:showPercent val="0"/>
          <c:showBubbleSize val="0"/>
        </c:dLbls>
        <c:marker val="1"/>
        <c:smooth val="0"/>
        <c:axId val="386665808"/>
        <c:axId val="386666224"/>
      </c:lineChart>
      <c:catAx>
        <c:axId val="386665808"/>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Month and year</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386666224"/>
        <c:crosses val="autoZero"/>
        <c:auto val="1"/>
        <c:lblAlgn val="ctr"/>
        <c:lblOffset val="100"/>
        <c:noMultiLvlLbl val="0"/>
      </c:catAx>
      <c:valAx>
        <c:axId val="386666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Sales (thousands of Dollars)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386665808"/>
        <c:crosses val="autoZero"/>
        <c:crossBetween val="between"/>
      </c:valAx>
      <c:spPr>
        <a:noFill/>
        <a:ln>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0"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3.1: Sales by world region</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pivotFmt>
      <c:pivotFmt>
        <c:idx val="4"/>
        <c:spPr>
          <a:solidFill>
            <a:schemeClr val="accent2"/>
          </a:solidFill>
          <a:ln>
            <a:noFill/>
          </a:ln>
          <a:effectLst/>
        </c:spPr>
      </c:pivotFmt>
      <c:pivotFmt>
        <c:idx val="5"/>
        <c:spPr>
          <a:solidFill>
            <a:schemeClr val="accent5">
              <a:lumMod val="60000"/>
              <a:lumOff val="40000"/>
            </a:schemeClr>
          </a:solidFill>
          <a:ln>
            <a:solidFill>
              <a:schemeClr val="accent5">
                <a:lumMod val="60000"/>
                <a:lumOff val="40000"/>
              </a:schemeClr>
            </a:solidFill>
          </a:ln>
          <a:effectLst/>
        </c:spPr>
      </c:pivotFmt>
    </c:pivotFmts>
    <c:plotArea>
      <c:layout/>
      <c:barChart>
        <c:barDir val="col"/>
        <c:grouping val="clustered"/>
        <c:varyColors val="0"/>
        <c:ser>
          <c:idx val="0"/>
          <c:order val="0"/>
          <c:tx>
            <c:v>Total</c:v>
          </c:tx>
          <c:spPr>
            <a:solidFill>
              <a:schemeClr val="accent1"/>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0-95EB-4FBD-ADA7-27FC2ED8EC29}"/>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1-95EB-4FBD-ADA7-27FC2ED8EC29}"/>
              </c:ext>
            </c:extLst>
          </c:dPt>
          <c:dPt>
            <c:idx val="3"/>
            <c:invertIfNegative val="0"/>
            <c:bubble3D val="0"/>
            <c:spPr>
              <a:solidFill>
                <a:schemeClr val="accent5">
                  <a:lumMod val="60000"/>
                  <a:lumOff val="40000"/>
                </a:schemeClr>
              </a:solidFill>
              <a:ln>
                <a:solidFill>
                  <a:schemeClr val="accent5">
                    <a:lumMod val="60000"/>
                    <a:lumOff val="40000"/>
                  </a:schemeClr>
                </a:solidFill>
              </a:ln>
              <a:effectLst/>
            </c:spPr>
            <c:extLst>
              <c:ext xmlns:c16="http://schemas.microsoft.com/office/drawing/2014/chart" uri="{C3380CC4-5D6E-409C-BE32-E72D297353CC}">
                <c16:uniqueId val="{00000002-95EB-4FBD-ADA7-27FC2ED8EC29}"/>
              </c:ext>
            </c:extLst>
          </c:dPt>
          <c:dLbls>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EU</c:v>
              </c:pt>
              <c:pt idx="1">
                <c:v>America</c:v>
              </c:pt>
              <c:pt idx="2">
                <c:v>Asia</c:v>
              </c:pt>
              <c:pt idx="3">
                <c:v>Non_EU</c:v>
              </c:pt>
            </c:strLit>
          </c:cat>
          <c:val>
            <c:numLit>
              <c:formatCode>General</c:formatCode>
              <c:ptCount val="4"/>
              <c:pt idx="0">
                <c:v>3704140.6200000006</c:v>
              </c:pt>
              <c:pt idx="1">
                <c:v>3479191.9099999997</c:v>
              </c:pt>
              <c:pt idx="2">
                <c:v>1604286.42</c:v>
              </c:pt>
              <c:pt idx="3">
                <c:v>816571.66</c:v>
              </c:pt>
            </c:numLit>
          </c:val>
          <c:extLst>
            <c:ext xmlns:c16="http://schemas.microsoft.com/office/drawing/2014/chart" uri="{C3380CC4-5D6E-409C-BE32-E72D297353CC}">
              <c16:uniqueId val="{00000000-9E21-44CE-911D-D3BD47D1DA41}"/>
            </c:ext>
          </c:extLst>
        </c:ser>
        <c:dLbls>
          <c:dLblPos val="outEnd"/>
          <c:showLegendKey val="0"/>
          <c:showVal val="1"/>
          <c:showCatName val="0"/>
          <c:showSerName val="0"/>
          <c:showPercent val="0"/>
          <c:showBubbleSize val="0"/>
        </c:dLbls>
        <c:gapWidth val="219"/>
        <c:overlap val="-27"/>
        <c:axId val="662446415"/>
        <c:axId val="662450991"/>
      </c:barChart>
      <c:catAx>
        <c:axId val="662446415"/>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World region</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62450991"/>
        <c:crosses val="autoZero"/>
        <c:auto val="1"/>
        <c:lblAlgn val="ctr"/>
        <c:lblOffset val="100"/>
        <c:noMultiLvlLbl val="0"/>
      </c:catAx>
      <c:valAx>
        <c:axId val="662450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Million US Dollars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62446415"/>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0">
          <a:solidFill>
            <a:sysClr val="windowText" lastClr="000000"/>
          </a:solidFill>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[Master.xlsx]Regional markets!PivotTable5</c:name>
    <c:fmtId val="1"/>
  </c:pivotSource>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3.2: Sales by world region (%)</a:t>
            </a:r>
          </a:p>
        </c:rich>
      </c:tx>
      <c:layout>
        <c:manualLayout>
          <c:xMode val="edge"/>
          <c:yMode val="edge"/>
          <c:x val="0.18672628120951493"/>
          <c:y val="2.1942561745130523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5">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'Regional markets'!$H$19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F7-4810-A097-3D839C3C1B41}"/>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2-6893-4E8F-A077-96C9F723F60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3-6893-4E8F-A077-96C9F723F602}"/>
              </c:ext>
            </c:extLst>
          </c:dPt>
          <c:dPt>
            <c:idx val="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6893-4E8F-A077-96C9F723F602}"/>
              </c:ext>
            </c:extLst>
          </c:dPt>
          <c:dLbls>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'Regional markets'!$G$20:$G$24</c:f>
              <c:strCache>
                <c:ptCount val="4"/>
                <c:pt idx="0">
                  <c:v>EU</c:v>
                </c:pt>
                <c:pt idx="1">
                  <c:v>America</c:v>
                </c:pt>
                <c:pt idx="2">
                  <c:v>Asia</c:v>
                </c:pt>
                <c:pt idx="3">
                  <c:v>Non_EU</c:v>
                </c:pt>
              </c:strCache>
            </c:strRef>
          </c:cat>
          <c:val>
            <c:numRef>
              <c:f>'Regional markets'!$H$20:$H$24</c:f>
              <c:numCache>
                <c:formatCode>0.00</c:formatCode>
                <c:ptCount val="4"/>
                <c:pt idx="0">
                  <c:v>38.56</c:v>
                </c:pt>
                <c:pt idx="1">
                  <c:v>36.22</c:v>
                </c:pt>
                <c:pt idx="2">
                  <c:v>16.7</c:v>
                </c:pt>
                <c:pt idx="3">
                  <c:v>8.5</c:v>
                </c:pt>
              </c:numCache>
            </c:numRef>
          </c:val>
          <c:extLst>
            <c:ext xmlns:c16="http://schemas.microsoft.com/office/drawing/2014/chart" uri="{C3380CC4-5D6E-409C-BE32-E72D297353CC}">
              <c16:uniqueId val="{00000000-6893-4E8F-A077-96C9F723F60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solidFill>
                <a:latin typeface="+mn-lt"/>
                <a:ea typeface="+mn-ea"/>
                <a:cs typeface="+mn-cs"/>
              </a:defRPr>
            </a:pPr>
            <a:r>
              <a:rPr lang="en-US"/>
              <a:t>Graphic 4.1: Largest ten customers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974436685980291"/>
          <c:y val="0.11121775638800711"/>
          <c:w val="0.76904808597038576"/>
          <c:h val="0.72752048329725205"/>
        </c:manualLayout>
      </c:layout>
      <c:barChart>
        <c:barDir val="bar"/>
        <c:grouping val="clustered"/>
        <c:varyColors val="0"/>
        <c:ser>
          <c:idx val="1"/>
          <c:order val="1"/>
          <c:tx>
            <c:strRef>
              <c:f>'Offices and employees'!$C$2</c:f>
              <c:strCache>
                <c:ptCount val="1"/>
                <c:pt idx="0">
                  <c:v>order_amount</c:v>
                </c:pt>
              </c:strCache>
            </c:strRef>
          </c:tx>
          <c:spPr>
            <a:solidFill>
              <a:schemeClr val="accent2"/>
            </a:solidFill>
            <a:ln>
              <a:noFill/>
            </a:ln>
            <a:effectLst/>
          </c:spPr>
          <c:invertIfNegative val="0"/>
          <c:dLbls>
            <c:dLbl>
              <c:idx val="0"/>
              <c:tx>
                <c:rich>
                  <a:bodyPr/>
                  <a:lstStyle/>
                  <a:p>
                    <a:fld id="{C76F3A33-0BBE-42AA-A89E-63461933138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422-44F5-A6A9-2B3C13B66D1C}"/>
                </c:ext>
              </c:extLst>
            </c:dLbl>
            <c:dLbl>
              <c:idx val="1"/>
              <c:tx>
                <c:rich>
                  <a:bodyPr/>
                  <a:lstStyle/>
                  <a:p>
                    <a:fld id="{F2DB8683-5064-4BAB-AE41-D42C2505CF4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422-44F5-A6A9-2B3C13B66D1C}"/>
                </c:ext>
              </c:extLst>
            </c:dLbl>
            <c:dLbl>
              <c:idx val="2"/>
              <c:tx>
                <c:rich>
                  <a:bodyPr/>
                  <a:lstStyle/>
                  <a:p>
                    <a:fld id="{5DF2EBD5-5BDC-46A0-A753-9E501AF85B4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422-44F5-A6A9-2B3C13B66D1C}"/>
                </c:ext>
              </c:extLst>
            </c:dLbl>
            <c:dLbl>
              <c:idx val="3"/>
              <c:tx>
                <c:rich>
                  <a:bodyPr/>
                  <a:lstStyle/>
                  <a:p>
                    <a:fld id="{6789920C-7656-4B78-AB39-610C0275BEE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422-44F5-A6A9-2B3C13B66D1C}"/>
                </c:ext>
              </c:extLst>
            </c:dLbl>
            <c:dLbl>
              <c:idx val="4"/>
              <c:tx>
                <c:rich>
                  <a:bodyPr/>
                  <a:lstStyle/>
                  <a:p>
                    <a:fld id="{1D390FF5-6FA1-44EB-BF0B-C556F4D8924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422-44F5-A6A9-2B3C13B66D1C}"/>
                </c:ext>
              </c:extLst>
            </c:dLbl>
            <c:dLbl>
              <c:idx val="5"/>
              <c:tx>
                <c:rich>
                  <a:bodyPr/>
                  <a:lstStyle/>
                  <a:p>
                    <a:fld id="{C7EA7040-6807-43C1-AC59-9E9F396E6D6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422-44F5-A6A9-2B3C13B66D1C}"/>
                </c:ext>
              </c:extLst>
            </c:dLbl>
            <c:dLbl>
              <c:idx val="6"/>
              <c:tx>
                <c:rich>
                  <a:bodyPr/>
                  <a:lstStyle/>
                  <a:p>
                    <a:fld id="{D10CDBBF-977D-4265-BD08-B205B92535B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422-44F5-A6A9-2B3C13B66D1C}"/>
                </c:ext>
              </c:extLst>
            </c:dLbl>
            <c:dLbl>
              <c:idx val="7"/>
              <c:tx>
                <c:rich>
                  <a:bodyPr/>
                  <a:lstStyle/>
                  <a:p>
                    <a:fld id="{D244F6E3-674F-4CD3-9985-4B60A45EE92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422-44F5-A6A9-2B3C13B66D1C}"/>
                </c:ext>
              </c:extLst>
            </c:dLbl>
            <c:dLbl>
              <c:idx val="8"/>
              <c:tx>
                <c:rich>
                  <a:bodyPr/>
                  <a:lstStyle/>
                  <a:p>
                    <a:fld id="{BDD81D55-A999-40AB-BD21-EFE527BD157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422-44F5-A6A9-2B3C13B66D1C}"/>
                </c:ext>
              </c:extLst>
            </c:dLbl>
            <c:dLbl>
              <c:idx val="9"/>
              <c:tx>
                <c:rich>
                  <a:bodyPr/>
                  <a:lstStyle/>
                  <a:p>
                    <a:fld id="{C43103F8-01BA-4C6B-BF32-E97E29F7846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422-44F5-A6A9-2B3C13B66D1C}"/>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'Offices and employees'!$B$3:$B$12</c:f>
              <c:numCache>
                <c:formatCode>General</c:formatCode>
                <c:ptCount val="10"/>
                <c:pt idx="0">
                  <c:v>141</c:v>
                </c:pt>
                <c:pt idx="1">
                  <c:v>124</c:v>
                </c:pt>
                <c:pt idx="2">
                  <c:v>114</c:v>
                </c:pt>
                <c:pt idx="3">
                  <c:v>151</c:v>
                </c:pt>
                <c:pt idx="4">
                  <c:v>119</c:v>
                </c:pt>
                <c:pt idx="5">
                  <c:v>148</c:v>
                </c:pt>
                <c:pt idx="6">
                  <c:v>323</c:v>
                </c:pt>
                <c:pt idx="7">
                  <c:v>131</c:v>
                </c:pt>
                <c:pt idx="8">
                  <c:v>187</c:v>
                </c:pt>
                <c:pt idx="9">
                  <c:v>450</c:v>
                </c:pt>
              </c:numCache>
            </c:numRef>
          </c:cat>
          <c:val>
            <c:numRef>
              <c:f>'Offices and employees'!$C$3:$C$12</c:f>
              <c:numCache>
                <c:formatCode>General</c:formatCode>
                <c:ptCount val="10"/>
                <c:pt idx="0">
                  <c:v>820689.54</c:v>
                </c:pt>
                <c:pt idx="1">
                  <c:v>591827.34</c:v>
                </c:pt>
                <c:pt idx="2">
                  <c:v>180585.07</c:v>
                </c:pt>
                <c:pt idx="3">
                  <c:v>177913.95</c:v>
                </c:pt>
                <c:pt idx="4">
                  <c:v>158573.12</c:v>
                </c:pt>
                <c:pt idx="5">
                  <c:v>156251.03</c:v>
                </c:pt>
                <c:pt idx="6">
                  <c:v>154622.07999999999</c:v>
                </c:pt>
                <c:pt idx="7">
                  <c:v>149085.15</c:v>
                </c:pt>
                <c:pt idx="8">
                  <c:v>148410.09</c:v>
                </c:pt>
                <c:pt idx="9">
                  <c:v>143536.26999999999</c:v>
                </c:pt>
              </c:numCache>
            </c:numRef>
          </c:val>
          <c:extLst>
            <c:ext xmlns:c15="http://schemas.microsoft.com/office/drawing/2012/chart" uri="{02D57815-91ED-43cb-92C2-25804820EDAC}">
              <c15:datalabelsRange>
                <c15:f>'Offices and employees'!$A$3:$A$12</c15:f>
                <c15:dlblRangeCache>
                  <c:ptCount val="10"/>
                  <c:pt idx="0">
                    <c:v>Paris</c:v>
                  </c:pt>
                  <c:pt idx="1">
                    <c:v>San Francisco</c:v>
                  </c:pt>
                  <c:pt idx="2">
                    <c:v>Sydney</c:v>
                  </c:pt>
                  <c:pt idx="3">
                    <c:v>NYC</c:v>
                  </c:pt>
                  <c:pt idx="4">
                    <c:v>Paris</c:v>
                  </c:pt>
                  <c:pt idx="5">
                    <c:v>Tokyo</c:v>
                  </c:pt>
                  <c:pt idx="6">
                    <c:v>Sydney</c:v>
                  </c:pt>
                  <c:pt idx="7">
                    <c:v>NYC</c:v>
                  </c:pt>
                  <c:pt idx="8">
                    <c:v>London</c:v>
                  </c:pt>
                  <c:pt idx="9">
                    <c:v>San Francisco</c:v>
                  </c:pt>
                </c15:dlblRangeCache>
              </c15:datalabelsRange>
            </c:ext>
            <c:ext xmlns:c16="http://schemas.microsoft.com/office/drawing/2014/chart" uri="{C3380CC4-5D6E-409C-BE32-E72D297353CC}">
              <c16:uniqueId val="{00000001-2B42-4218-8987-80C6E9A270FF}"/>
            </c:ext>
          </c:extLst>
        </c:ser>
        <c:ser>
          <c:idx val="2"/>
          <c:order val="2"/>
          <c:tx>
            <c:strRef>
              <c:f>'Offices and employees'!$A$2:$A$12</c:f>
              <c:strCache>
                <c:ptCount val="11"/>
                <c:pt idx="0">
                  <c:v>office_branch</c:v>
                </c:pt>
                <c:pt idx="1">
                  <c:v>Paris</c:v>
                </c:pt>
                <c:pt idx="2">
                  <c:v>San Francisco</c:v>
                </c:pt>
                <c:pt idx="3">
                  <c:v>Sydney</c:v>
                </c:pt>
                <c:pt idx="4">
                  <c:v>NYC</c:v>
                </c:pt>
                <c:pt idx="5">
                  <c:v>Paris</c:v>
                </c:pt>
                <c:pt idx="6">
                  <c:v>Tokyo</c:v>
                </c:pt>
                <c:pt idx="7">
                  <c:v>Sydney</c:v>
                </c:pt>
                <c:pt idx="8">
                  <c:v>NYC</c:v>
                </c:pt>
                <c:pt idx="9">
                  <c:v>London</c:v>
                </c:pt>
                <c:pt idx="10">
                  <c:v>San Francisco</c:v>
                </c:pt>
              </c:strCache>
            </c:strRef>
          </c:tx>
          <c:spPr>
            <a:solidFill>
              <a:schemeClr val="accent3"/>
            </a:solidFill>
            <a:ln>
              <a:noFill/>
            </a:ln>
            <a:effectLst/>
          </c:spPr>
          <c:invertIfNegative val="0"/>
          <c:dLbls>
            <c:delete val="1"/>
          </c:dLbls>
          <c:val>
            <c:numLit>
              <c:formatCode>General</c:formatCode>
              <c:ptCount val="1"/>
              <c:pt idx="0">
                <c:v>1</c:v>
              </c:pt>
            </c:numLit>
          </c:val>
          <c:extLst>
            <c:ext xmlns:c16="http://schemas.microsoft.com/office/drawing/2014/chart" uri="{C3380CC4-5D6E-409C-BE32-E72D297353CC}">
              <c16:uniqueId val="{00000000-F422-44F5-A6A9-2B3C13B66D1C}"/>
            </c:ext>
          </c:extLst>
        </c:ser>
        <c:dLbls>
          <c:dLblPos val="outEnd"/>
          <c:showLegendKey val="0"/>
          <c:showVal val="1"/>
          <c:showCatName val="0"/>
          <c:showSerName val="0"/>
          <c:showPercent val="0"/>
          <c:showBubbleSize val="0"/>
        </c:dLbls>
        <c:gapWidth val="182"/>
        <c:axId val="816086415"/>
        <c:axId val="817844863"/>
        <c:extLst>
          <c:ext xmlns:c15="http://schemas.microsoft.com/office/drawing/2012/chart" uri="{02D57815-91ED-43cb-92C2-25804820EDAC}">
            <c15:filteredBarSeries>
              <c15:ser>
                <c:idx val="0"/>
                <c:order val="0"/>
                <c:tx>
                  <c:strRef>
                    <c:extLst>
                      <c:ext uri="{02D57815-91ED-43cb-92C2-25804820EDAC}">
                        <c15:formulaRef>
                          <c15:sqref>'Offices and employees'!$B$2</c15:sqref>
                        </c15:formulaRef>
                      </c:ext>
                    </c:extLst>
                    <c:strCache>
                      <c:ptCount val="1"/>
                      <c:pt idx="0">
                        <c:v>customerNumber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'Offices and employees'!$B$3:$B$12</c15:sqref>
                        </c15:formulaRef>
                      </c:ext>
                    </c:extLst>
                    <c:numCache>
                      <c:formatCode>General</c:formatCode>
                      <c:ptCount val="10"/>
                      <c:pt idx="0">
                        <c:v>141</c:v>
                      </c:pt>
                      <c:pt idx="1">
                        <c:v>124</c:v>
                      </c:pt>
                      <c:pt idx="2">
                        <c:v>114</c:v>
                      </c:pt>
                      <c:pt idx="3">
                        <c:v>151</c:v>
                      </c:pt>
                      <c:pt idx="4">
                        <c:v>119</c:v>
                      </c:pt>
                      <c:pt idx="5">
                        <c:v>148</c:v>
                      </c:pt>
                      <c:pt idx="6">
                        <c:v>323</c:v>
                      </c:pt>
                      <c:pt idx="7">
                        <c:v>131</c:v>
                      </c:pt>
                      <c:pt idx="8">
                        <c:v>187</c:v>
                      </c:pt>
                      <c:pt idx="9">
                        <c:v>450</c:v>
                      </c:pt>
                    </c:numCache>
                  </c:numRef>
                </c:cat>
                <c:val>
                  <c:numRef>
                    <c:extLst>
                      <c:ext uri="{02D57815-91ED-43cb-92C2-25804820EDAC}">
                        <c15:formulaRef>
                          <c15:sqref>'Offices and employees'!$B$3:$B$12</c15:sqref>
                        </c15:formulaRef>
                      </c:ext>
                    </c:extLst>
                    <c:numCache>
                      <c:formatCode>General</c:formatCode>
                      <c:ptCount val="10"/>
                      <c:pt idx="0">
                        <c:v>141</c:v>
                      </c:pt>
                      <c:pt idx="1">
                        <c:v>124</c:v>
                      </c:pt>
                      <c:pt idx="2">
                        <c:v>114</c:v>
                      </c:pt>
                      <c:pt idx="3">
                        <c:v>151</c:v>
                      </c:pt>
                      <c:pt idx="4">
                        <c:v>119</c:v>
                      </c:pt>
                      <c:pt idx="5">
                        <c:v>148</c:v>
                      </c:pt>
                      <c:pt idx="6">
                        <c:v>323</c:v>
                      </c:pt>
                      <c:pt idx="7">
                        <c:v>131</c:v>
                      </c:pt>
                      <c:pt idx="8">
                        <c:v>187</c:v>
                      </c:pt>
                      <c:pt idx="9">
                        <c:v>450</c:v>
                      </c:pt>
                    </c:numCache>
                  </c:numRef>
                </c:val>
                <c:extLst>
                  <c:ext xmlns:c16="http://schemas.microsoft.com/office/drawing/2014/chart" uri="{C3380CC4-5D6E-409C-BE32-E72D297353CC}">
                    <c16:uniqueId val="{00000000-2B42-4218-8987-80C6E9A270FF}"/>
                  </c:ext>
                </c:extLst>
              </c15:ser>
            </c15:filteredBarSeries>
          </c:ext>
        </c:extLst>
      </c:barChart>
      <c:catAx>
        <c:axId val="816086415"/>
        <c:scaling>
          <c:orientation val="maxMin"/>
        </c:scaling>
        <c:delete val="0"/>
        <c:axPos val="l"/>
        <c:title>
          <c:tx>
            <c:rich>
              <a:bodyPr rot="-540000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a:t>Customer number</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17844863"/>
        <c:crosses val="autoZero"/>
        <c:auto val="1"/>
        <c:lblAlgn val="ctr"/>
        <c:lblOffset val="100"/>
        <c:noMultiLvlLbl val="0"/>
      </c:catAx>
      <c:valAx>
        <c:axId val="817844863"/>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b" anchorCtr="0"/>
              <a:lstStyle/>
              <a:p>
                <a:pPr>
                  <a:defRPr sz="1200" b="0" i="0" u="none" strike="noStrike" kern="1200" baseline="0">
                    <a:solidFill>
                      <a:schemeClr val="tx1"/>
                    </a:solidFill>
                    <a:latin typeface="+mn-lt"/>
                    <a:ea typeface="+mn-ea"/>
                    <a:cs typeface="+mn-cs"/>
                  </a:defRPr>
                </a:pPr>
                <a:r>
                  <a:rPr lang="en-US"/>
                  <a:t>Sales (thousands of Dollars)</a:t>
                </a:r>
              </a:p>
            </c:rich>
          </c:tx>
          <c:layout>
            <c:manualLayout>
              <c:xMode val="edge"/>
              <c:yMode val="edge"/>
              <c:x val="0.3608124552612742"/>
              <c:y val="0.92571244881566273"/>
            </c:manualLayout>
          </c:layout>
          <c:overlay val="0"/>
          <c:spPr>
            <a:noFill/>
            <a:ln>
              <a:noFill/>
            </a:ln>
            <a:effectLst/>
          </c:spPr>
          <c:txPr>
            <a:bodyPr rot="0" spcFirstLastPara="1" vertOverflow="ellipsis" vert="horz" wrap="square" anchor="b" anchorCtr="0"/>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0"/>
          <a:lstStyle/>
          <a:p>
            <a:pPr>
              <a:defRPr sz="1200" b="0" i="0" u="none" strike="noStrike" kern="1200" baseline="0">
                <a:solidFill>
                  <a:schemeClr val="tx1"/>
                </a:solidFill>
                <a:latin typeface="+mn-lt"/>
                <a:ea typeface="+mn-ea"/>
                <a:cs typeface="+mn-cs"/>
              </a:defRPr>
            </a:pPr>
            <a:endParaRPr lang="en-US"/>
          </a:p>
        </c:txPr>
        <c:crossAx val="816086415"/>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chemeClr val="tx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4.2: Relationship between the number of sales reps and total  sales by office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ser>
          <c:idx val="1"/>
          <c:order val="1"/>
          <c:spPr>
            <a:ln w="25400" cap="rnd">
              <a:noFill/>
              <a:round/>
            </a:ln>
            <a:effectLst/>
          </c:spPr>
          <c:marker>
            <c:symbol val="circle"/>
            <c:size val="5"/>
            <c:spPr>
              <a:solidFill>
                <a:schemeClr val="accent2"/>
              </a:solidFill>
              <a:ln w="9525">
                <a:solidFill>
                  <a:schemeClr val="accent2"/>
                </a:solidFill>
              </a:ln>
              <a:effectLst/>
            </c:spPr>
          </c:marker>
          <c:trendline>
            <c:spPr>
              <a:ln w="38100" cap="rnd">
                <a:solidFill>
                  <a:schemeClr val="accent3">
                    <a:lumMod val="50000"/>
                  </a:schemeClr>
                </a:solidFill>
                <a:prstDash val="sysDot"/>
              </a:ln>
              <a:effectLst/>
            </c:spPr>
            <c:trendlineType val="linear"/>
            <c:dispRSqr val="0"/>
            <c:dispEq val="1"/>
            <c:trendlineLbl>
              <c:layout>
                <c:manualLayout>
                  <c:x val="-0.17313056344686586"/>
                  <c:y val="1.0266872891216161E-2"/>
                </c:manualLayout>
              </c:layout>
              <c:tx>
                <c:rich>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y = 893197x - 541967</a:t>
                    </a:r>
                  </a:p>
                </c:rich>
              </c:tx>
              <c:numFmt formatCode="General" sourceLinked="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rendlineLbl>
          </c:trendline>
          <c:xVal>
            <c:numRef>
              <c:f>'Offices and employees'!$B$17:$B$23</c:f>
              <c:numCache>
                <c:formatCode>General</c:formatCode>
                <c:ptCount val="7"/>
                <c:pt idx="0">
                  <c:v>4</c:v>
                </c:pt>
                <c:pt idx="1">
                  <c:v>2</c:v>
                </c:pt>
                <c:pt idx="2">
                  <c:v>2</c:v>
                </c:pt>
                <c:pt idx="3">
                  <c:v>2</c:v>
                </c:pt>
                <c:pt idx="4">
                  <c:v>2</c:v>
                </c:pt>
                <c:pt idx="5">
                  <c:v>2</c:v>
                </c:pt>
                <c:pt idx="6">
                  <c:v>1</c:v>
                </c:pt>
              </c:numCache>
            </c:numRef>
          </c:xVal>
          <c:yVal>
            <c:numRef>
              <c:f>'Offices and employees'!$E$17:$E$23</c:f>
              <c:numCache>
                <c:formatCode>0.00</c:formatCode>
                <c:ptCount val="7"/>
                <c:pt idx="0">
                  <c:v>3083761.58</c:v>
                </c:pt>
                <c:pt idx="1">
                  <c:v>1436950.7</c:v>
                </c:pt>
                <c:pt idx="2">
                  <c:v>1429063.57</c:v>
                </c:pt>
                <c:pt idx="3">
                  <c:v>1157589.72</c:v>
                </c:pt>
                <c:pt idx="4">
                  <c:v>1147176.3500000001</c:v>
                </c:pt>
                <c:pt idx="5">
                  <c:v>892538.62</c:v>
                </c:pt>
                <c:pt idx="6">
                  <c:v>457110.07</c:v>
                </c:pt>
              </c:numCache>
            </c:numRef>
          </c:yVal>
          <c:smooth val="0"/>
          <c:extLst>
            <c:ext xmlns:c16="http://schemas.microsoft.com/office/drawing/2014/chart" uri="{C3380CC4-5D6E-409C-BE32-E72D297353CC}">
              <c16:uniqueId val="{00000001-8394-49C5-97E0-A5F67144BDF8}"/>
            </c:ext>
          </c:extLst>
        </c:ser>
        <c:dLbls>
          <c:showLegendKey val="0"/>
          <c:showVal val="0"/>
          <c:showCatName val="0"/>
          <c:showSerName val="0"/>
          <c:showPercent val="0"/>
          <c:showBubbleSize val="0"/>
        </c:dLbls>
        <c:axId val="810529743"/>
        <c:axId val="810521423"/>
        <c:extLst>
          <c:ext xmlns:c15="http://schemas.microsoft.com/office/drawing/2012/chart" uri="{02D57815-91ED-43cb-92C2-25804820EDAC}">
            <c15:filteredScatterSeries>
              <c15: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extLst>
                      <c:ext uri="{02D57815-91ED-43cb-92C2-25804820EDAC}">
                        <c15:formulaRef>
                          <c15:sqref>'Offices and employees'!$E$17:$E$23</c15:sqref>
                        </c15:formulaRef>
                      </c:ext>
                    </c:extLst>
                    <c:numCache>
                      <c:formatCode>0.00</c:formatCode>
                      <c:ptCount val="7"/>
                      <c:pt idx="0">
                        <c:v>3083761.58</c:v>
                      </c:pt>
                      <c:pt idx="1">
                        <c:v>1436950.7</c:v>
                      </c:pt>
                      <c:pt idx="2">
                        <c:v>1429063.57</c:v>
                      </c:pt>
                      <c:pt idx="3">
                        <c:v>1157589.72</c:v>
                      </c:pt>
                      <c:pt idx="4">
                        <c:v>1147176.3500000001</c:v>
                      </c:pt>
                      <c:pt idx="5">
                        <c:v>892538.62</c:v>
                      </c:pt>
                      <c:pt idx="6">
                        <c:v>457110.07</c:v>
                      </c:pt>
                    </c:numCache>
                  </c:numRef>
                </c:xVal>
                <c:yVal>
                  <c:numRef>
                    <c:extLst>
                      <c:ext uri="{02D57815-91ED-43cb-92C2-25804820EDAC}">
                        <c15:formulaRef>
                          <c15:sqref>'Offices and employees'!$B$17:$B$23</c15:sqref>
                        </c15:formulaRef>
                      </c:ext>
                    </c:extLst>
                    <c:numCache>
                      <c:formatCode>General</c:formatCode>
                      <c:ptCount val="7"/>
                      <c:pt idx="0">
                        <c:v>4</c:v>
                      </c:pt>
                      <c:pt idx="1">
                        <c:v>2</c:v>
                      </c:pt>
                      <c:pt idx="2">
                        <c:v>2</c:v>
                      </c:pt>
                      <c:pt idx="3">
                        <c:v>2</c:v>
                      </c:pt>
                      <c:pt idx="4">
                        <c:v>2</c:v>
                      </c:pt>
                      <c:pt idx="5">
                        <c:v>2</c:v>
                      </c:pt>
                      <c:pt idx="6">
                        <c:v>1</c:v>
                      </c:pt>
                    </c:numCache>
                  </c:numRef>
                </c:yVal>
                <c:smooth val="0"/>
                <c:extLst>
                  <c:ext xmlns:c16="http://schemas.microsoft.com/office/drawing/2014/chart" uri="{C3380CC4-5D6E-409C-BE32-E72D297353CC}">
                    <c16:uniqueId val="{00000003-8394-49C5-97E0-A5F67144BDF8}"/>
                  </c:ext>
                </c:extLst>
              </c15:ser>
            </c15:filteredScatterSeries>
          </c:ext>
        </c:extLst>
      </c:scatterChart>
      <c:valAx>
        <c:axId val="8105297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Number of sales reps</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810521423"/>
        <c:crosses val="autoZero"/>
        <c:crossBetween val="midCat"/>
        <c:majorUnit val="1"/>
      </c:valAx>
      <c:valAx>
        <c:axId val="810521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r>
                  <a:rPr lang="en-US"/>
                  <a:t>Sales (thousand Dollrs)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8105297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5.2: Mean order size and order size standard deviation</a:t>
            </a:r>
          </a:p>
        </c:rich>
      </c:tx>
      <c:layout>
        <c:manualLayout>
          <c:xMode val="edge"/>
          <c:yMode val="edge"/>
          <c:x val="0.3509175825555147"/>
          <c:y val="1.9300110024317398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'Demand and stock'!$H$2</c:f>
              <c:strCache>
                <c:ptCount val="1"/>
                <c:pt idx="0">
                  <c:v>mean_quant_ordered</c:v>
                </c:pt>
              </c:strCache>
            </c:strRef>
          </c:tx>
          <c:spPr>
            <a:ln w="28575" cap="rnd">
              <a:noFill/>
              <a:round/>
            </a:ln>
            <a:effectLst/>
          </c:spPr>
          <c:marker>
            <c:symbol val="circle"/>
            <c:size val="5"/>
            <c:spPr>
              <a:solidFill>
                <a:schemeClr val="accent1"/>
              </a:solidFill>
              <a:ln w="9525">
                <a:solidFill>
                  <a:schemeClr val="accent1"/>
                </a:solidFill>
              </a:ln>
              <a:effectLst/>
            </c:spPr>
          </c:marker>
          <c:errBars>
            <c:errDir val="y"/>
            <c:errBarType val="both"/>
            <c:errValType val="cust"/>
            <c:noEndCap val="0"/>
            <c:plus>
              <c:numRef>
                <c:f>'Demand and stock'!$L$3:$L$111</c:f>
                <c:numCache>
                  <c:formatCode>General</c:formatCode>
                  <c:ptCount val="109"/>
                  <c:pt idx="0">
                    <c:v>7.85</c:v>
                  </c:pt>
                  <c:pt idx="1">
                    <c:v>8.8049999999999997</c:v>
                  </c:pt>
                  <c:pt idx="2">
                    <c:v>3.2050000000000001</c:v>
                  </c:pt>
                  <c:pt idx="3">
                    <c:v>7.1449999999999996</c:v>
                  </c:pt>
                  <c:pt idx="4">
                    <c:v>8.61</c:v>
                  </c:pt>
                  <c:pt idx="5">
                    <c:v>3.56</c:v>
                  </c:pt>
                  <c:pt idx="6">
                    <c:v>6.01</c:v>
                  </c:pt>
                  <c:pt idx="7">
                    <c:v>4.8099999999999996</c:v>
                  </c:pt>
                  <c:pt idx="8">
                    <c:v>3.4350000000000001</c:v>
                  </c:pt>
                  <c:pt idx="9">
                    <c:v>3.5049999999999999</c:v>
                  </c:pt>
                  <c:pt idx="10">
                    <c:v>4.6349999999999998</c:v>
                  </c:pt>
                  <c:pt idx="11">
                    <c:v>5.8449999999999998</c:v>
                  </c:pt>
                  <c:pt idx="12">
                    <c:v>5.0650000000000004</c:v>
                  </c:pt>
                  <c:pt idx="13">
                    <c:v>5.51</c:v>
                  </c:pt>
                  <c:pt idx="14">
                    <c:v>7.51</c:v>
                  </c:pt>
                  <c:pt idx="15">
                    <c:v>5.4349999999999996</c:v>
                  </c:pt>
                  <c:pt idx="16">
                    <c:v>5.2949999999999999</c:v>
                  </c:pt>
                  <c:pt idx="17">
                    <c:v>2.5350000000000001</c:v>
                  </c:pt>
                  <c:pt idx="18">
                    <c:v>13.03</c:v>
                  </c:pt>
                  <c:pt idx="19">
                    <c:v>5.03</c:v>
                  </c:pt>
                  <c:pt idx="20">
                    <c:v>6.16</c:v>
                  </c:pt>
                  <c:pt idx="21">
                    <c:v>1.63</c:v>
                  </c:pt>
                  <c:pt idx="22">
                    <c:v>5.6449999999999996</c:v>
                  </c:pt>
                  <c:pt idx="23">
                    <c:v>3.88</c:v>
                  </c:pt>
                  <c:pt idx="24">
                    <c:v>9.5299999999999994</c:v>
                  </c:pt>
                  <c:pt idx="25">
                    <c:v>8.19</c:v>
                  </c:pt>
                  <c:pt idx="26">
                    <c:v>4.05</c:v>
                  </c:pt>
                  <c:pt idx="27">
                    <c:v>3.49</c:v>
                  </c:pt>
                  <c:pt idx="28">
                    <c:v>3.3849999999999998</c:v>
                  </c:pt>
                  <c:pt idx="29">
                    <c:v>5.8049999999999997</c:v>
                  </c:pt>
                  <c:pt idx="30">
                    <c:v>8.31</c:v>
                  </c:pt>
                  <c:pt idx="31">
                    <c:v>5.8849999999999998</c:v>
                  </c:pt>
                  <c:pt idx="32">
                    <c:v>4.8650000000000002</c:v>
                  </c:pt>
                  <c:pt idx="33">
                    <c:v>4.5650000000000004</c:v>
                  </c:pt>
                  <c:pt idx="34">
                    <c:v>3.14</c:v>
                  </c:pt>
                  <c:pt idx="35">
                    <c:v>7.3949999999999996</c:v>
                  </c:pt>
                  <c:pt idx="36">
                    <c:v>2.62</c:v>
                  </c:pt>
                  <c:pt idx="37">
                    <c:v>7.66</c:v>
                  </c:pt>
                  <c:pt idx="38">
                    <c:v>2.74</c:v>
                  </c:pt>
                  <c:pt idx="39">
                    <c:v>5.415</c:v>
                  </c:pt>
                  <c:pt idx="40">
                    <c:v>2.9649999999999999</c:v>
                  </c:pt>
                  <c:pt idx="41">
                    <c:v>5.5949999999999998</c:v>
                  </c:pt>
                  <c:pt idx="42">
                    <c:v>6.1349999999999998</c:v>
                  </c:pt>
                  <c:pt idx="43">
                    <c:v>6.56</c:v>
                  </c:pt>
                  <c:pt idx="44">
                    <c:v>4.5650000000000004</c:v>
                  </c:pt>
                  <c:pt idx="45">
                    <c:v>3.8149999999999999</c:v>
                  </c:pt>
                  <c:pt idx="46">
                    <c:v>3.645</c:v>
                  </c:pt>
                  <c:pt idx="47">
                    <c:v>9.3450000000000006</c:v>
                  </c:pt>
                  <c:pt idx="48">
                    <c:v>6.2949999999999999</c:v>
                  </c:pt>
                  <c:pt idx="49">
                    <c:v>3.8</c:v>
                  </c:pt>
                  <c:pt idx="50">
                    <c:v>9.3650000000000002</c:v>
                  </c:pt>
                  <c:pt idx="51">
                    <c:v>0.74</c:v>
                  </c:pt>
                  <c:pt idx="52">
                    <c:v>11.095000000000001</c:v>
                  </c:pt>
                  <c:pt idx="53">
                    <c:v>9.24</c:v>
                  </c:pt>
                  <c:pt idx="54">
                    <c:v>5.4649999999999999</c:v>
                  </c:pt>
                  <c:pt idx="55">
                    <c:v>2.145</c:v>
                  </c:pt>
                  <c:pt idx="56">
                    <c:v>4.3499999999999996</c:v>
                  </c:pt>
                  <c:pt idx="57">
                    <c:v>4.7649999999999997</c:v>
                  </c:pt>
                  <c:pt idx="58">
                    <c:v>3.17</c:v>
                  </c:pt>
                  <c:pt idx="59">
                    <c:v>2.76</c:v>
                  </c:pt>
                  <c:pt idx="60">
                    <c:v>5.1550000000000002</c:v>
                  </c:pt>
                  <c:pt idx="61">
                    <c:v>3.34</c:v>
                  </c:pt>
                  <c:pt idx="62">
                    <c:v>7.2850000000000001</c:v>
                  </c:pt>
                  <c:pt idx="63">
                    <c:v>6.5449999999999999</c:v>
                  </c:pt>
                  <c:pt idx="64">
                    <c:v>3.54</c:v>
                  </c:pt>
                  <c:pt idx="65">
                    <c:v>4.54</c:v>
                  </c:pt>
                  <c:pt idx="66">
                    <c:v>1.8149999999999999</c:v>
                  </c:pt>
                  <c:pt idx="67">
                    <c:v>6.9450000000000003</c:v>
                  </c:pt>
                  <c:pt idx="68">
                    <c:v>5.835</c:v>
                  </c:pt>
                  <c:pt idx="69">
                    <c:v>2.0350000000000001</c:v>
                  </c:pt>
                  <c:pt idx="70">
                    <c:v>6.56</c:v>
                  </c:pt>
                  <c:pt idx="71">
                    <c:v>5.66</c:v>
                  </c:pt>
                  <c:pt idx="72">
                    <c:v>2.0099999999999998</c:v>
                  </c:pt>
                  <c:pt idx="73">
                    <c:v>6.5549999999999997</c:v>
                  </c:pt>
                  <c:pt idx="74">
                    <c:v>3.645</c:v>
                  </c:pt>
                  <c:pt idx="75">
                    <c:v>5.0750000000000002</c:v>
                  </c:pt>
                  <c:pt idx="76">
                    <c:v>4.3499999999999996</c:v>
                  </c:pt>
                  <c:pt idx="77">
                    <c:v>3.9550000000000001</c:v>
                  </c:pt>
                  <c:pt idx="78">
                    <c:v>8.02</c:v>
                  </c:pt>
                  <c:pt idx="79">
                    <c:v>5.13</c:v>
                  </c:pt>
                  <c:pt idx="80">
                    <c:v>1.63</c:v>
                  </c:pt>
                  <c:pt idx="81">
                    <c:v>3.0350000000000001</c:v>
                  </c:pt>
                  <c:pt idx="82">
                    <c:v>8.0749999999999993</c:v>
                  </c:pt>
                  <c:pt idx="83">
                    <c:v>2.2749999999999999</c:v>
                  </c:pt>
                  <c:pt idx="84">
                    <c:v>6.81</c:v>
                  </c:pt>
                  <c:pt idx="85">
                    <c:v>5.4050000000000002</c:v>
                  </c:pt>
                  <c:pt idx="86">
                    <c:v>5.7249999999999996</c:v>
                  </c:pt>
                  <c:pt idx="87">
                    <c:v>10.79</c:v>
                  </c:pt>
                  <c:pt idx="88">
                    <c:v>6.77</c:v>
                  </c:pt>
                  <c:pt idx="89">
                    <c:v>2.9449999999999998</c:v>
                  </c:pt>
                  <c:pt idx="90">
                    <c:v>5.85</c:v>
                  </c:pt>
                  <c:pt idx="91">
                    <c:v>1.4850000000000001</c:v>
                  </c:pt>
                  <c:pt idx="92">
                    <c:v>4.8650000000000002</c:v>
                  </c:pt>
                  <c:pt idx="93">
                    <c:v>6.24</c:v>
                  </c:pt>
                  <c:pt idx="94">
                    <c:v>5.94</c:v>
                  </c:pt>
                  <c:pt idx="95">
                    <c:v>11.685</c:v>
                  </c:pt>
                  <c:pt idx="96">
                    <c:v>5.0049999999999999</c:v>
                  </c:pt>
                  <c:pt idx="97">
                    <c:v>4.9800000000000004</c:v>
                  </c:pt>
                  <c:pt idx="98">
                    <c:v>4.0549999999999997</c:v>
                  </c:pt>
                  <c:pt idx="99">
                    <c:v>4.99</c:v>
                  </c:pt>
                  <c:pt idx="100">
                    <c:v>2.73</c:v>
                  </c:pt>
                  <c:pt idx="101">
                    <c:v>5.1050000000000004</c:v>
                  </c:pt>
                  <c:pt idx="102">
                    <c:v>3.5750000000000002</c:v>
                  </c:pt>
                  <c:pt idx="103">
                    <c:v>2.88</c:v>
                  </c:pt>
                  <c:pt idx="104">
                    <c:v>6.25</c:v>
                  </c:pt>
                  <c:pt idx="105">
                    <c:v>5.625</c:v>
                  </c:pt>
                  <c:pt idx="106">
                    <c:v>6.75</c:v>
                  </c:pt>
                  <c:pt idx="107">
                    <c:v>3.6749999999999998</c:v>
                  </c:pt>
                  <c:pt idx="108">
                    <c:v>4.32</c:v>
                  </c:pt>
                </c:numCache>
              </c:numRef>
            </c:plus>
            <c:minus>
              <c:numRef>
                <c:f>'Demand and stock'!$L$3:$L$111</c:f>
                <c:numCache>
                  <c:formatCode>General</c:formatCode>
                  <c:ptCount val="109"/>
                  <c:pt idx="0">
                    <c:v>7.85</c:v>
                  </c:pt>
                  <c:pt idx="1">
                    <c:v>8.8049999999999997</c:v>
                  </c:pt>
                  <c:pt idx="2">
                    <c:v>3.2050000000000001</c:v>
                  </c:pt>
                  <c:pt idx="3">
                    <c:v>7.1449999999999996</c:v>
                  </c:pt>
                  <c:pt idx="4">
                    <c:v>8.61</c:v>
                  </c:pt>
                  <c:pt idx="5">
                    <c:v>3.56</c:v>
                  </c:pt>
                  <c:pt idx="6">
                    <c:v>6.01</c:v>
                  </c:pt>
                  <c:pt idx="7">
                    <c:v>4.8099999999999996</c:v>
                  </c:pt>
                  <c:pt idx="8">
                    <c:v>3.4350000000000001</c:v>
                  </c:pt>
                  <c:pt idx="9">
                    <c:v>3.5049999999999999</c:v>
                  </c:pt>
                  <c:pt idx="10">
                    <c:v>4.6349999999999998</c:v>
                  </c:pt>
                  <c:pt idx="11">
                    <c:v>5.8449999999999998</c:v>
                  </c:pt>
                  <c:pt idx="12">
                    <c:v>5.0650000000000004</c:v>
                  </c:pt>
                  <c:pt idx="13">
                    <c:v>5.51</c:v>
                  </c:pt>
                  <c:pt idx="14">
                    <c:v>7.51</c:v>
                  </c:pt>
                  <c:pt idx="15">
                    <c:v>5.4349999999999996</c:v>
                  </c:pt>
                  <c:pt idx="16">
                    <c:v>5.2949999999999999</c:v>
                  </c:pt>
                  <c:pt idx="17">
                    <c:v>2.5350000000000001</c:v>
                  </c:pt>
                  <c:pt idx="18">
                    <c:v>13.03</c:v>
                  </c:pt>
                  <c:pt idx="19">
                    <c:v>5.03</c:v>
                  </c:pt>
                  <c:pt idx="20">
                    <c:v>6.16</c:v>
                  </c:pt>
                  <c:pt idx="21">
                    <c:v>1.63</c:v>
                  </c:pt>
                  <c:pt idx="22">
                    <c:v>5.6449999999999996</c:v>
                  </c:pt>
                  <c:pt idx="23">
                    <c:v>3.88</c:v>
                  </c:pt>
                  <c:pt idx="24">
                    <c:v>9.5299999999999994</c:v>
                  </c:pt>
                  <c:pt idx="25">
                    <c:v>8.19</c:v>
                  </c:pt>
                  <c:pt idx="26">
                    <c:v>4.05</c:v>
                  </c:pt>
                  <c:pt idx="27">
                    <c:v>3.49</c:v>
                  </c:pt>
                  <c:pt idx="28">
                    <c:v>3.3849999999999998</c:v>
                  </c:pt>
                  <c:pt idx="29">
                    <c:v>5.8049999999999997</c:v>
                  </c:pt>
                  <c:pt idx="30">
                    <c:v>8.31</c:v>
                  </c:pt>
                  <c:pt idx="31">
                    <c:v>5.8849999999999998</c:v>
                  </c:pt>
                  <c:pt idx="32">
                    <c:v>4.8650000000000002</c:v>
                  </c:pt>
                  <c:pt idx="33">
                    <c:v>4.5650000000000004</c:v>
                  </c:pt>
                  <c:pt idx="34">
                    <c:v>3.14</c:v>
                  </c:pt>
                  <c:pt idx="35">
                    <c:v>7.3949999999999996</c:v>
                  </c:pt>
                  <c:pt idx="36">
                    <c:v>2.62</c:v>
                  </c:pt>
                  <c:pt idx="37">
                    <c:v>7.66</c:v>
                  </c:pt>
                  <c:pt idx="38">
                    <c:v>2.74</c:v>
                  </c:pt>
                  <c:pt idx="39">
                    <c:v>5.415</c:v>
                  </c:pt>
                  <c:pt idx="40">
                    <c:v>2.9649999999999999</c:v>
                  </c:pt>
                  <c:pt idx="41">
                    <c:v>5.5949999999999998</c:v>
                  </c:pt>
                  <c:pt idx="42">
                    <c:v>6.1349999999999998</c:v>
                  </c:pt>
                  <c:pt idx="43">
                    <c:v>6.56</c:v>
                  </c:pt>
                  <c:pt idx="44">
                    <c:v>4.5650000000000004</c:v>
                  </c:pt>
                  <c:pt idx="45">
                    <c:v>3.8149999999999999</c:v>
                  </c:pt>
                  <c:pt idx="46">
                    <c:v>3.645</c:v>
                  </c:pt>
                  <c:pt idx="47">
                    <c:v>9.3450000000000006</c:v>
                  </c:pt>
                  <c:pt idx="48">
                    <c:v>6.2949999999999999</c:v>
                  </c:pt>
                  <c:pt idx="49">
                    <c:v>3.8</c:v>
                  </c:pt>
                  <c:pt idx="50">
                    <c:v>9.3650000000000002</c:v>
                  </c:pt>
                  <c:pt idx="51">
                    <c:v>0.74</c:v>
                  </c:pt>
                  <c:pt idx="52">
                    <c:v>11.095000000000001</c:v>
                  </c:pt>
                  <c:pt idx="53">
                    <c:v>9.24</c:v>
                  </c:pt>
                  <c:pt idx="54">
                    <c:v>5.4649999999999999</c:v>
                  </c:pt>
                  <c:pt idx="55">
                    <c:v>2.145</c:v>
                  </c:pt>
                  <c:pt idx="56">
                    <c:v>4.3499999999999996</c:v>
                  </c:pt>
                  <c:pt idx="57">
                    <c:v>4.7649999999999997</c:v>
                  </c:pt>
                  <c:pt idx="58">
                    <c:v>3.17</c:v>
                  </c:pt>
                  <c:pt idx="59">
                    <c:v>2.76</c:v>
                  </c:pt>
                  <c:pt idx="60">
                    <c:v>5.1550000000000002</c:v>
                  </c:pt>
                  <c:pt idx="61">
                    <c:v>3.34</c:v>
                  </c:pt>
                  <c:pt idx="62">
                    <c:v>7.2850000000000001</c:v>
                  </c:pt>
                  <c:pt idx="63">
                    <c:v>6.5449999999999999</c:v>
                  </c:pt>
                  <c:pt idx="64">
                    <c:v>3.54</c:v>
                  </c:pt>
                  <c:pt idx="65">
                    <c:v>4.54</c:v>
                  </c:pt>
                  <c:pt idx="66">
                    <c:v>1.8149999999999999</c:v>
                  </c:pt>
                  <c:pt idx="67">
                    <c:v>6.9450000000000003</c:v>
                  </c:pt>
                  <c:pt idx="68">
                    <c:v>5.835</c:v>
                  </c:pt>
                  <c:pt idx="69">
                    <c:v>2.0350000000000001</c:v>
                  </c:pt>
                  <c:pt idx="70">
                    <c:v>6.56</c:v>
                  </c:pt>
                  <c:pt idx="71">
                    <c:v>5.66</c:v>
                  </c:pt>
                  <c:pt idx="72">
                    <c:v>2.0099999999999998</c:v>
                  </c:pt>
                  <c:pt idx="73">
                    <c:v>6.5549999999999997</c:v>
                  </c:pt>
                  <c:pt idx="74">
                    <c:v>3.645</c:v>
                  </c:pt>
                  <c:pt idx="75">
                    <c:v>5.0750000000000002</c:v>
                  </c:pt>
                  <c:pt idx="76">
                    <c:v>4.3499999999999996</c:v>
                  </c:pt>
                  <c:pt idx="77">
                    <c:v>3.9550000000000001</c:v>
                  </c:pt>
                  <c:pt idx="78">
                    <c:v>8.02</c:v>
                  </c:pt>
                  <c:pt idx="79">
                    <c:v>5.13</c:v>
                  </c:pt>
                  <c:pt idx="80">
                    <c:v>1.63</c:v>
                  </c:pt>
                  <c:pt idx="81">
                    <c:v>3.0350000000000001</c:v>
                  </c:pt>
                  <c:pt idx="82">
                    <c:v>8.0749999999999993</c:v>
                  </c:pt>
                  <c:pt idx="83">
                    <c:v>2.2749999999999999</c:v>
                  </c:pt>
                  <c:pt idx="84">
                    <c:v>6.81</c:v>
                  </c:pt>
                  <c:pt idx="85">
                    <c:v>5.4050000000000002</c:v>
                  </c:pt>
                  <c:pt idx="86">
                    <c:v>5.7249999999999996</c:v>
                  </c:pt>
                  <c:pt idx="87">
                    <c:v>10.79</c:v>
                  </c:pt>
                  <c:pt idx="88">
                    <c:v>6.77</c:v>
                  </c:pt>
                  <c:pt idx="89">
                    <c:v>2.9449999999999998</c:v>
                  </c:pt>
                  <c:pt idx="90">
                    <c:v>5.85</c:v>
                  </c:pt>
                  <c:pt idx="91">
                    <c:v>1.4850000000000001</c:v>
                  </c:pt>
                  <c:pt idx="92">
                    <c:v>4.8650000000000002</c:v>
                  </c:pt>
                  <c:pt idx="93">
                    <c:v>6.24</c:v>
                  </c:pt>
                  <c:pt idx="94">
                    <c:v>5.94</c:v>
                  </c:pt>
                  <c:pt idx="95">
                    <c:v>11.685</c:v>
                  </c:pt>
                  <c:pt idx="96">
                    <c:v>5.0049999999999999</c:v>
                  </c:pt>
                  <c:pt idx="97">
                    <c:v>4.9800000000000004</c:v>
                  </c:pt>
                  <c:pt idx="98">
                    <c:v>4.0549999999999997</c:v>
                  </c:pt>
                  <c:pt idx="99">
                    <c:v>4.99</c:v>
                  </c:pt>
                  <c:pt idx="100">
                    <c:v>2.73</c:v>
                  </c:pt>
                  <c:pt idx="101">
                    <c:v>5.1050000000000004</c:v>
                  </c:pt>
                  <c:pt idx="102">
                    <c:v>3.5750000000000002</c:v>
                  </c:pt>
                  <c:pt idx="103">
                    <c:v>2.88</c:v>
                  </c:pt>
                  <c:pt idx="104">
                    <c:v>6.25</c:v>
                  </c:pt>
                  <c:pt idx="105">
                    <c:v>5.625</c:v>
                  </c:pt>
                  <c:pt idx="106">
                    <c:v>6.75</c:v>
                  </c:pt>
                  <c:pt idx="107">
                    <c:v>3.6749999999999998</c:v>
                  </c:pt>
                  <c:pt idx="108">
                    <c:v>4.32</c:v>
                  </c:pt>
                </c:numCache>
              </c:numRef>
            </c:minus>
            <c:spPr>
              <a:noFill/>
              <a:ln w="9525" cap="flat" cmpd="sng" algn="ctr">
                <a:solidFill>
                  <a:schemeClr val="tx1">
                    <a:lumMod val="65000"/>
                    <a:lumOff val="35000"/>
                  </a:schemeClr>
                </a:solidFill>
                <a:round/>
              </a:ln>
              <a:effectLst/>
            </c:spPr>
          </c:errBars>
          <c:cat>
            <c:strRef>
              <c:f>'Demand and stock'!$A$3:$A$111</c:f>
              <c:strCache>
                <c:ptCount val="109"/>
                <c:pt idx="0">
                  <c:v>1960 BSA Gold Star DBD34</c:v>
                </c:pt>
                <c:pt idx="1">
                  <c:v>1968 Ford Mustang</c:v>
                </c:pt>
                <c:pt idx="2">
                  <c:v>1997 BMW F650 ST</c:v>
                </c:pt>
                <c:pt idx="3">
                  <c:v>1928 Ford Phaeton Deluxe</c:v>
                </c:pt>
                <c:pt idx="4">
                  <c:v>F/A 18 Hornet 1/72</c:v>
                </c:pt>
                <c:pt idx="5">
                  <c:v>Pont Yacht</c:v>
                </c:pt>
                <c:pt idx="6">
                  <c:v>1928 Mercedes-Benz SSK</c:v>
                </c:pt>
                <c:pt idx="7">
                  <c:v>2002 Yamaha YZR M1</c:v>
                </c:pt>
                <c:pt idx="8">
                  <c:v>1911 Ford Town Car</c:v>
                </c:pt>
                <c:pt idx="9">
                  <c:v>The Mayflower</c:v>
                </c:pt>
                <c:pt idx="10">
                  <c:v>1996 Peterbilt 379 Stake Bed with Outrigger</c:v>
                </c:pt>
                <c:pt idx="11">
                  <c:v>Diamond T620 Semi-Skirted Tanker</c:v>
                </c:pt>
                <c:pt idx="12">
                  <c:v>1957 Corvette Convertible</c:v>
                </c:pt>
                <c:pt idx="13">
                  <c:v>P-51-D Mustang</c:v>
                </c:pt>
                <c:pt idx="14">
                  <c:v>1970 Chevy Chevelle SS 454</c:v>
                </c:pt>
                <c:pt idx="15">
                  <c:v>1952 Citroen-15CV</c:v>
                </c:pt>
                <c:pt idx="16">
                  <c:v>1958 Setra Bus</c:v>
                </c:pt>
                <c:pt idx="17">
                  <c:v>1969 Ford Falcon</c:v>
                </c:pt>
                <c:pt idx="18">
                  <c:v>1969 Dodge Super Bee</c:v>
                </c:pt>
                <c:pt idx="19">
                  <c:v>1962 City of Detroit Streetcar</c:v>
                </c:pt>
                <c:pt idx="20">
                  <c:v>1941 Chevrolet Special Deluxe Cabriolet</c:v>
                </c:pt>
                <c:pt idx="21">
                  <c:v>1900s Vintage Tri-Plane</c:v>
                </c:pt>
                <c:pt idx="22">
                  <c:v>1926 Ford Fire Engine</c:v>
                </c:pt>
                <c:pt idx="23">
                  <c:v>18th century schooner</c:v>
                </c:pt>
                <c:pt idx="24">
                  <c:v>1962 Volkswagen Microbus</c:v>
                </c:pt>
                <c:pt idx="25">
                  <c:v>1949 Jaguar XK 120</c:v>
                </c:pt>
                <c:pt idx="26">
                  <c:v>The Titanic</c:v>
                </c:pt>
                <c:pt idx="27">
                  <c:v>The Schooner Bluenose</c:v>
                </c:pt>
                <c:pt idx="28">
                  <c:v>1958 Chevy Corvette Limited Edition</c:v>
                </c:pt>
                <c:pt idx="29">
                  <c:v>1940 Ford Pickup Truck</c:v>
                </c:pt>
                <c:pt idx="30">
                  <c:v>1917 Grand Touring Sedan</c:v>
                </c:pt>
                <c:pt idx="31">
                  <c:v>1972 Alfa Romeo GTA</c:v>
                </c:pt>
                <c:pt idx="32">
                  <c:v>1974 Ducati 350 Mk3 Desmo</c:v>
                </c:pt>
                <c:pt idx="33">
                  <c:v>1937 Horch 930V Limousine</c:v>
                </c:pt>
                <c:pt idx="34">
                  <c:v>1940s Ford truck</c:v>
                </c:pt>
                <c:pt idx="35">
                  <c:v>1936 Mercedes Benz 500k Roadster</c:v>
                </c:pt>
                <c:pt idx="36">
                  <c:v>1928 British Royal Navy Airplane</c:v>
                </c:pt>
                <c:pt idx="37">
                  <c:v>1957 Ford Thunderbird</c:v>
                </c:pt>
                <c:pt idx="38">
                  <c:v>1938 Cadillac V-16 Presidential Limousine</c:v>
                </c:pt>
                <c:pt idx="39">
                  <c:v>1993 Mazda RX-7</c:v>
                </c:pt>
                <c:pt idx="40">
                  <c:v>HMS Bounty</c:v>
                </c:pt>
                <c:pt idx="41">
                  <c:v>1936 Harley Davidson El Knucklehead</c:v>
                </c:pt>
                <c:pt idx="42">
                  <c:v>1992 Ferrari 360 Spider red</c:v>
                </c:pt>
                <c:pt idx="43">
                  <c:v>1913 Ford Model T Speedster</c:v>
                </c:pt>
                <c:pt idx="44">
                  <c:v>1954 Greyhound Scenicruiser</c:v>
                </c:pt>
                <c:pt idx="45">
                  <c:v>1936 Chrysler Airflow</c:v>
                </c:pt>
                <c:pt idx="46">
                  <c:v>1997 BMW R 1100 S</c:v>
                </c:pt>
                <c:pt idx="47">
                  <c:v>1956 Porsche 356A Coupe</c:v>
                </c:pt>
                <c:pt idx="48">
                  <c:v>1970 Dodge Coronet</c:v>
                </c:pt>
                <c:pt idx="49">
                  <c:v>1999 Yamaha Speed Boat</c:v>
                </c:pt>
                <c:pt idx="50">
                  <c:v>2003 Harley-Davidson Eagle Drag Bike</c:v>
                </c:pt>
                <c:pt idx="51">
                  <c:v>2001 Ferrari Enzo</c:v>
                </c:pt>
                <c:pt idx="52">
                  <c:v>1969 Dodge Charger</c:v>
                </c:pt>
                <c:pt idx="53">
                  <c:v>1970 Plymouth Hemi Cuda</c:v>
                </c:pt>
                <c:pt idx="54">
                  <c:v>Boeing X-32A JSF</c:v>
                </c:pt>
                <c:pt idx="55">
                  <c:v>1996 Moto Guzzi 1100i</c:v>
                </c:pt>
                <c:pt idx="56">
                  <c:v>1934 Ford V8 Coupe</c:v>
                </c:pt>
                <c:pt idx="57">
                  <c:v>1957 Chevy Pickup</c:v>
                </c:pt>
                <c:pt idx="58">
                  <c:v>1903 Ford Model A</c:v>
                </c:pt>
                <c:pt idx="59">
                  <c:v>1970 Triumph Spitfire</c:v>
                </c:pt>
                <c:pt idx="60">
                  <c:v>1930 Buick Marquette Phaeton</c:v>
                </c:pt>
                <c:pt idx="61">
                  <c:v>1980’s GM Manhattan Express</c:v>
                </c:pt>
                <c:pt idx="62">
                  <c:v>Corsair F4U ( Bird Cage)</c:v>
                </c:pt>
                <c:pt idx="63">
                  <c:v>1969 Chevrolet Camaro Z28</c:v>
                </c:pt>
                <c:pt idx="64">
                  <c:v>1998 Chrysler Plymouth Prowler</c:v>
                </c:pt>
                <c:pt idx="65">
                  <c:v>1940 Ford Delivery Sedan</c:v>
                </c:pt>
                <c:pt idx="66">
                  <c:v>The Queen Mary</c:v>
                </c:pt>
                <c:pt idx="67">
                  <c:v>American Airlines: B767-300</c:v>
                </c:pt>
                <c:pt idx="68">
                  <c:v>1971 Alpine Renault 1600s</c:v>
                </c:pt>
                <c:pt idx="69">
                  <c:v>1980s Black Hawk Helicopter</c:v>
                </c:pt>
                <c:pt idx="70">
                  <c:v>1939 Chevrolet Deluxe Coupe</c:v>
                </c:pt>
                <c:pt idx="71">
                  <c:v>1982 Ducati 900 Monster</c:v>
                </c:pt>
                <c:pt idx="72">
                  <c:v>1962 LanciaA Delta 16V</c:v>
                </c:pt>
                <c:pt idx="73">
                  <c:v>1937 Lincoln Berline</c:v>
                </c:pt>
                <c:pt idx="74">
                  <c:v>1900s Vintage Bi-Plane</c:v>
                </c:pt>
                <c:pt idx="75">
                  <c:v>1917 Maxwell Touring Car</c:v>
                </c:pt>
                <c:pt idx="76">
                  <c:v>1939 Cadillac Limousine</c:v>
                </c:pt>
                <c:pt idx="77">
                  <c:v>1982 Camaro Z28</c:v>
                </c:pt>
                <c:pt idx="78">
                  <c:v>1969 Harley Davidson Ultimate Chopper</c:v>
                </c:pt>
                <c:pt idx="79">
                  <c:v>1952 Alpine Renault 1300</c:v>
                </c:pt>
                <c:pt idx="80">
                  <c:v>American Airlines: MD-11S</c:v>
                </c:pt>
                <c:pt idx="81">
                  <c:v>18th Century Vintage Horse Carriage</c:v>
                </c:pt>
                <c:pt idx="82">
                  <c:v>2002 Suzuki XREO</c:v>
                </c:pt>
                <c:pt idx="83">
                  <c:v>1969 Corvair Monza</c:v>
                </c:pt>
                <c:pt idx="84">
                  <c:v>1948 Porsche 356-A Roadster</c:v>
                </c:pt>
                <c:pt idx="85">
                  <c:v>1982 Lamborghini Diablo</c:v>
                </c:pt>
                <c:pt idx="86">
                  <c:v>ATA: B757-300</c:v>
                </c:pt>
                <c:pt idx="87">
                  <c:v>1932 Alfa Romeo 8C2300 Spider Sport</c:v>
                </c:pt>
                <c:pt idx="88">
                  <c:v>1961 Chevrolet Impala</c:v>
                </c:pt>
                <c:pt idx="89">
                  <c:v>1982 Ducati 996 R</c:v>
                </c:pt>
                <c:pt idx="90">
                  <c:v>1964 Mercedes Tour Bus</c:v>
                </c:pt>
                <c:pt idx="91">
                  <c:v>1957 Vespa GS150</c:v>
                </c:pt>
                <c:pt idx="92">
                  <c:v>1999 Indy 500 Monte Carlo SS</c:v>
                </c:pt>
                <c:pt idx="93">
                  <c:v>1966 Shelby Cobra 427 S/C</c:v>
                </c:pt>
                <c:pt idx="94">
                  <c:v>1948 Porsche Type 356 Roadster</c:v>
                </c:pt>
                <c:pt idx="95">
                  <c:v>America West Airlines B757-200</c:v>
                </c:pt>
                <c:pt idx="96">
                  <c:v>1904 Buick Runabout</c:v>
                </c:pt>
                <c:pt idx="97">
                  <c:v>1965 Aston Martin DB5</c:v>
                </c:pt>
                <c:pt idx="98">
                  <c:v>1936 Mercedes-Benz 500K Special Roadster</c:v>
                </c:pt>
                <c:pt idx="99">
                  <c:v>Collectable Wooden Train</c:v>
                </c:pt>
                <c:pt idx="100">
                  <c:v>1995 Honda Civic</c:v>
                </c:pt>
                <c:pt idx="101">
                  <c:v>1976 Ford Gran Torino</c:v>
                </c:pt>
                <c:pt idx="102">
                  <c:v>The USS Constitution Ship</c:v>
                </c:pt>
                <c:pt idx="103">
                  <c:v>1992 Porsche Cayenne Turbo Silver</c:v>
                </c:pt>
                <c:pt idx="104">
                  <c:v>1912 Ford Model T Delivery Wagon</c:v>
                </c:pt>
                <c:pt idx="105">
                  <c:v>1968 Dodge Charger</c:v>
                </c:pt>
                <c:pt idx="106">
                  <c:v>1932 Model A Ford J-Coupe</c:v>
                </c:pt>
                <c:pt idx="107">
                  <c:v>1950's Chicago Surface Lines Streetcar</c:v>
                </c:pt>
                <c:pt idx="108">
                  <c:v>2002 Chevy Corvette</c:v>
                </c:pt>
              </c:strCache>
            </c:strRef>
          </c:cat>
          <c:val>
            <c:numRef>
              <c:f>'Demand and stock'!$H$3:$H$111</c:f>
              <c:numCache>
                <c:formatCode>0.00</c:formatCode>
                <c:ptCount val="109"/>
                <c:pt idx="0">
                  <c:v>40.333300000000001</c:v>
                </c:pt>
                <c:pt idx="1">
                  <c:v>36</c:v>
                </c:pt>
                <c:pt idx="2">
                  <c:v>42.833300000000001</c:v>
                </c:pt>
                <c:pt idx="3">
                  <c:v>37.799999999999997</c:v>
                </c:pt>
                <c:pt idx="4">
                  <c:v>44.2</c:v>
                </c:pt>
                <c:pt idx="5">
                  <c:v>38.25</c:v>
                </c:pt>
                <c:pt idx="6">
                  <c:v>34</c:v>
                </c:pt>
                <c:pt idx="7">
                  <c:v>37.200000000000003</c:v>
                </c:pt>
                <c:pt idx="8">
                  <c:v>37.5</c:v>
                </c:pt>
                <c:pt idx="9">
                  <c:v>39.75</c:v>
                </c:pt>
                <c:pt idx="10">
                  <c:v>35</c:v>
                </c:pt>
                <c:pt idx="11">
                  <c:v>33.4</c:v>
                </c:pt>
                <c:pt idx="12">
                  <c:v>40.4</c:v>
                </c:pt>
                <c:pt idx="13">
                  <c:v>30.8</c:v>
                </c:pt>
                <c:pt idx="14">
                  <c:v>35.25</c:v>
                </c:pt>
                <c:pt idx="15">
                  <c:v>47.25</c:v>
                </c:pt>
                <c:pt idx="16">
                  <c:v>39.4</c:v>
                </c:pt>
                <c:pt idx="17">
                  <c:v>30.75</c:v>
                </c:pt>
                <c:pt idx="18">
                  <c:v>42.8</c:v>
                </c:pt>
                <c:pt idx="19">
                  <c:v>39.5</c:v>
                </c:pt>
                <c:pt idx="20">
                  <c:v>45.2</c:v>
                </c:pt>
                <c:pt idx="21">
                  <c:v>47.6</c:v>
                </c:pt>
                <c:pt idx="22">
                  <c:v>33.4</c:v>
                </c:pt>
                <c:pt idx="23">
                  <c:v>39.25</c:v>
                </c:pt>
                <c:pt idx="24">
                  <c:v>38.4</c:v>
                </c:pt>
                <c:pt idx="25">
                  <c:v>47.75</c:v>
                </c:pt>
                <c:pt idx="26">
                  <c:v>38.75</c:v>
                </c:pt>
                <c:pt idx="27">
                  <c:v>36.25</c:v>
                </c:pt>
                <c:pt idx="28">
                  <c:v>38.4</c:v>
                </c:pt>
                <c:pt idx="29">
                  <c:v>37</c:v>
                </c:pt>
                <c:pt idx="30">
                  <c:v>47.25</c:v>
                </c:pt>
                <c:pt idx="31">
                  <c:v>43.6</c:v>
                </c:pt>
                <c:pt idx="32">
                  <c:v>40.6</c:v>
                </c:pt>
                <c:pt idx="33">
                  <c:v>34.200000000000003</c:v>
                </c:pt>
                <c:pt idx="34">
                  <c:v>36.4</c:v>
                </c:pt>
                <c:pt idx="35">
                  <c:v>29.75</c:v>
                </c:pt>
                <c:pt idx="36">
                  <c:v>41.4</c:v>
                </c:pt>
                <c:pt idx="37">
                  <c:v>42.5</c:v>
                </c:pt>
                <c:pt idx="38">
                  <c:v>30</c:v>
                </c:pt>
                <c:pt idx="39">
                  <c:v>40</c:v>
                </c:pt>
                <c:pt idx="40">
                  <c:v>35</c:v>
                </c:pt>
                <c:pt idx="41">
                  <c:v>34.166699999999999</c:v>
                </c:pt>
                <c:pt idx="42">
                  <c:v>38.555599999999998</c:v>
                </c:pt>
                <c:pt idx="43">
                  <c:v>34.4</c:v>
                </c:pt>
                <c:pt idx="44">
                  <c:v>23.6</c:v>
                </c:pt>
                <c:pt idx="45">
                  <c:v>36.799999999999997</c:v>
                </c:pt>
                <c:pt idx="46">
                  <c:v>45.166699999999999</c:v>
                </c:pt>
                <c:pt idx="47">
                  <c:v>51</c:v>
                </c:pt>
                <c:pt idx="48">
                  <c:v>30.8</c:v>
                </c:pt>
                <c:pt idx="49">
                  <c:v>32.200000000000003</c:v>
                </c:pt>
                <c:pt idx="50">
                  <c:v>34.833300000000001</c:v>
                </c:pt>
                <c:pt idx="51">
                  <c:v>33.75</c:v>
                </c:pt>
                <c:pt idx="52">
                  <c:v>54.4</c:v>
                </c:pt>
                <c:pt idx="53">
                  <c:v>41</c:v>
                </c:pt>
                <c:pt idx="54">
                  <c:v>34.200000000000003</c:v>
                </c:pt>
                <c:pt idx="55">
                  <c:v>46</c:v>
                </c:pt>
                <c:pt idx="56">
                  <c:v>37.799999999999997</c:v>
                </c:pt>
                <c:pt idx="57">
                  <c:v>40</c:v>
                </c:pt>
                <c:pt idx="58">
                  <c:v>31.5</c:v>
                </c:pt>
                <c:pt idx="59">
                  <c:v>43</c:v>
                </c:pt>
                <c:pt idx="60">
                  <c:v>43.6</c:v>
                </c:pt>
                <c:pt idx="61">
                  <c:v>31.4</c:v>
                </c:pt>
                <c:pt idx="62">
                  <c:v>40.6</c:v>
                </c:pt>
                <c:pt idx="63">
                  <c:v>34.5</c:v>
                </c:pt>
                <c:pt idx="64">
                  <c:v>27.8</c:v>
                </c:pt>
                <c:pt idx="65">
                  <c:v>38</c:v>
                </c:pt>
                <c:pt idx="66">
                  <c:v>35.75</c:v>
                </c:pt>
                <c:pt idx="67">
                  <c:v>32.799999999999997</c:v>
                </c:pt>
                <c:pt idx="68">
                  <c:v>43.4</c:v>
                </c:pt>
                <c:pt idx="69">
                  <c:v>28.8</c:v>
                </c:pt>
                <c:pt idx="70">
                  <c:v>38.799999999999997</c:v>
                </c:pt>
                <c:pt idx="71">
                  <c:v>35.4</c:v>
                </c:pt>
                <c:pt idx="72">
                  <c:v>34.799999999999997</c:v>
                </c:pt>
                <c:pt idx="73">
                  <c:v>44.4</c:v>
                </c:pt>
                <c:pt idx="74">
                  <c:v>30</c:v>
                </c:pt>
                <c:pt idx="75">
                  <c:v>39.200000000000003</c:v>
                </c:pt>
                <c:pt idx="76">
                  <c:v>32.799999999999997</c:v>
                </c:pt>
                <c:pt idx="77">
                  <c:v>33.799999999999997</c:v>
                </c:pt>
                <c:pt idx="78">
                  <c:v>38.6</c:v>
                </c:pt>
                <c:pt idx="79">
                  <c:v>34.799999999999997</c:v>
                </c:pt>
                <c:pt idx="80">
                  <c:v>41.6</c:v>
                </c:pt>
                <c:pt idx="81">
                  <c:v>28</c:v>
                </c:pt>
                <c:pt idx="82">
                  <c:v>38.5</c:v>
                </c:pt>
                <c:pt idx="83">
                  <c:v>39.75</c:v>
                </c:pt>
                <c:pt idx="84">
                  <c:v>40.4</c:v>
                </c:pt>
                <c:pt idx="85">
                  <c:v>35.200000000000003</c:v>
                </c:pt>
                <c:pt idx="86">
                  <c:v>32</c:v>
                </c:pt>
                <c:pt idx="87">
                  <c:v>36.75</c:v>
                </c:pt>
                <c:pt idx="88">
                  <c:v>34.4</c:v>
                </c:pt>
                <c:pt idx="89">
                  <c:v>40.4</c:v>
                </c:pt>
                <c:pt idx="90">
                  <c:v>36.200000000000003</c:v>
                </c:pt>
                <c:pt idx="91">
                  <c:v>33</c:v>
                </c:pt>
                <c:pt idx="92">
                  <c:v>43.5</c:v>
                </c:pt>
                <c:pt idx="93">
                  <c:v>42.75</c:v>
                </c:pt>
                <c:pt idx="94">
                  <c:v>46.5</c:v>
                </c:pt>
                <c:pt idx="95">
                  <c:v>39.799999999999997</c:v>
                </c:pt>
                <c:pt idx="96">
                  <c:v>42.5</c:v>
                </c:pt>
                <c:pt idx="97">
                  <c:v>44.75</c:v>
                </c:pt>
                <c:pt idx="98">
                  <c:v>33.6</c:v>
                </c:pt>
                <c:pt idx="99">
                  <c:v>30.75</c:v>
                </c:pt>
                <c:pt idx="100">
                  <c:v>37.200000000000003</c:v>
                </c:pt>
                <c:pt idx="101">
                  <c:v>34.4</c:v>
                </c:pt>
                <c:pt idx="102">
                  <c:v>32.75</c:v>
                </c:pt>
                <c:pt idx="103">
                  <c:v>29.25</c:v>
                </c:pt>
                <c:pt idx="104">
                  <c:v>40.75</c:v>
                </c:pt>
                <c:pt idx="105">
                  <c:v>29.4</c:v>
                </c:pt>
                <c:pt idx="106">
                  <c:v>29.8</c:v>
                </c:pt>
                <c:pt idx="107">
                  <c:v>32</c:v>
                </c:pt>
                <c:pt idx="108">
                  <c:v>30.75</c:v>
                </c:pt>
              </c:numCache>
            </c:numRef>
          </c:val>
          <c:smooth val="0"/>
          <c:extLst>
            <c:ext xmlns:c16="http://schemas.microsoft.com/office/drawing/2014/chart" uri="{C3380CC4-5D6E-409C-BE32-E72D297353CC}">
              <c16:uniqueId val="{00000000-5286-4EA9-B38F-FBB2CBCC9B94}"/>
            </c:ext>
          </c:extLst>
        </c:ser>
        <c:dLbls>
          <c:showLegendKey val="0"/>
          <c:showVal val="0"/>
          <c:showCatName val="0"/>
          <c:showSerName val="0"/>
          <c:showPercent val="0"/>
          <c:showBubbleSize val="0"/>
        </c:dLbls>
        <c:marker val="1"/>
        <c:smooth val="0"/>
        <c:axId val="1513456687"/>
        <c:axId val="1513462927"/>
      </c:lineChart>
      <c:catAx>
        <c:axId val="1513456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1513462927"/>
        <c:crosses val="autoZero"/>
        <c:auto val="1"/>
        <c:lblAlgn val="ctr"/>
        <c:lblOffset val="100"/>
        <c:noMultiLvlLbl val="0"/>
      </c:catAx>
      <c:valAx>
        <c:axId val="1513462927"/>
        <c:scaling>
          <c:orientation val="minMax"/>
          <c:max val="70"/>
          <c:min val="16.5"/>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crossAx val="1513456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5.1: Estimated duration of current stock in years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tx>
            <c:strRef>
              <c:f>'Demand and stock'!$E$2</c:f>
              <c:strCache>
                <c:ptCount val="1"/>
                <c:pt idx="0">
                  <c:v>approx_stock_duration_year</c:v>
                </c:pt>
              </c:strCache>
            </c:strRef>
          </c:tx>
          <c:spPr>
            <a:solidFill>
              <a:schemeClr val="accent1"/>
            </a:solidFill>
            <a:ln>
              <a:noFill/>
            </a:ln>
            <a:effectLst/>
          </c:spPr>
          <c:invertIfNegative val="0"/>
          <c:cat>
            <c:strRef>
              <c:f>'Demand and stock'!$A$3:$A$111</c:f>
              <c:strCache>
                <c:ptCount val="109"/>
                <c:pt idx="0">
                  <c:v>1960 BSA Gold Star DBD34</c:v>
                </c:pt>
                <c:pt idx="1">
                  <c:v>1968 Ford Mustang</c:v>
                </c:pt>
                <c:pt idx="2">
                  <c:v>1997 BMW F650 ST</c:v>
                </c:pt>
                <c:pt idx="3">
                  <c:v>1928 Ford Phaeton Deluxe</c:v>
                </c:pt>
                <c:pt idx="4">
                  <c:v>F/A 18 Hornet 1/72</c:v>
                </c:pt>
                <c:pt idx="5">
                  <c:v>Pont Yacht</c:v>
                </c:pt>
                <c:pt idx="6">
                  <c:v>1928 Mercedes-Benz SSK</c:v>
                </c:pt>
                <c:pt idx="7">
                  <c:v>2002 Yamaha YZR M1</c:v>
                </c:pt>
                <c:pt idx="8">
                  <c:v>1911 Ford Town Car</c:v>
                </c:pt>
                <c:pt idx="9">
                  <c:v>The Mayflower</c:v>
                </c:pt>
                <c:pt idx="10">
                  <c:v>1996 Peterbilt 379 Stake Bed with Outrigger</c:v>
                </c:pt>
                <c:pt idx="11">
                  <c:v>Diamond T620 Semi-Skirted Tanker</c:v>
                </c:pt>
                <c:pt idx="12">
                  <c:v>1957 Corvette Convertible</c:v>
                </c:pt>
                <c:pt idx="13">
                  <c:v>P-51-D Mustang</c:v>
                </c:pt>
                <c:pt idx="14">
                  <c:v>1970 Chevy Chevelle SS 454</c:v>
                </c:pt>
                <c:pt idx="15">
                  <c:v>1952 Citroen-15CV</c:v>
                </c:pt>
                <c:pt idx="16">
                  <c:v>1958 Setra Bus</c:v>
                </c:pt>
                <c:pt idx="17">
                  <c:v>1969 Ford Falcon</c:v>
                </c:pt>
                <c:pt idx="18">
                  <c:v>1969 Dodge Super Bee</c:v>
                </c:pt>
                <c:pt idx="19">
                  <c:v>1962 City of Detroit Streetcar</c:v>
                </c:pt>
                <c:pt idx="20">
                  <c:v>1941 Chevrolet Special Deluxe Cabriolet</c:v>
                </c:pt>
                <c:pt idx="21">
                  <c:v>1900s Vintage Tri-Plane</c:v>
                </c:pt>
                <c:pt idx="22">
                  <c:v>1926 Ford Fire Engine</c:v>
                </c:pt>
                <c:pt idx="23">
                  <c:v>18th century schooner</c:v>
                </c:pt>
                <c:pt idx="24">
                  <c:v>1962 Volkswagen Microbus</c:v>
                </c:pt>
                <c:pt idx="25">
                  <c:v>1949 Jaguar XK 120</c:v>
                </c:pt>
                <c:pt idx="26">
                  <c:v>The Titanic</c:v>
                </c:pt>
                <c:pt idx="27">
                  <c:v>The Schooner Bluenose</c:v>
                </c:pt>
                <c:pt idx="28">
                  <c:v>1958 Chevy Corvette Limited Edition</c:v>
                </c:pt>
                <c:pt idx="29">
                  <c:v>1940 Ford Pickup Truck</c:v>
                </c:pt>
                <c:pt idx="30">
                  <c:v>1917 Grand Touring Sedan</c:v>
                </c:pt>
                <c:pt idx="31">
                  <c:v>1972 Alfa Romeo GTA</c:v>
                </c:pt>
                <c:pt idx="32">
                  <c:v>1974 Ducati 350 Mk3 Desmo</c:v>
                </c:pt>
                <c:pt idx="33">
                  <c:v>1937 Horch 930V Limousine</c:v>
                </c:pt>
                <c:pt idx="34">
                  <c:v>1940s Ford truck</c:v>
                </c:pt>
                <c:pt idx="35">
                  <c:v>1936 Mercedes Benz 500k Roadster</c:v>
                </c:pt>
                <c:pt idx="36">
                  <c:v>1928 British Royal Navy Airplane</c:v>
                </c:pt>
                <c:pt idx="37">
                  <c:v>1957 Ford Thunderbird</c:v>
                </c:pt>
                <c:pt idx="38">
                  <c:v>1938 Cadillac V-16 Presidential Limousine</c:v>
                </c:pt>
                <c:pt idx="39">
                  <c:v>1993 Mazda RX-7</c:v>
                </c:pt>
                <c:pt idx="40">
                  <c:v>HMS Bounty</c:v>
                </c:pt>
                <c:pt idx="41">
                  <c:v>1936 Harley Davidson El Knucklehead</c:v>
                </c:pt>
                <c:pt idx="42">
                  <c:v>1992 Ferrari 360 Spider red</c:v>
                </c:pt>
                <c:pt idx="43">
                  <c:v>1913 Ford Model T Speedster</c:v>
                </c:pt>
                <c:pt idx="44">
                  <c:v>1954 Greyhound Scenicruiser</c:v>
                </c:pt>
                <c:pt idx="45">
                  <c:v>1936 Chrysler Airflow</c:v>
                </c:pt>
                <c:pt idx="46">
                  <c:v>1997 BMW R 1100 S</c:v>
                </c:pt>
                <c:pt idx="47">
                  <c:v>1956 Porsche 356A Coupe</c:v>
                </c:pt>
                <c:pt idx="48">
                  <c:v>1970 Dodge Coronet</c:v>
                </c:pt>
                <c:pt idx="49">
                  <c:v>1999 Yamaha Speed Boat</c:v>
                </c:pt>
                <c:pt idx="50">
                  <c:v>2003 Harley-Davidson Eagle Drag Bike</c:v>
                </c:pt>
                <c:pt idx="51">
                  <c:v>2001 Ferrari Enzo</c:v>
                </c:pt>
                <c:pt idx="52">
                  <c:v>1969 Dodge Charger</c:v>
                </c:pt>
                <c:pt idx="53">
                  <c:v>1970 Plymouth Hemi Cuda</c:v>
                </c:pt>
                <c:pt idx="54">
                  <c:v>Boeing X-32A JSF</c:v>
                </c:pt>
                <c:pt idx="55">
                  <c:v>1996 Moto Guzzi 1100i</c:v>
                </c:pt>
                <c:pt idx="56">
                  <c:v>1934 Ford V8 Coupe</c:v>
                </c:pt>
                <c:pt idx="57">
                  <c:v>1957 Chevy Pickup</c:v>
                </c:pt>
                <c:pt idx="58">
                  <c:v>1903 Ford Model A</c:v>
                </c:pt>
                <c:pt idx="59">
                  <c:v>1970 Triumph Spitfire</c:v>
                </c:pt>
                <c:pt idx="60">
                  <c:v>1930 Buick Marquette Phaeton</c:v>
                </c:pt>
                <c:pt idx="61">
                  <c:v>1980’s GM Manhattan Express</c:v>
                </c:pt>
                <c:pt idx="62">
                  <c:v>Corsair F4U ( Bird Cage)</c:v>
                </c:pt>
                <c:pt idx="63">
                  <c:v>1969 Chevrolet Camaro Z28</c:v>
                </c:pt>
                <c:pt idx="64">
                  <c:v>1998 Chrysler Plymouth Prowler</c:v>
                </c:pt>
                <c:pt idx="65">
                  <c:v>1940 Ford Delivery Sedan</c:v>
                </c:pt>
                <c:pt idx="66">
                  <c:v>The Queen Mary</c:v>
                </c:pt>
                <c:pt idx="67">
                  <c:v>American Airlines: B767-300</c:v>
                </c:pt>
                <c:pt idx="68">
                  <c:v>1971 Alpine Renault 1600s</c:v>
                </c:pt>
                <c:pt idx="69">
                  <c:v>1980s Black Hawk Helicopter</c:v>
                </c:pt>
                <c:pt idx="70">
                  <c:v>1939 Chevrolet Deluxe Coupe</c:v>
                </c:pt>
                <c:pt idx="71">
                  <c:v>1982 Ducati 900 Monster</c:v>
                </c:pt>
                <c:pt idx="72">
                  <c:v>1962 LanciaA Delta 16V</c:v>
                </c:pt>
                <c:pt idx="73">
                  <c:v>1937 Lincoln Berline</c:v>
                </c:pt>
                <c:pt idx="74">
                  <c:v>1900s Vintage Bi-Plane</c:v>
                </c:pt>
                <c:pt idx="75">
                  <c:v>1917 Maxwell Touring Car</c:v>
                </c:pt>
                <c:pt idx="76">
                  <c:v>1939 Cadillac Limousine</c:v>
                </c:pt>
                <c:pt idx="77">
                  <c:v>1982 Camaro Z28</c:v>
                </c:pt>
                <c:pt idx="78">
                  <c:v>1969 Harley Davidson Ultimate Chopper</c:v>
                </c:pt>
                <c:pt idx="79">
                  <c:v>1952 Alpine Renault 1300</c:v>
                </c:pt>
                <c:pt idx="80">
                  <c:v>American Airlines: MD-11S</c:v>
                </c:pt>
                <c:pt idx="81">
                  <c:v>18th Century Vintage Horse Carriage</c:v>
                </c:pt>
                <c:pt idx="82">
                  <c:v>2002 Suzuki XREO</c:v>
                </c:pt>
                <c:pt idx="83">
                  <c:v>1969 Corvair Monza</c:v>
                </c:pt>
                <c:pt idx="84">
                  <c:v>1948 Porsche 356-A Roadster</c:v>
                </c:pt>
                <c:pt idx="85">
                  <c:v>1982 Lamborghini Diablo</c:v>
                </c:pt>
                <c:pt idx="86">
                  <c:v>ATA: B757-300</c:v>
                </c:pt>
                <c:pt idx="87">
                  <c:v>1932 Alfa Romeo 8C2300 Spider Sport</c:v>
                </c:pt>
                <c:pt idx="88">
                  <c:v>1961 Chevrolet Impala</c:v>
                </c:pt>
                <c:pt idx="89">
                  <c:v>1982 Ducati 996 R</c:v>
                </c:pt>
                <c:pt idx="90">
                  <c:v>1964 Mercedes Tour Bus</c:v>
                </c:pt>
                <c:pt idx="91">
                  <c:v>1957 Vespa GS150</c:v>
                </c:pt>
                <c:pt idx="92">
                  <c:v>1999 Indy 500 Monte Carlo SS</c:v>
                </c:pt>
                <c:pt idx="93">
                  <c:v>1966 Shelby Cobra 427 S/C</c:v>
                </c:pt>
                <c:pt idx="94">
                  <c:v>1948 Porsche Type 356 Roadster</c:v>
                </c:pt>
                <c:pt idx="95">
                  <c:v>America West Airlines B757-200</c:v>
                </c:pt>
                <c:pt idx="96">
                  <c:v>1904 Buick Runabout</c:v>
                </c:pt>
                <c:pt idx="97">
                  <c:v>1965 Aston Martin DB5</c:v>
                </c:pt>
                <c:pt idx="98">
                  <c:v>1936 Mercedes-Benz 500K Special Roadster</c:v>
                </c:pt>
                <c:pt idx="99">
                  <c:v>Collectable Wooden Train</c:v>
                </c:pt>
                <c:pt idx="100">
                  <c:v>1995 Honda Civic</c:v>
                </c:pt>
                <c:pt idx="101">
                  <c:v>1976 Ford Gran Torino</c:v>
                </c:pt>
                <c:pt idx="102">
                  <c:v>The USS Constitution Ship</c:v>
                </c:pt>
                <c:pt idx="103">
                  <c:v>1992 Porsche Cayenne Turbo Silver</c:v>
                </c:pt>
                <c:pt idx="104">
                  <c:v>1912 Ford Model T Delivery Wagon</c:v>
                </c:pt>
                <c:pt idx="105">
                  <c:v>1968 Dodge Charger</c:v>
                </c:pt>
                <c:pt idx="106">
                  <c:v>1932 Model A Ford J-Coupe</c:v>
                </c:pt>
                <c:pt idx="107">
                  <c:v>1950's Chicago Surface Lines Streetcar</c:v>
                </c:pt>
                <c:pt idx="108">
                  <c:v>2002 Chevy Corvette</c:v>
                </c:pt>
              </c:strCache>
            </c:strRef>
          </c:cat>
          <c:val>
            <c:numRef>
              <c:f>'Demand and stock'!$E$3:$E$111</c:f>
              <c:numCache>
                <c:formatCode>0.0</c:formatCode>
                <c:ptCount val="109"/>
                <c:pt idx="0">
                  <c:v>2.2539444027047332E-2</c:v>
                </c:pt>
                <c:pt idx="1">
                  <c:v>0.13737373737373737</c:v>
                </c:pt>
                <c:pt idx="2">
                  <c:v>0.25185709232401837</c:v>
                </c:pt>
                <c:pt idx="3">
                  <c:v>0.26166426166426165</c:v>
                </c:pt>
                <c:pt idx="4">
                  <c:v>0.90662278897573012</c:v>
                </c:pt>
                <c:pt idx="5">
                  <c:v>0.98395721925133695</c:v>
                </c:pt>
                <c:pt idx="6">
                  <c:v>1.1721925133689839</c:v>
                </c:pt>
                <c:pt idx="7">
                  <c:v>1.1730205278592376</c:v>
                </c:pt>
                <c:pt idx="8">
                  <c:v>1.3090909090909091</c:v>
                </c:pt>
                <c:pt idx="9">
                  <c:v>1.6855345911949686</c:v>
                </c:pt>
                <c:pt idx="10">
                  <c:v>1.6914285714285715</c:v>
                </c:pt>
                <c:pt idx="11">
                  <c:v>2.2123026673924877</c:v>
                </c:pt>
                <c:pt idx="12">
                  <c:v>2.2484248424842486</c:v>
                </c:pt>
                <c:pt idx="13">
                  <c:v>2.3423848878394331</c:v>
                </c:pt>
                <c:pt idx="14">
                  <c:v>2.5918762088974856</c:v>
                </c:pt>
                <c:pt idx="15">
                  <c:v>2.7936507936507935</c:v>
                </c:pt>
                <c:pt idx="16">
                  <c:v>2.9146285186894323</c:v>
                </c:pt>
                <c:pt idx="17">
                  <c:v>3.1012564671101255</c:v>
                </c:pt>
                <c:pt idx="18">
                  <c:v>3.2574341546304164</c:v>
                </c:pt>
                <c:pt idx="19">
                  <c:v>3.7859608745684694</c:v>
                </c:pt>
                <c:pt idx="20">
                  <c:v>3.8262268704746583</c:v>
                </c:pt>
                <c:pt idx="21">
                  <c:v>4.2108479755538575</c:v>
                </c:pt>
                <c:pt idx="22">
                  <c:v>4.3941208492106698</c:v>
                </c:pt>
                <c:pt idx="23">
                  <c:v>4.396062536189925</c:v>
                </c:pt>
                <c:pt idx="24">
                  <c:v>4.4071969696969697</c:v>
                </c:pt>
                <c:pt idx="25">
                  <c:v>4.4740599714421707</c:v>
                </c:pt>
                <c:pt idx="26">
                  <c:v>4.5888563049853373</c:v>
                </c:pt>
                <c:pt idx="27">
                  <c:v>4.7573667711598748</c:v>
                </c:pt>
                <c:pt idx="28">
                  <c:v>4.8143939393939394</c:v>
                </c:pt>
                <c:pt idx="29">
                  <c:v>5.1361179361179365</c:v>
                </c:pt>
                <c:pt idx="30">
                  <c:v>5.2409812409812409</c:v>
                </c:pt>
                <c:pt idx="31">
                  <c:v>5.4245204336947452</c:v>
                </c:pt>
                <c:pt idx="32">
                  <c:v>5.9847738468428124</c:v>
                </c:pt>
                <c:pt idx="33">
                  <c:v>6.1711855396065927</c:v>
                </c:pt>
                <c:pt idx="34">
                  <c:v>6.2497502497502495</c:v>
                </c:pt>
                <c:pt idx="35">
                  <c:v>6.3590527119938889</c:v>
                </c:pt>
                <c:pt idx="36">
                  <c:v>6.3715415019762842</c:v>
                </c:pt>
                <c:pt idx="37">
                  <c:v>6.8641711229946525</c:v>
                </c:pt>
                <c:pt idx="38">
                  <c:v>6.9018181818181814</c:v>
                </c:pt>
                <c:pt idx="39">
                  <c:v>7.2272727272727275</c:v>
                </c:pt>
                <c:pt idx="40">
                  <c:v>7.2748051948051948</c:v>
                </c:pt>
                <c:pt idx="41">
                  <c:v>7.7286031042128602</c:v>
                </c:pt>
                <c:pt idx="42">
                  <c:v>8.7471836520827875</c:v>
                </c:pt>
                <c:pt idx="43">
                  <c:v>8.8562367864693439</c:v>
                </c:pt>
                <c:pt idx="44">
                  <c:v>8.8567026194144844</c:v>
                </c:pt>
                <c:pt idx="45">
                  <c:v>9.3083003952569179</c:v>
                </c:pt>
                <c:pt idx="46">
                  <c:v>9.3968466957396846</c:v>
                </c:pt>
                <c:pt idx="47">
                  <c:v>9.4117647058823533</c:v>
                </c:pt>
                <c:pt idx="48">
                  <c:v>9.6198347107438025</c:v>
                </c:pt>
                <c:pt idx="49">
                  <c:v>9.6194240542066627</c:v>
                </c:pt>
                <c:pt idx="50">
                  <c:v>9.7120487168334062</c:v>
                </c:pt>
                <c:pt idx="51">
                  <c:v>9.7481481481481485</c:v>
                </c:pt>
                <c:pt idx="52">
                  <c:v>9.7901069518716586</c:v>
                </c:pt>
                <c:pt idx="53">
                  <c:v>10.045232815964523</c:v>
                </c:pt>
                <c:pt idx="54">
                  <c:v>10.328548644338118</c:v>
                </c:pt>
                <c:pt idx="55">
                  <c:v>10.474308300395258</c:v>
                </c:pt>
                <c:pt idx="56">
                  <c:v>10.868686868686869</c:v>
                </c:pt>
                <c:pt idx="57">
                  <c:v>11.136363636363637</c:v>
                </c:pt>
                <c:pt idx="58">
                  <c:v>11.292929292929292</c:v>
                </c:pt>
                <c:pt idx="59">
                  <c:v>11.723044397463003</c:v>
                </c:pt>
                <c:pt idx="60">
                  <c:v>11.779816513761467</c:v>
                </c:pt>
                <c:pt idx="61">
                  <c:v>11.810075275043427</c:v>
                </c:pt>
                <c:pt idx="62">
                  <c:v>12.202418271383788</c:v>
                </c:pt>
                <c:pt idx="63">
                  <c:v>12.371541501976285</c:v>
                </c:pt>
                <c:pt idx="64">
                  <c:v>12.358404185742316</c:v>
                </c:pt>
                <c:pt idx="65">
                  <c:v>12.67177033492823</c:v>
                </c:pt>
                <c:pt idx="66">
                  <c:v>12.938334392879847</c:v>
                </c:pt>
                <c:pt idx="67">
                  <c:v>12.951219512195122</c:v>
                </c:pt>
                <c:pt idx="68">
                  <c:v>13.39757017176372</c:v>
                </c:pt>
                <c:pt idx="69">
                  <c:v>13.45959595959596</c:v>
                </c:pt>
                <c:pt idx="70">
                  <c:v>13.743205248359887</c:v>
                </c:pt>
                <c:pt idx="71">
                  <c:v>14.052388289676426</c:v>
                </c:pt>
                <c:pt idx="72">
                  <c:v>14.19226750261233</c:v>
                </c:pt>
                <c:pt idx="73">
                  <c:v>14.239148239148239</c:v>
                </c:pt>
                <c:pt idx="74">
                  <c:v>14.404848484848484</c:v>
                </c:pt>
                <c:pt idx="75">
                  <c:v>14.680890538033395</c:v>
                </c:pt>
                <c:pt idx="76">
                  <c:v>14.733924611973393</c:v>
                </c:pt>
                <c:pt idx="77">
                  <c:v>14.919849381387843</c:v>
                </c:pt>
                <c:pt idx="78">
                  <c:v>14.946773433820066</c:v>
                </c:pt>
                <c:pt idx="79">
                  <c:v>15.266457680250785</c:v>
                </c:pt>
                <c:pt idx="80">
                  <c:v>15.41958041958042</c:v>
                </c:pt>
                <c:pt idx="81">
                  <c:v>15.563636363636364</c:v>
                </c:pt>
                <c:pt idx="82">
                  <c:v>15.73711137347501</c:v>
                </c:pt>
                <c:pt idx="83">
                  <c:v>15.794168096054889</c:v>
                </c:pt>
                <c:pt idx="84">
                  <c:v>15.888388838883888</c:v>
                </c:pt>
                <c:pt idx="85">
                  <c:v>15.956611570247935</c:v>
                </c:pt>
                <c:pt idx="86">
                  <c:v>16.149999999999999</c:v>
                </c:pt>
                <c:pt idx="87">
                  <c:v>16.210265924551639</c:v>
                </c:pt>
                <c:pt idx="88">
                  <c:v>16.636363636363637</c:v>
                </c:pt>
                <c:pt idx="89">
                  <c:v>16.635463546354636</c:v>
                </c:pt>
                <c:pt idx="90">
                  <c:v>16.590657960823705</c:v>
                </c:pt>
                <c:pt idx="91">
                  <c:v>16.945454545454545</c:v>
                </c:pt>
                <c:pt idx="92">
                  <c:v>17.061650992685475</c:v>
                </c:pt>
                <c:pt idx="93">
                  <c:v>17.431153641679959</c:v>
                </c:pt>
                <c:pt idx="94">
                  <c:v>17.575757575757574</c:v>
                </c:pt>
                <c:pt idx="95">
                  <c:v>17.639104613978986</c:v>
                </c:pt>
                <c:pt idx="96">
                  <c:v>17.732620320855617</c:v>
                </c:pt>
                <c:pt idx="97">
                  <c:v>18.368715083798882</c:v>
                </c:pt>
                <c:pt idx="98">
                  <c:v>18.69047619047619</c:v>
                </c:pt>
                <c:pt idx="99">
                  <c:v>19.068736141906875</c:v>
                </c:pt>
                <c:pt idx="100">
                  <c:v>19.104594330400783</c:v>
                </c:pt>
                <c:pt idx="101">
                  <c:v>19.29598308668076</c:v>
                </c:pt>
                <c:pt idx="102">
                  <c:v>19.661346287300486</c:v>
                </c:pt>
                <c:pt idx="103">
                  <c:v>20.456876456876458</c:v>
                </c:pt>
                <c:pt idx="104">
                  <c:v>20.464026770775238</c:v>
                </c:pt>
                <c:pt idx="105">
                  <c:v>22.567717996289424</c:v>
                </c:pt>
                <c:pt idx="106">
                  <c:v>22.828553996339231</c:v>
                </c:pt>
                <c:pt idx="107">
                  <c:v>24.43465909090909</c:v>
                </c:pt>
                <c:pt idx="108">
                  <c:v>27.926090169992609</c:v>
                </c:pt>
              </c:numCache>
            </c:numRef>
          </c:val>
          <c:extLst>
            <c:ext xmlns:c16="http://schemas.microsoft.com/office/drawing/2014/chart" uri="{C3380CC4-5D6E-409C-BE32-E72D297353CC}">
              <c16:uniqueId val="{00000000-941B-4066-A126-CD712871101C}"/>
            </c:ext>
          </c:extLst>
        </c:ser>
        <c:dLbls>
          <c:showLegendKey val="0"/>
          <c:showVal val="0"/>
          <c:showCatName val="0"/>
          <c:showSerName val="0"/>
          <c:showPercent val="0"/>
          <c:showBubbleSize val="0"/>
        </c:dLbls>
        <c:gapWidth val="182"/>
        <c:axId val="1873125679"/>
        <c:axId val="1873126927"/>
      </c:barChart>
      <c:catAx>
        <c:axId val="1873125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1873126927"/>
        <c:crosses val="autoZero"/>
        <c:auto val="1"/>
        <c:lblAlgn val="ctr"/>
        <c:lblOffset val="100"/>
        <c:noMultiLvlLbl val="0"/>
      </c:catAx>
      <c:valAx>
        <c:axId val="1873126927"/>
        <c:scaling>
          <c:orientation val="minMax"/>
          <c:max val="28"/>
        </c:scaling>
        <c:delete val="0"/>
        <c:axPos val="b"/>
        <c:majorGridlines>
          <c:spPr>
            <a:ln w="9525" cap="flat" cmpd="sng" algn="ctr">
              <a:solidFill>
                <a:schemeClr val="tx1"/>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1873125679"/>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6.1: Order to shipped days (%)</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pieChart>
        <c:varyColors val="0"/>
        <c:ser>
          <c:idx val="0"/>
          <c:order val="0"/>
          <c:spPr>
            <a:solidFill>
              <a:schemeClr val="tx1">
                <a:lumMod val="65000"/>
                <a:lumOff val="35000"/>
              </a:schemeClr>
            </a:solidFill>
            <a:ln w="19050">
              <a:solidFill>
                <a:schemeClr val="lt1"/>
              </a:solidFill>
            </a:ln>
            <a:effectLst/>
          </c:spPr>
          <c:dPt>
            <c:idx val="0"/>
            <c:bubble3D val="0"/>
            <c:spPr>
              <a:solidFill>
                <a:schemeClr val="accent6"/>
              </a:solidFill>
              <a:ln w="19050">
                <a:solidFill>
                  <a:schemeClr val="lt1"/>
                </a:solidFill>
              </a:ln>
              <a:effectLst/>
            </c:spPr>
            <c:extLst>
              <c:ext xmlns:c16="http://schemas.microsoft.com/office/drawing/2014/chart" uri="{C3380CC4-5D6E-409C-BE32-E72D297353CC}">
                <c16:uniqueId val="{00000001-305E-433B-8D8A-CB1982DFEF12}"/>
              </c:ext>
            </c:extLst>
          </c:dPt>
          <c:dPt>
            <c:idx val="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2-305E-433B-8D8A-CB1982DFEF12}"/>
              </c:ext>
            </c:extLst>
          </c:dPt>
          <c:dPt>
            <c:idx val="2"/>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3-305E-433B-8D8A-CB1982DFEF1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305E-433B-8D8A-CB1982DFEF12}"/>
              </c:ext>
            </c:extLst>
          </c:dPt>
          <c:dPt>
            <c:idx val="4"/>
            <c:bubble3D val="0"/>
            <c:spPr>
              <a:solidFill>
                <a:srgbClr val="FD5D51"/>
              </a:solidFill>
              <a:ln w="19050">
                <a:solidFill>
                  <a:schemeClr val="lt1"/>
                </a:solidFill>
              </a:ln>
              <a:effectLst/>
            </c:spPr>
            <c:extLst>
              <c:ext xmlns:c16="http://schemas.microsoft.com/office/drawing/2014/chart" uri="{C3380CC4-5D6E-409C-BE32-E72D297353CC}">
                <c16:uniqueId val="{00000005-305E-433B-8D8A-CB1982DFEF12}"/>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6-305E-433B-8D8A-CB1982DFEF12}"/>
              </c:ext>
            </c:extLst>
          </c:dPt>
          <c:dLbls>
            <c:numFmt formatCode="General" sourceLinked="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'Order, shipping, delivery times'!$C$3:$C$8</c:f>
              <c:numCache>
                <c:formatCode>General</c:formatCode>
                <c:ptCount val="6"/>
                <c:pt idx="0">
                  <c:v>16.36</c:v>
                </c:pt>
                <c:pt idx="1">
                  <c:v>14.55</c:v>
                </c:pt>
                <c:pt idx="2">
                  <c:v>18.18</c:v>
                </c:pt>
                <c:pt idx="3">
                  <c:v>20</c:v>
                </c:pt>
                <c:pt idx="4">
                  <c:v>18.18</c:v>
                </c:pt>
                <c:pt idx="5">
                  <c:v>12.73</c:v>
                </c:pt>
              </c:numCache>
            </c:numRef>
          </c:val>
          <c:extLst>
            <c:ext xmlns:c16="http://schemas.microsoft.com/office/drawing/2014/chart" uri="{C3380CC4-5D6E-409C-BE32-E72D297353CC}">
              <c16:uniqueId val="{00000000-305E-433B-8D8A-CB1982DFEF1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6.2: From earlier to late delivery  (% orders)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pieChart>
        <c:varyColors val="1"/>
        <c:ser>
          <c:idx val="1"/>
          <c:order val="1"/>
          <c:dPt>
            <c:idx val="0"/>
            <c:bubble3D val="0"/>
            <c:spPr>
              <a:solidFill>
                <a:schemeClr val="accent4">
                  <a:tint val="41000"/>
                </a:schemeClr>
              </a:solidFill>
              <a:ln w="19050">
                <a:solidFill>
                  <a:schemeClr val="lt1"/>
                </a:solidFill>
              </a:ln>
              <a:effectLst/>
            </c:spPr>
            <c:extLst>
              <c:ext xmlns:c16="http://schemas.microsoft.com/office/drawing/2014/chart" uri="{C3380CC4-5D6E-409C-BE32-E72D297353CC}">
                <c16:uniqueId val="{00000001-1DB0-4773-8A26-BE01791CE483}"/>
              </c:ext>
            </c:extLst>
          </c:dPt>
          <c:dPt>
            <c:idx val="1"/>
            <c:bubble3D val="0"/>
            <c:spPr>
              <a:solidFill>
                <a:schemeClr val="accent4">
                  <a:tint val="52000"/>
                </a:schemeClr>
              </a:solidFill>
              <a:ln w="19050">
                <a:solidFill>
                  <a:schemeClr val="lt1"/>
                </a:solidFill>
              </a:ln>
              <a:effectLst/>
            </c:spPr>
            <c:extLst>
              <c:ext xmlns:c16="http://schemas.microsoft.com/office/drawing/2014/chart" uri="{C3380CC4-5D6E-409C-BE32-E72D297353CC}">
                <c16:uniqueId val="{00000003-1DB0-4773-8A26-BE01791CE483}"/>
              </c:ext>
            </c:extLst>
          </c:dPt>
          <c:dPt>
            <c:idx val="2"/>
            <c:bubble3D val="0"/>
            <c:spPr>
              <a:solidFill>
                <a:schemeClr val="accent4">
                  <a:tint val="63000"/>
                </a:schemeClr>
              </a:solidFill>
              <a:ln w="19050">
                <a:solidFill>
                  <a:schemeClr val="lt1"/>
                </a:solidFill>
              </a:ln>
              <a:effectLst/>
            </c:spPr>
            <c:extLst>
              <c:ext xmlns:c16="http://schemas.microsoft.com/office/drawing/2014/chart" uri="{C3380CC4-5D6E-409C-BE32-E72D297353CC}">
                <c16:uniqueId val="{00000005-1DB0-4773-8A26-BE01791CE483}"/>
              </c:ext>
            </c:extLst>
          </c:dPt>
          <c:dPt>
            <c:idx val="3"/>
            <c:bubble3D val="0"/>
            <c:spPr>
              <a:solidFill>
                <a:schemeClr val="accent4">
                  <a:tint val="74000"/>
                </a:schemeClr>
              </a:solidFill>
              <a:ln w="19050">
                <a:solidFill>
                  <a:schemeClr val="lt1"/>
                </a:solidFill>
              </a:ln>
              <a:effectLst/>
            </c:spPr>
            <c:extLst>
              <c:ext xmlns:c16="http://schemas.microsoft.com/office/drawing/2014/chart" uri="{C3380CC4-5D6E-409C-BE32-E72D297353CC}">
                <c16:uniqueId val="{00000007-1DB0-4773-8A26-BE01791CE483}"/>
              </c:ext>
            </c:extLst>
          </c:dPt>
          <c:dPt>
            <c:idx val="4"/>
            <c:bubble3D val="0"/>
            <c:spPr>
              <a:solidFill>
                <a:schemeClr val="accent4">
                  <a:tint val="84000"/>
                </a:schemeClr>
              </a:solidFill>
              <a:ln w="19050">
                <a:solidFill>
                  <a:schemeClr val="lt1"/>
                </a:solidFill>
              </a:ln>
              <a:effectLst/>
            </c:spPr>
            <c:extLst>
              <c:ext xmlns:c16="http://schemas.microsoft.com/office/drawing/2014/chart" uri="{C3380CC4-5D6E-409C-BE32-E72D297353CC}">
                <c16:uniqueId val="{00000009-1DB0-4773-8A26-BE01791CE483}"/>
              </c:ext>
            </c:extLst>
          </c:dPt>
          <c:dPt>
            <c:idx val="5"/>
            <c:bubble3D val="0"/>
            <c:spPr>
              <a:solidFill>
                <a:schemeClr val="accent4">
                  <a:tint val="95000"/>
                </a:schemeClr>
              </a:solidFill>
              <a:ln w="19050">
                <a:solidFill>
                  <a:schemeClr val="lt1"/>
                </a:solidFill>
              </a:ln>
              <a:effectLst/>
            </c:spPr>
            <c:extLst>
              <c:ext xmlns:c16="http://schemas.microsoft.com/office/drawing/2014/chart" uri="{C3380CC4-5D6E-409C-BE32-E72D297353CC}">
                <c16:uniqueId val="{0000000B-1DB0-4773-8A26-BE01791CE483}"/>
              </c:ext>
            </c:extLst>
          </c:dPt>
          <c:dPt>
            <c:idx val="6"/>
            <c:bubble3D val="0"/>
            <c:spPr>
              <a:solidFill>
                <a:schemeClr val="accent4">
                  <a:shade val="94000"/>
                </a:schemeClr>
              </a:solidFill>
              <a:ln w="19050">
                <a:solidFill>
                  <a:schemeClr val="lt1"/>
                </a:solidFill>
              </a:ln>
              <a:effectLst/>
            </c:spPr>
            <c:extLst>
              <c:ext xmlns:c16="http://schemas.microsoft.com/office/drawing/2014/chart" uri="{C3380CC4-5D6E-409C-BE32-E72D297353CC}">
                <c16:uniqueId val="{0000000D-1DB0-4773-8A26-BE01791CE483}"/>
              </c:ext>
            </c:extLst>
          </c:dPt>
          <c:dPt>
            <c:idx val="7"/>
            <c:bubble3D val="0"/>
            <c:spPr>
              <a:solidFill>
                <a:schemeClr val="accent4">
                  <a:shade val="83000"/>
                </a:schemeClr>
              </a:solidFill>
              <a:ln w="19050">
                <a:solidFill>
                  <a:schemeClr val="lt1"/>
                </a:solidFill>
              </a:ln>
              <a:effectLst/>
            </c:spPr>
            <c:extLst>
              <c:ext xmlns:c16="http://schemas.microsoft.com/office/drawing/2014/chart" uri="{C3380CC4-5D6E-409C-BE32-E72D297353CC}">
                <c16:uniqueId val="{0000000F-1DB0-4773-8A26-BE01791CE483}"/>
              </c:ext>
            </c:extLst>
          </c:dPt>
          <c:dPt>
            <c:idx val="8"/>
            <c:bubble3D val="0"/>
            <c:spPr>
              <a:solidFill>
                <a:schemeClr val="accent4">
                  <a:shade val="73000"/>
                </a:schemeClr>
              </a:solidFill>
              <a:ln w="19050">
                <a:solidFill>
                  <a:schemeClr val="lt1"/>
                </a:solidFill>
              </a:ln>
              <a:effectLst/>
            </c:spPr>
            <c:extLst>
              <c:ext xmlns:c16="http://schemas.microsoft.com/office/drawing/2014/chart" uri="{C3380CC4-5D6E-409C-BE32-E72D297353CC}">
                <c16:uniqueId val="{00000011-1DB0-4773-8A26-BE01791CE483}"/>
              </c:ext>
            </c:extLst>
          </c:dPt>
          <c:dPt>
            <c:idx val="9"/>
            <c:bubble3D val="0"/>
            <c:spPr>
              <a:solidFill>
                <a:schemeClr val="accent4">
                  <a:shade val="62000"/>
                </a:schemeClr>
              </a:solidFill>
              <a:ln w="19050">
                <a:solidFill>
                  <a:schemeClr val="lt1"/>
                </a:solidFill>
              </a:ln>
              <a:effectLst/>
            </c:spPr>
            <c:extLst>
              <c:ext xmlns:c16="http://schemas.microsoft.com/office/drawing/2014/chart" uri="{C3380CC4-5D6E-409C-BE32-E72D297353CC}">
                <c16:uniqueId val="{00000013-1DB0-4773-8A26-BE01791CE483}"/>
              </c:ext>
            </c:extLst>
          </c:dPt>
          <c:dPt>
            <c:idx val="10"/>
            <c:bubble3D val="0"/>
            <c:spPr>
              <a:solidFill>
                <a:schemeClr val="accent4">
                  <a:shade val="51000"/>
                </a:schemeClr>
              </a:solidFill>
              <a:ln w="19050">
                <a:solidFill>
                  <a:schemeClr val="lt1"/>
                </a:solidFill>
              </a:ln>
              <a:effectLst/>
            </c:spPr>
            <c:extLst>
              <c:ext xmlns:c16="http://schemas.microsoft.com/office/drawing/2014/chart" uri="{C3380CC4-5D6E-409C-BE32-E72D297353CC}">
                <c16:uniqueId val="{00000015-1DB0-4773-8A26-BE01791CE483}"/>
              </c:ext>
            </c:extLst>
          </c:dPt>
          <c:dPt>
            <c:idx val="11"/>
            <c:bubble3D val="0"/>
            <c:spPr>
              <a:solidFill>
                <a:schemeClr val="accent4">
                  <a:shade val="40000"/>
                </a:schemeClr>
              </a:solidFill>
              <a:ln w="19050">
                <a:solidFill>
                  <a:schemeClr val="lt1"/>
                </a:solidFill>
              </a:ln>
              <a:effectLst/>
            </c:spPr>
            <c:extLst>
              <c:ext xmlns:c16="http://schemas.microsoft.com/office/drawing/2014/chart" uri="{C3380CC4-5D6E-409C-BE32-E72D297353CC}">
                <c16:uniqueId val="{00000017-1DB0-4773-8A26-BE01791CE483}"/>
              </c:ext>
            </c:extLst>
          </c:dPt>
          <c:dLbls>
            <c:dLbl>
              <c:idx val="2"/>
              <c:layout>
                <c:manualLayout>
                  <c:x val="3.6768043399779488E-2"/>
                  <c:y val="3.952645061563364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DB0-4773-8A26-BE01791CE483}"/>
                </c:ext>
              </c:extLst>
            </c:dLbl>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'Order, shipping, delivery times'!$A$12:$A$23</c:f>
              <c:numCache>
                <c:formatCode>General</c:formatCode>
                <c:ptCount val="12"/>
                <c:pt idx="0">
                  <c:v>-5</c:v>
                </c:pt>
                <c:pt idx="1">
                  <c:v>-4</c:v>
                </c:pt>
                <c:pt idx="2">
                  <c:v>-3</c:v>
                </c:pt>
                <c:pt idx="3">
                  <c:v>-2</c:v>
                </c:pt>
                <c:pt idx="4">
                  <c:v>-1</c:v>
                </c:pt>
                <c:pt idx="5">
                  <c:v>0</c:v>
                </c:pt>
                <c:pt idx="6">
                  <c:v>1</c:v>
                </c:pt>
                <c:pt idx="7">
                  <c:v>2</c:v>
                </c:pt>
                <c:pt idx="8">
                  <c:v>3</c:v>
                </c:pt>
                <c:pt idx="9">
                  <c:v>4</c:v>
                </c:pt>
                <c:pt idx="10">
                  <c:v>5</c:v>
                </c:pt>
                <c:pt idx="11">
                  <c:v>6</c:v>
                </c:pt>
              </c:numCache>
            </c:numRef>
          </c:cat>
          <c:val>
            <c:numRef>
              <c:f>'Order, shipping, delivery times'!$C$12:$C$23</c:f>
              <c:numCache>
                <c:formatCode>General</c:formatCode>
                <c:ptCount val="12"/>
                <c:pt idx="0">
                  <c:v>1.82</c:v>
                </c:pt>
                <c:pt idx="1">
                  <c:v>3.64</c:v>
                </c:pt>
                <c:pt idx="2">
                  <c:v>12.73</c:v>
                </c:pt>
                <c:pt idx="3">
                  <c:v>7.27</c:v>
                </c:pt>
                <c:pt idx="4">
                  <c:v>10.91</c:v>
                </c:pt>
                <c:pt idx="5">
                  <c:v>12.73</c:v>
                </c:pt>
                <c:pt idx="6">
                  <c:v>9.09</c:v>
                </c:pt>
                <c:pt idx="7">
                  <c:v>16.36</c:v>
                </c:pt>
                <c:pt idx="8">
                  <c:v>12.73</c:v>
                </c:pt>
                <c:pt idx="9">
                  <c:v>9.09</c:v>
                </c:pt>
                <c:pt idx="10">
                  <c:v>1.82</c:v>
                </c:pt>
                <c:pt idx="11">
                  <c:v>1.82</c:v>
                </c:pt>
              </c:numCache>
            </c:numRef>
          </c:val>
          <c:extLst>
            <c:ext xmlns:c16="http://schemas.microsoft.com/office/drawing/2014/chart" uri="{C3380CC4-5D6E-409C-BE32-E72D297353CC}">
              <c16:uniqueId val="{00000001-A60C-4137-A45F-5A8A38EC3E27}"/>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dPt>
                  <c:idx val="0"/>
                  <c:bubble3D val="0"/>
                  <c:spPr>
                    <a:solidFill>
                      <a:schemeClr val="accent4">
                        <a:tint val="41000"/>
                      </a:schemeClr>
                    </a:solidFill>
                    <a:ln w="19050">
                      <a:solidFill>
                        <a:schemeClr val="lt1"/>
                      </a:solidFill>
                    </a:ln>
                    <a:effectLst/>
                  </c:spPr>
                  <c:extLst>
                    <c:ext xmlns:c16="http://schemas.microsoft.com/office/drawing/2014/chart" uri="{C3380CC4-5D6E-409C-BE32-E72D297353CC}">
                      <c16:uniqueId val="{00000019-1DB0-4773-8A26-BE01791CE483}"/>
                    </c:ext>
                  </c:extLst>
                </c:dPt>
                <c:dPt>
                  <c:idx val="1"/>
                  <c:bubble3D val="0"/>
                  <c:spPr>
                    <a:solidFill>
                      <a:schemeClr val="accent4">
                        <a:tint val="52000"/>
                      </a:schemeClr>
                    </a:solidFill>
                    <a:ln w="19050">
                      <a:solidFill>
                        <a:schemeClr val="lt1"/>
                      </a:solidFill>
                    </a:ln>
                    <a:effectLst/>
                  </c:spPr>
                  <c:extLst>
                    <c:ext xmlns:c16="http://schemas.microsoft.com/office/drawing/2014/chart" uri="{C3380CC4-5D6E-409C-BE32-E72D297353CC}">
                      <c16:uniqueId val="{0000001B-1DB0-4773-8A26-BE01791CE483}"/>
                    </c:ext>
                  </c:extLst>
                </c:dPt>
                <c:dPt>
                  <c:idx val="2"/>
                  <c:bubble3D val="0"/>
                  <c:spPr>
                    <a:solidFill>
                      <a:schemeClr val="accent4">
                        <a:tint val="63000"/>
                      </a:schemeClr>
                    </a:solidFill>
                    <a:ln w="19050">
                      <a:solidFill>
                        <a:schemeClr val="lt1"/>
                      </a:solidFill>
                    </a:ln>
                    <a:effectLst/>
                  </c:spPr>
                  <c:extLst>
                    <c:ext xmlns:c16="http://schemas.microsoft.com/office/drawing/2014/chart" uri="{C3380CC4-5D6E-409C-BE32-E72D297353CC}">
                      <c16:uniqueId val="{0000001D-1DB0-4773-8A26-BE01791CE483}"/>
                    </c:ext>
                  </c:extLst>
                </c:dPt>
                <c:dPt>
                  <c:idx val="3"/>
                  <c:bubble3D val="0"/>
                  <c:spPr>
                    <a:solidFill>
                      <a:schemeClr val="accent4">
                        <a:tint val="74000"/>
                      </a:schemeClr>
                    </a:solidFill>
                    <a:ln w="19050">
                      <a:solidFill>
                        <a:schemeClr val="lt1"/>
                      </a:solidFill>
                    </a:ln>
                    <a:effectLst/>
                  </c:spPr>
                  <c:extLst>
                    <c:ext xmlns:c16="http://schemas.microsoft.com/office/drawing/2014/chart" uri="{C3380CC4-5D6E-409C-BE32-E72D297353CC}">
                      <c16:uniqueId val="{0000001F-1DB0-4773-8A26-BE01791CE483}"/>
                    </c:ext>
                  </c:extLst>
                </c:dPt>
                <c:dPt>
                  <c:idx val="4"/>
                  <c:bubble3D val="0"/>
                  <c:spPr>
                    <a:solidFill>
                      <a:schemeClr val="accent4">
                        <a:tint val="84000"/>
                      </a:schemeClr>
                    </a:solidFill>
                    <a:ln w="19050">
                      <a:solidFill>
                        <a:schemeClr val="lt1"/>
                      </a:solidFill>
                    </a:ln>
                    <a:effectLst/>
                  </c:spPr>
                  <c:extLst>
                    <c:ext xmlns:c16="http://schemas.microsoft.com/office/drawing/2014/chart" uri="{C3380CC4-5D6E-409C-BE32-E72D297353CC}">
                      <c16:uniqueId val="{00000021-1DB0-4773-8A26-BE01791CE483}"/>
                    </c:ext>
                  </c:extLst>
                </c:dPt>
                <c:dPt>
                  <c:idx val="5"/>
                  <c:bubble3D val="0"/>
                  <c:spPr>
                    <a:solidFill>
                      <a:schemeClr val="accent4">
                        <a:tint val="95000"/>
                      </a:schemeClr>
                    </a:solidFill>
                    <a:ln w="19050">
                      <a:solidFill>
                        <a:schemeClr val="lt1"/>
                      </a:solidFill>
                    </a:ln>
                    <a:effectLst/>
                  </c:spPr>
                  <c:extLst>
                    <c:ext xmlns:c16="http://schemas.microsoft.com/office/drawing/2014/chart" uri="{C3380CC4-5D6E-409C-BE32-E72D297353CC}">
                      <c16:uniqueId val="{00000023-1DB0-4773-8A26-BE01791CE483}"/>
                    </c:ext>
                  </c:extLst>
                </c:dPt>
                <c:dPt>
                  <c:idx val="6"/>
                  <c:bubble3D val="0"/>
                  <c:spPr>
                    <a:solidFill>
                      <a:schemeClr val="accent4">
                        <a:shade val="94000"/>
                      </a:schemeClr>
                    </a:solidFill>
                    <a:ln w="19050">
                      <a:solidFill>
                        <a:schemeClr val="lt1"/>
                      </a:solidFill>
                    </a:ln>
                    <a:effectLst/>
                  </c:spPr>
                  <c:extLst>
                    <c:ext xmlns:c16="http://schemas.microsoft.com/office/drawing/2014/chart" uri="{C3380CC4-5D6E-409C-BE32-E72D297353CC}">
                      <c16:uniqueId val="{00000025-1DB0-4773-8A26-BE01791CE483}"/>
                    </c:ext>
                  </c:extLst>
                </c:dPt>
                <c:dPt>
                  <c:idx val="7"/>
                  <c:bubble3D val="0"/>
                  <c:spPr>
                    <a:solidFill>
                      <a:schemeClr val="accent4">
                        <a:shade val="83000"/>
                      </a:schemeClr>
                    </a:solidFill>
                    <a:ln w="19050">
                      <a:solidFill>
                        <a:schemeClr val="lt1"/>
                      </a:solidFill>
                    </a:ln>
                    <a:effectLst/>
                  </c:spPr>
                  <c:extLst>
                    <c:ext xmlns:c16="http://schemas.microsoft.com/office/drawing/2014/chart" uri="{C3380CC4-5D6E-409C-BE32-E72D297353CC}">
                      <c16:uniqueId val="{00000027-1DB0-4773-8A26-BE01791CE483}"/>
                    </c:ext>
                  </c:extLst>
                </c:dPt>
                <c:dPt>
                  <c:idx val="8"/>
                  <c:bubble3D val="0"/>
                  <c:spPr>
                    <a:solidFill>
                      <a:schemeClr val="accent4">
                        <a:shade val="73000"/>
                      </a:schemeClr>
                    </a:solidFill>
                    <a:ln w="19050">
                      <a:solidFill>
                        <a:schemeClr val="lt1"/>
                      </a:solidFill>
                    </a:ln>
                    <a:effectLst/>
                  </c:spPr>
                  <c:extLst>
                    <c:ext xmlns:c16="http://schemas.microsoft.com/office/drawing/2014/chart" uri="{C3380CC4-5D6E-409C-BE32-E72D297353CC}">
                      <c16:uniqueId val="{00000029-1DB0-4773-8A26-BE01791CE483}"/>
                    </c:ext>
                  </c:extLst>
                </c:dPt>
                <c:dPt>
                  <c:idx val="9"/>
                  <c:bubble3D val="0"/>
                  <c:spPr>
                    <a:solidFill>
                      <a:schemeClr val="accent4">
                        <a:shade val="62000"/>
                      </a:schemeClr>
                    </a:solidFill>
                    <a:ln w="19050">
                      <a:solidFill>
                        <a:schemeClr val="lt1"/>
                      </a:solidFill>
                    </a:ln>
                    <a:effectLst/>
                  </c:spPr>
                  <c:extLst>
                    <c:ext xmlns:c16="http://schemas.microsoft.com/office/drawing/2014/chart" uri="{C3380CC4-5D6E-409C-BE32-E72D297353CC}">
                      <c16:uniqueId val="{0000002B-1DB0-4773-8A26-BE01791CE483}"/>
                    </c:ext>
                  </c:extLst>
                </c:dPt>
                <c:dPt>
                  <c:idx val="10"/>
                  <c:bubble3D val="0"/>
                  <c:spPr>
                    <a:solidFill>
                      <a:schemeClr val="accent4">
                        <a:shade val="51000"/>
                      </a:schemeClr>
                    </a:solidFill>
                    <a:ln w="19050">
                      <a:solidFill>
                        <a:schemeClr val="lt1"/>
                      </a:solidFill>
                    </a:ln>
                    <a:effectLst/>
                  </c:spPr>
                  <c:extLst>
                    <c:ext xmlns:c16="http://schemas.microsoft.com/office/drawing/2014/chart" uri="{C3380CC4-5D6E-409C-BE32-E72D297353CC}">
                      <c16:uniqueId val="{0000002D-1DB0-4773-8A26-BE01791CE483}"/>
                    </c:ext>
                  </c:extLst>
                </c:dPt>
                <c:dPt>
                  <c:idx val="11"/>
                  <c:bubble3D val="0"/>
                  <c:spPr>
                    <a:solidFill>
                      <a:schemeClr val="accent4">
                        <a:shade val="40000"/>
                      </a:schemeClr>
                    </a:solidFill>
                    <a:ln w="19050">
                      <a:solidFill>
                        <a:schemeClr val="lt1"/>
                      </a:solidFill>
                    </a:ln>
                    <a:effectLst/>
                  </c:spPr>
                  <c:extLst>
                    <c:ext xmlns:c16="http://schemas.microsoft.com/office/drawing/2014/chart" uri="{C3380CC4-5D6E-409C-BE32-E72D297353CC}">
                      <c16:uniqueId val="{0000002F-1DB0-4773-8A26-BE01791CE483}"/>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numRef>
                    <c:extLst>
                      <c:ext uri="{02D57815-91ED-43cb-92C2-25804820EDAC}">
                        <c15:formulaRef>
                          <c15:sqref>'Order, shipping, delivery times'!$A$12:$A$23</c15:sqref>
                        </c15:formulaRef>
                      </c:ext>
                    </c:extLst>
                    <c:numCache>
                      <c:formatCode>General</c:formatCode>
                      <c:ptCount val="12"/>
                      <c:pt idx="0">
                        <c:v>-5</c:v>
                      </c:pt>
                      <c:pt idx="1">
                        <c:v>-4</c:v>
                      </c:pt>
                      <c:pt idx="2">
                        <c:v>-3</c:v>
                      </c:pt>
                      <c:pt idx="3">
                        <c:v>-2</c:v>
                      </c:pt>
                      <c:pt idx="4">
                        <c:v>-1</c:v>
                      </c:pt>
                      <c:pt idx="5">
                        <c:v>0</c:v>
                      </c:pt>
                      <c:pt idx="6">
                        <c:v>1</c:v>
                      </c:pt>
                      <c:pt idx="7">
                        <c:v>2</c:v>
                      </c:pt>
                      <c:pt idx="8">
                        <c:v>3</c:v>
                      </c:pt>
                      <c:pt idx="9">
                        <c:v>4</c:v>
                      </c:pt>
                      <c:pt idx="10">
                        <c:v>5</c:v>
                      </c:pt>
                      <c:pt idx="11">
                        <c:v>6</c:v>
                      </c:pt>
                    </c:numCache>
                  </c:numRef>
                </c:cat>
                <c:val>
                  <c:numRef>
                    <c:extLst>
                      <c:ext uri="{02D57815-91ED-43cb-92C2-25804820EDAC}">
                        <c15:formulaRef>
                          <c15:sqref>'Order, shipping, delivery times'!$A$12:$A$23</c15:sqref>
                        </c15:formulaRef>
                      </c:ext>
                    </c:extLst>
                    <c:numCache>
                      <c:formatCode>General</c:formatCode>
                      <c:ptCount val="12"/>
                      <c:pt idx="0">
                        <c:v>-5</c:v>
                      </c:pt>
                      <c:pt idx="1">
                        <c:v>-4</c:v>
                      </c:pt>
                      <c:pt idx="2">
                        <c:v>-3</c:v>
                      </c:pt>
                      <c:pt idx="3">
                        <c:v>-2</c:v>
                      </c:pt>
                      <c:pt idx="4">
                        <c:v>-1</c:v>
                      </c:pt>
                      <c:pt idx="5">
                        <c:v>0</c:v>
                      </c:pt>
                      <c:pt idx="6">
                        <c:v>1</c:v>
                      </c:pt>
                      <c:pt idx="7">
                        <c:v>2</c:v>
                      </c:pt>
                      <c:pt idx="8">
                        <c:v>3</c:v>
                      </c:pt>
                      <c:pt idx="9">
                        <c:v>4</c:v>
                      </c:pt>
                      <c:pt idx="10">
                        <c:v>5</c:v>
                      </c:pt>
                      <c:pt idx="11">
                        <c:v>6</c:v>
                      </c:pt>
                    </c:numCache>
                  </c:numRef>
                </c:val>
                <c:extLst>
                  <c:ext xmlns:c16="http://schemas.microsoft.com/office/drawing/2014/chart" uri="{C3380CC4-5D6E-409C-BE32-E72D297353CC}">
                    <c16:uniqueId val="{00000000-A60C-4137-A45F-5A8A38EC3E27}"/>
                  </c:ext>
                </c:extLst>
              </c15:ser>
            </c15:filteredPieSeries>
          </c:ext>
        </c:extLst>
      </c:pieChart>
      <c:spPr>
        <a:noFill/>
        <a:ln>
          <a:noFill/>
        </a:ln>
        <a:effectLst/>
      </c:spPr>
    </c:plotArea>
    <c:legend>
      <c:legendPos val="b"/>
      <c:layout>
        <c:manualLayout>
          <c:xMode val="edge"/>
          <c:yMode val="edge"/>
          <c:x val="0.15888339236405855"/>
          <c:y val="0.82557577653786651"/>
          <c:w val="0.68223282498609605"/>
          <c:h val="0.17442422346213346"/>
        </c:manualLayout>
      </c:layout>
      <c:overlay val="0"/>
      <c:spPr>
        <a:noFill/>
        <a:ln>
          <a:noFill/>
        </a:ln>
        <a:effectLst/>
      </c:spPr>
      <c:txPr>
        <a:bodyPr rot="0" spcFirstLastPara="1" vertOverflow="ellipsis" vert="horz" wrap="square" anchor="ctr" anchorCtr="1"/>
        <a:lstStyle/>
        <a:p>
          <a:pPr rtl="0">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7.1: Order status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ofPieChart>
        <c:ofPieType val="pie"/>
        <c:varyColors val="1"/>
        <c:ser>
          <c:idx val="0"/>
          <c:order val="0"/>
          <c:tx>
            <c:strRef>
              <c:f>ordersCancelledDisrupted!$C$2</c:f>
              <c:strCache>
                <c:ptCount val="1"/>
                <c:pt idx="0">
                  <c:v>status_perc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AA-41B9-AC5F-E25DD02D3A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AA-41B9-AC5F-E25DD02D3A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1-04F0-463E-85C8-5B26793D98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04F0-463E-85C8-5B26793D984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AA-41B9-AC5F-E25DD02D3A4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EAA-41B9-AC5F-E25DD02D3A4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EAA-41B9-AC5F-E25DD02D3A43}"/>
              </c:ext>
            </c:extLst>
          </c:dPt>
          <c:dLbls>
            <c:dLbl>
              <c:idx val="2"/>
              <c:layout>
                <c:manualLayout>
                  <c:x val="2.1235302382564599E-3"/>
                  <c:y val="-7.438995739200807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4F0-463E-85C8-5B26793D984C}"/>
                </c:ext>
              </c:extLst>
            </c:dLbl>
            <c:dLbl>
              <c:idx val="3"/>
              <c:layout>
                <c:manualLayout>
                  <c:x val="7.2249817148354684E-2"/>
                  <c:y val="-0.1191178347366802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4F0-463E-85C8-5B26793D984C}"/>
                </c:ext>
              </c:extLst>
            </c:dLbl>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ordersCancelledDisrupted!$A$3:$A$8</c:f>
              <c:strCache>
                <c:ptCount val="6"/>
                <c:pt idx="0">
                  <c:v>Shipped</c:v>
                </c:pt>
                <c:pt idx="1">
                  <c:v>Cancelled</c:v>
                </c:pt>
                <c:pt idx="2">
                  <c:v>In Process</c:v>
                </c:pt>
                <c:pt idx="3">
                  <c:v>Resolved</c:v>
                </c:pt>
                <c:pt idx="4">
                  <c:v>On Hold</c:v>
                </c:pt>
                <c:pt idx="5">
                  <c:v>Disputed</c:v>
                </c:pt>
              </c:strCache>
            </c:strRef>
          </c:cat>
          <c:val>
            <c:numRef>
              <c:f>ordersCancelledDisrupted!$C$3:$C$8</c:f>
              <c:numCache>
                <c:formatCode>General</c:formatCode>
                <c:ptCount val="6"/>
                <c:pt idx="0">
                  <c:v>92.94</c:v>
                </c:pt>
                <c:pt idx="1">
                  <c:v>1.84</c:v>
                </c:pt>
                <c:pt idx="2">
                  <c:v>1.84</c:v>
                </c:pt>
                <c:pt idx="3">
                  <c:v>1.23</c:v>
                </c:pt>
                <c:pt idx="4">
                  <c:v>1.23</c:v>
                </c:pt>
                <c:pt idx="5">
                  <c:v>0.92</c:v>
                </c:pt>
              </c:numCache>
            </c:numRef>
          </c:val>
          <c:extLst>
            <c:ext xmlns:c16="http://schemas.microsoft.com/office/drawing/2014/chart" uri="{C3380CC4-5D6E-409C-BE32-E72D297353CC}">
              <c16:uniqueId val="{00000000-04F0-463E-85C8-5B26793D984C}"/>
            </c:ext>
          </c:extLst>
        </c:ser>
        <c:dLbls>
          <c:dLblPos val="bestFit"/>
          <c:showLegendKey val="0"/>
          <c:showVal val="1"/>
          <c:showCatName val="0"/>
          <c:showSerName val="0"/>
          <c:showPercent val="0"/>
          <c:showBubbleSize val="0"/>
          <c:showLeaderLines val="1"/>
        </c:dLbls>
        <c:gapWidth val="100"/>
        <c:splitType val="cust"/>
        <c:custSplit>
          <c:secondPiePt val="1"/>
          <c:secondPiePt val="4"/>
          <c:secondPiePt val="5"/>
        </c:custSplit>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[Master.xlsx]ordersCancelledDisrupted!PivotTable2</c:name>
    <c:fmtId val="1"/>
  </c:pivotSource>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a:t>Graphic 7.2: Serious problematic orders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separator>, N: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189810490650846"/>
              <c:y val="0.17911210982216758"/>
            </c:manualLayout>
          </c:layout>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separator>, N: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5264683270387924"/>
              <c:y val="7.2607686593164321E-3"/>
            </c:manualLayout>
          </c:layout>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separator>, N: </c:separator>
          <c:extLst>
            <c:ext xmlns:c15="http://schemas.microsoft.com/office/drawing/2012/chart" uri="{CE6537A1-D6FC-4f65-9D91-7224C49458BB}">
              <c15:layout>
                <c:manualLayout>
                  <c:w val="0.1332190539961127"/>
                  <c:h val="0.21655295984898898"/>
                </c:manualLayout>
              </c15:layout>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layout>
            <c:manualLayout>
              <c:x val="8.6828621641715051E-2"/>
              <c:y val="-0.16318553597664057"/>
            </c:manualLayout>
          </c:layout>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separator>, N: </c:separator>
          <c:extLst>
            <c:ext xmlns:c15="http://schemas.microsoft.com/office/drawing/2012/chart" uri="{CE6537A1-D6FC-4f65-9D91-7224C49458BB}">
              <c15:layout>
                <c:manualLayout>
                  <c:w val="0.13110975230784092"/>
                  <c:h val="0.16692136256468015"/>
                </c:manualLayout>
              </c15:layout>
            </c:ext>
          </c:extLst>
        </c:dLbl>
      </c:pivotFmt>
      <c:pivotFmt>
        <c:idx val="5"/>
        <c:spPr>
          <a:solidFill>
            <a:schemeClr val="accent1"/>
          </a:solidFill>
          <a:ln w="19050">
            <a:solidFill>
              <a:schemeClr val="lt1"/>
            </a:solidFill>
          </a:ln>
          <a:effectLst/>
        </c:spPr>
      </c:pivotFmt>
    </c:pivotFmts>
    <c:plotArea>
      <c:layout/>
      <c:pieChart>
        <c:varyColors val="1"/>
        <c:ser>
          <c:idx val="0"/>
          <c:order val="0"/>
          <c:tx>
            <c:strRef>
              <c:f>ordersCancelledDisrupted!$K$19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A1-4ED6-9B89-E030157B48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A1-4ED6-9B89-E030157B48E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7A1-4ED6-9B89-E030157B48E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7A1-4ED6-9B89-E030157B48E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9D39-47DE-84C7-01DAD705AB1C}"/>
              </c:ext>
            </c:extLst>
          </c:dPt>
          <c:dLbls>
            <c:dLbl>
              <c:idx val="0"/>
              <c:layout>
                <c:manualLayout>
                  <c:x val="0.11189810490650846"/>
                  <c:y val="0.17911210982216758"/>
                </c:manualLayout>
              </c:layout>
              <c:dLblPos val="bestFit"/>
              <c:showLegendKey val="0"/>
              <c:showVal val="1"/>
              <c:showCatName val="1"/>
              <c:showSerName val="0"/>
              <c:showPercent val="0"/>
              <c:showBubbleSize val="0"/>
              <c:separator>, N: </c:separator>
              <c:extLst>
                <c:ext xmlns:c15="http://schemas.microsoft.com/office/drawing/2012/chart" uri="{CE6537A1-D6FC-4f65-9D91-7224C49458BB}"/>
                <c:ext xmlns:c16="http://schemas.microsoft.com/office/drawing/2014/chart" uri="{C3380CC4-5D6E-409C-BE32-E72D297353CC}">
                  <c16:uniqueId val="{00000001-07A1-4ED6-9B89-E030157B48E9}"/>
                </c:ext>
              </c:extLst>
            </c:dLbl>
            <c:dLbl>
              <c:idx val="1"/>
              <c:layout>
                <c:manualLayout>
                  <c:x val="-0.15264683270387924"/>
                  <c:y val="7.2607686593164321E-3"/>
                </c:manualLayout>
              </c:layout>
              <c:dLblPos val="bestFit"/>
              <c:showLegendKey val="0"/>
              <c:showVal val="1"/>
              <c:showCatName val="1"/>
              <c:showSerName val="0"/>
              <c:showPercent val="0"/>
              <c:showBubbleSize val="0"/>
              <c:separator>, N: </c:separator>
              <c:extLst>
                <c:ext xmlns:c15="http://schemas.microsoft.com/office/drawing/2012/chart" uri="{CE6537A1-D6FC-4f65-9D91-7224C49458BB}">
                  <c15:layout>
                    <c:manualLayout>
                      <c:w val="0.1332190539961127"/>
                      <c:h val="0.21655295984898898"/>
                    </c:manualLayout>
                  </c15:layout>
                </c:ext>
                <c:ext xmlns:c16="http://schemas.microsoft.com/office/drawing/2014/chart" uri="{C3380CC4-5D6E-409C-BE32-E72D297353CC}">
                  <c16:uniqueId val="{00000003-07A1-4ED6-9B89-E030157B48E9}"/>
                </c:ext>
              </c:extLst>
            </c:dLbl>
            <c:dLbl>
              <c:idx val="3"/>
              <c:layout>
                <c:manualLayout>
                  <c:x val="8.6828621641715051E-2"/>
                  <c:y val="-0.16318553597664057"/>
                </c:manualLayout>
              </c:layout>
              <c:dLblPos val="bestFit"/>
              <c:showLegendKey val="0"/>
              <c:showVal val="1"/>
              <c:showCatName val="1"/>
              <c:showSerName val="0"/>
              <c:showPercent val="0"/>
              <c:showBubbleSize val="0"/>
              <c:separator>, N: </c:separator>
              <c:extLst>
                <c:ext xmlns:c15="http://schemas.microsoft.com/office/drawing/2012/chart" uri="{CE6537A1-D6FC-4f65-9D91-7224C49458BB}">
                  <c15:layout>
                    <c:manualLayout>
                      <c:w val="0.13110975230784092"/>
                      <c:h val="0.16692136256468015"/>
                    </c:manualLayout>
                  </c15:layout>
                </c:ext>
                <c:ext xmlns:c16="http://schemas.microsoft.com/office/drawing/2014/chart" uri="{C3380CC4-5D6E-409C-BE32-E72D297353CC}">
                  <c16:uniqueId val="{00000007-07A1-4ED6-9B89-E030157B48E9}"/>
                </c:ext>
              </c:extLst>
            </c:dLbl>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separator>, N: </c:separator>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strRef>
              <c:f>ordersCancelledDisrupted!$J$20:$J$25</c:f>
              <c:strCache>
                <c:ptCount val="5"/>
                <c:pt idx="0">
                  <c:v>competition</c:v>
                </c:pt>
                <c:pt idx="1">
                  <c:v>delivery</c:v>
                </c:pt>
                <c:pt idx="2">
                  <c:v>order</c:v>
                </c:pt>
                <c:pt idx="3">
                  <c:v>other</c:v>
                </c:pt>
                <c:pt idx="4">
                  <c:v>product</c:v>
                </c:pt>
              </c:strCache>
            </c:strRef>
          </c:cat>
          <c:val>
            <c:numRef>
              <c:f>ordersCancelledDisrupted!$K$20:$K$25</c:f>
              <c:numCache>
                <c:formatCode>General</c:formatCode>
                <c:ptCount val="5"/>
                <c:pt idx="0">
                  <c:v>1</c:v>
                </c:pt>
                <c:pt idx="1">
                  <c:v>1</c:v>
                </c:pt>
                <c:pt idx="2">
                  <c:v>1</c:v>
                </c:pt>
                <c:pt idx="3">
                  <c:v>1</c:v>
                </c:pt>
                <c:pt idx="4">
                  <c:v>2</c:v>
                </c:pt>
              </c:numCache>
            </c:numRef>
          </c:val>
          <c:extLst>
            <c:ext xmlns:c16="http://schemas.microsoft.com/office/drawing/2014/chart" uri="{C3380CC4-5D6E-409C-BE32-E72D297353CC}">
              <c16:uniqueId val="{00000000-9D39-47DE-84C7-01DAD705AB1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Graphic 2.1: Distribution of order_amount</cx:v>
        </cx:txData>
      </cx:tx>
      <cx:txPr>
        <a:bodyPr spcFirstLastPara="1" vertOverflow="ellipsis" horzOverflow="overflow" wrap="square" lIns="0" tIns="0" rIns="0" bIns="0" anchor="ctr" anchorCtr="1"/>
        <a:lstStyle/>
        <a:p>
          <a:pPr algn="ctr" rtl="0">
            <a:defRPr>
              <a:solidFill>
                <a:sysClr val="windowText" lastClr="000000"/>
              </a:solidFill>
            </a:defRPr>
          </a:pPr>
          <a:r>
            <a:rPr lang="en-US" sz="1400" b="0" i="0" u="none" strike="noStrike" baseline="0">
              <a:solidFill>
                <a:sysClr val="windowText" lastClr="000000"/>
              </a:solidFill>
              <a:latin typeface="Calibri" panose="020F0502020204030204"/>
            </a:rPr>
            <a:t>Graphic 2.1: Distribution of order_amount</a:t>
          </a:r>
        </a:p>
      </cx:txPr>
    </cx:title>
    <cx:plotArea>
      <cx:plotAreaRegion>
        <cx:series layoutId="clusteredColumn" uniqueId="{EBCE3849-D7AA-4CAC-94F5-F256BCB1AD40}">
          <cx:dataId val="0"/>
          <cx:layoutPr>
            <cx:binning intervalClosed="r">
              <cx:binSize val="1000"/>
            </cx:binning>
          </cx:layoutPr>
        </cx:series>
      </cx:plotAreaRegion>
      <cx:axis id="0">
        <cx:catScaling gapWidth="0"/>
        <cx:tickLabels/>
        <cx:numFmt formatCode="General" sourceLinked="0"/>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solidFill>
                <a:sysClr val="windowText" lastClr="000000"/>
              </a:solidFill>
            </a:endParaRPr>
          </a:p>
        </cx:txPr>
      </cx:axis>
      <cx:axis id="1">
        <cx:valScaling max="35"/>
        <cx:majorGridlines/>
        <cx:tickLabels/>
        <cx:txPr>
          <a:bodyPr vertOverflow="overflow" horzOverflow="overflow" wrap="square" lIns="0" tIns="0" rIns="0" bIns="0"/>
          <a:lstStyle/>
          <a:p>
            <a:pPr algn="ctr" rtl="0">
              <a:defRPr sz="12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sz="1200">
              <a:solidFill>
                <a:sysClr val="windowText" lastClr="000000"/>
              </a:solidFill>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4">
  <a:schemeClr val="accent4"/>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7</xdr:col>
      <xdr:colOff>147637</xdr:colOff>
      <xdr:row>1</xdr:row>
      <xdr:rowOff>30256</xdr:rowOff>
    </xdr:from>
    <xdr:to>
      <xdr:col>10</xdr:col>
      <xdr:colOff>928687</xdr:colOff>
      <xdr:row>12</xdr:row>
      <xdr:rowOff>151280</xdr:rowOff>
    </xdr:to>
    <xdr:graphicFrame macro="">
      <xdr:nvGraphicFramePr>
        <xdr:cNvPr id="4" name="Chart 3">
          <a:extLst>
            <a:ext uri="{FF2B5EF4-FFF2-40B4-BE49-F238E27FC236}">
              <a16:creationId xmlns:a16="http://schemas.microsoft.com/office/drawing/2014/main" id="{2095F67C-A83F-07AD-C668-82DAD69493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241206</xdr:colOff>
      <xdr:row>1</xdr:row>
      <xdr:rowOff>19610</xdr:rowOff>
    </xdr:from>
    <xdr:to>
      <xdr:col>16</xdr:col>
      <xdr:colOff>150719</xdr:colOff>
      <xdr:row>12</xdr:row>
      <xdr:rowOff>140634</xdr:rowOff>
    </xdr:to>
    <xdr:graphicFrame macro="">
      <xdr:nvGraphicFramePr>
        <xdr:cNvPr id="5" name="Chart 4">
          <a:extLst>
            <a:ext uri="{FF2B5EF4-FFF2-40B4-BE49-F238E27FC236}">
              <a16:creationId xmlns:a16="http://schemas.microsoft.com/office/drawing/2014/main" id="{32358917-D9EE-DEA0-0910-47D11AF87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6307</xdr:colOff>
      <xdr:row>29</xdr:row>
      <xdr:rowOff>130751</xdr:rowOff>
    </xdr:from>
    <xdr:to>
      <xdr:col>16</xdr:col>
      <xdr:colOff>15588</xdr:colOff>
      <xdr:row>45</xdr:row>
      <xdr:rowOff>61479</xdr:rowOff>
    </xdr:to>
    <xdr:graphicFrame macro="">
      <xdr:nvGraphicFramePr>
        <xdr:cNvPr id="6" name="Chart 5">
          <a:extLst>
            <a:ext uri="{FF2B5EF4-FFF2-40B4-BE49-F238E27FC236}">
              <a16:creationId xmlns:a16="http://schemas.microsoft.com/office/drawing/2014/main" id="{14ADCCED-D6C2-54AE-76F1-7123180C3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0.75032</cdr:x>
      <cdr:y>0.14537</cdr:y>
    </cdr:from>
    <cdr:to>
      <cdr:x>0.97844</cdr:x>
      <cdr:y>0.22416</cdr:y>
    </cdr:to>
    <cdr:sp macro="" textlink="">
      <cdr:nvSpPr>
        <cdr:cNvPr id="2" name="TextBox 1">
          <a:extLst xmlns:a="http://schemas.openxmlformats.org/drawingml/2006/main">
            <a:ext uri="{FF2B5EF4-FFF2-40B4-BE49-F238E27FC236}">
              <a16:creationId xmlns:a16="http://schemas.microsoft.com/office/drawing/2014/main" id="{852A9747-D010-E332-6C1F-45E0FF9B926B}"/>
            </a:ext>
          </a:extLst>
        </cdr:cNvPr>
        <cdr:cNvSpPr txBox="1"/>
      </cdr:nvSpPr>
      <cdr:spPr>
        <a:xfrm xmlns:a="http://schemas.openxmlformats.org/drawingml/2006/main">
          <a:off x="3480495" y="398369"/>
          <a:ext cx="1058168" cy="2159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u="sng">
              <a:solidFill>
                <a:sysClr val="windowText" lastClr="000000"/>
              </a:solidFill>
            </a:rPr>
            <a:t>Product lines</a:t>
          </a:r>
        </a:p>
      </cdr:txBody>
    </cdr:sp>
  </cdr:relSizeAnchor>
</c:userShapes>
</file>

<file path=xl/drawings/drawing3.xml><?xml version="1.0" encoding="utf-8"?>
<c:userShapes xmlns:c="http://schemas.openxmlformats.org/drawingml/2006/chart">
  <cdr:relSizeAnchor xmlns:cdr="http://schemas.openxmlformats.org/drawingml/2006/chartDrawing">
    <cdr:from>
      <cdr:x>0.73327</cdr:x>
      <cdr:y>0.16452</cdr:y>
    </cdr:from>
    <cdr:to>
      <cdr:x>0.96791</cdr:x>
      <cdr:y>0.25005</cdr:y>
    </cdr:to>
    <cdr:sp macro="" textlink="">
      <cdr:nvSpPr>
        <cdr:cNvPr id="3" name="TextBox 1">
          <a:extLst xmlns:a="http://schemas.openxmlformats.org/drawingml/2006/main">
            <a:ext uri="{FF2B5EF4-FFF2-40B4-BE49-F238E27FC236}">
              <a16:creationId xmlns:a16="http://schemas.microsoft.com/office/drawing/2014/main" id="{EFFC9930-73C6-4E6E-42CE-DD56A61418A4}"/>
            </a:ext>
          </a:extLst>
        </cdr:cNvPr>
        <cdr:cNvSpPr txBox="1"/>
      </cdr:nvSpPr>
      <cdr:spPr>
        <a:xfrm xmlns:a="http://schemas.openxmlformats.org/drawingml/2006/main">
          <a:off x="3879849" y="450850"/>
          <a:ext cx="1241519" cy="23439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u="sng">
              <a:solidFill>
                <a:sysClr val="windowText" lastClr="000000"/>
              </a:solidFill>
            </a:rPr>
            <a:t>Product lines</a:t>
          </a:r>
        </a:p>
      </cdr:txBody>
    </cdr:sp>
  </cdr:relSizeAnchor>
</c:userShapes>
</file>

<file path=xl/drawings/drawing4.xml><?xml version="1.0" encoding="utf-8"?>
<c:userShapes xmlns:c="http://schemas.openxmlformats.org/drawingml/2006/chart">
  <cdr:relSizeAnchor xmlns:cdr="http://schemas.openxmlformats.org/drawingml/2006/chartDrawing">
    <cdr:from>
      <cdr:x>0.84067</cdr:x>
      <cdr:y>0.21983</cdr:y>
    </cdr:from>
    <cdr:to>
      <cdr:x>0.96486</cdr:x>
      <cdr:y>0.28333</cdr:y>
    </cdr:to>
    <cdr:sp macro="" textlink="">
      <cdr:nvSpPr>
        <cdr:cNvPr id="4" name="TextBox 1">
          <a:extLst xmlns:a="http://schemas.openxmlformats.org/drawingml/2006/main">
            <a:ext uri="{FF2B5EF4-FFF2-40B4-BE49-F238E27FC236}">
              <a16:creationId xmlns:a16="http://schemas.microsoft.com/office/drawing/2014/main" id="{EFFC9930-73C6-4E6E-42CE-DD56A61418A4}"/>
            </a:ext>
          </a:extLst>
        </cdr:cNvPr>
        <cdr:cNvSpPr txBox="1"/>
      </cdr:nvSpPr>
      <cdr:spPr>
        <a:xfrm xmlns:a="http://schemas.openxmlformats.org/drawingml/2006/main">
          <a:off x="8575675" y="822325"/>
          <a:ext cx="1266868" cy="2375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u="sng">
              <a:solidFill>
                <a:sysClr val="windowText" lastClr="000000"/>
              </a:solidFill>
            </a:rPr>
            <a:t>Product lines</a:t>
          </a:r>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47625</xdr:colOff>
      <xdr:row>17</xdr:row>
      <xdr:rowOff>38100</xdr:rowOff>
    </xdr:from>
    <xdr:to>
      <xdr:col>6</xdr:col>
      <xdr:colOff>333375</xdr:colOff>
      <xdr:row>28</xdr:row>
      <xdr:rowOff>161925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12D60AC-7DFC-2448-26C3-C642CC5B67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76775" y="4133850"/>
              <a:ext cx="48768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33107</xdr:colOff>
      <xdr:row>1</xdr:row>
      <xdr:rowOff>60716</xdr:rowOff>
    </xdr:from>
    <xdr:to>
      <xdr:col>10</xdr:col>
      <xdr:colOff>365720</xdr:colOff>
      <xdr:row>16</xdr:row>
      <xdr:rowOff>42788</xdr:rowOff>
    </xdr:to>
    <xdr:graphicFrame macro="">
      <xdr:nvGraphicFramePr>
        <xdr:cNvPr id="2" name="Chart 1">
          <a:extLst>
            <a:ext uri="{FF2B5EF4-FFF2-40B4-BE49-F238E27FC236}">
              <a16:creationId xmlns:a16="http://schemas.microsoft.com/office/drawing/2014/main" id="{59524505-C7F2-EFB8-FD7C-BE1D0AB49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632332</xdr:colOff>
      <xdr:row>1</xdr:row>
      <xdr:rowOff>61954</xdr:rowOff>
    </xdr:from>
    <xdr:to>
      <xdr:col>15</xdr:col>
      <xdr:colOff>739589</xdr:colOff>
      <xdr:row>16</xdr:row>
      <xdr:rowOff>4804</xdr:rowOff>
    </xdr:to>
    <xdr:graphicFrame macro="">
      <xdr:nvGraphicFramePr>
        <xdr:cNvPr id="4" name="Chart 3">
          <a:extLst>
            <a:ext uri="{FF2B5EF4-FFF2-40B4-BE49-F238E27FC236}">
              <a16:creationId xmlns:a16="http://schemas.microsoft.com/office/drawing/2014/main" id="{B489FF8F-61B0-61AD-5041-BE4E86FE8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784412</xdr:colOff>
      <xdr:row>5</xdr:row>
      <xdr:rowOff>224118</xdr:rowOff>
    </xdr:from>
    <xdr:to>
      <xdr:col>15</xdr:col>
      <xdr:colOff>582706</xdr:colOff>
      <xdr:row>7</xdr:row>
      <xdr:rowOff>11207</xdr:rowOff>
    </xdr:to>
    <xdr:sp macro="" textlink="">
      <xdr:nvSpPr>
        <xdr:cNvPr id="5" name="TextBox 4">
          <a:extLst>
            <a:ext uri="{FF2B5EF4-FFF2-40B4-BE49-F238E27FC236}">
              <a16:creationId xmlns:a16="http://schemas.microsoft.com/office/drawing/2014/main" id="{7390DC38-4BED-83F6-0DA9-A8C91520D8ED}"/>
            </a:ext>
          </a:extLst>
        </xdr:cNvPr>
        <xdr:cNvSpPr txBox="1"/>
      </xdr:nvSpPr>
      <xdr:spPr>
        <a:xfrm>
          <a:off x="17268265" y="1434353"/>
          <a:ext cx="638735" cy="2577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u="sng">
              <a:solidFill>
                <a:sysClr val="windowText" lastClr="000000"/>
              </a:solidFill>
            </a:rPr>
            <a:t>Region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809625</xdr:colOff>
      <xdr:row>0</xdr:row>
      <xdr:rowOff>238124</xdr:rowOff>
    </xdr:from>
    <xdr:to>
      <xdr:col>10</xdr:col>
      <xdr:colOff>0</xdr:colOff>
      <xdr:row>13</xdr:row>
      <xdr:rowOff>33617</xdr:rowOff>
    </xdr:to>
    <xdr:graphicFrame macro="">
      <xdr:nvGraphicFramePr>
        <xdr:cNvPr id="2" name="Chart 1">
          <a:extLst>
            <a:ext uri="{FF2B5EF4-FFF2-40B4-BE49-F238E27FC236}">
              <a16:creationId xmlns:a16="http://schemas.microsoft.com/office/drawing/2014/main" id="{602E126B-1071-2EA3-39F0-7B60D1EB1A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157161</xdr:colOff>
      <xdr:row>15</xdr:row>
      <xdr:rowOff>62911</xdr:rowOff>
    </xdr:from>
    <xdr:to>
      <xdr:col>11</xdr:col>
      <xdr:colOff>750795</xdr:colOff>
      <xdr:row>29</xdr:row>
      <xdr:rowOff>128867</xdr:rowOff>
    </xdr:to>
    <xdr:graphicFrame macro="">
      <xdr:nvGraphicFramePr>
        <xdr:cNvPr id="4" name="Chart 3">
          <a:extLst>
            <a:ext uri="{FF2B5EF4-FFF2-40B4-BE49-F238E27FC236}">
              <a16:creationId xmlns:a16="http://schemas.microsoft.com/office/drawing/2014/main" id="{9C8CEB7E-E435-4593-A4CB-3BA6C9041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28</xdr:col>
      <xdr:colOff>434306</xdr:colOff>
      <xdr:row>2</xdr:row>
      <xdr:rowOff>105461</xdr:rowOff>
    </xdr:from>
    <xdr:to>
      <xdr:col>44</xdr:col>
      <xdr:colOff>128872</xdr:colOff>
      <xdr:row>34</xdr:row>
      <xdr:rowOff>142527</xdr:rowOff>
    </xdr:to>
    <xdr:graphicFrame macro="">
      <xdr:nvGraphicFramePr>
        <xdr:cNvPr id="2" name="Chart 1">
          <a:extLst>
            <a:ext uri="{FF2B5EF4-FFF2-40B4-BE49-F238E27FC236}">
              <a16:creationId xmlns:a16="http://schemas.microsoft.com/office/drawing/2014/main" id="{4FAC9755-A0BB-FA50-31AB-0D56B1E19A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498763</xdr:colOff>
      <xdr:row>1</xdr:row>
      <xdr:rowOff>207816</xdr:rowOff>
    </xdr:from>
    <xdr:to>
      <xdr:col>27</xdr:col>
      <xdr:colOff>637309</xdr:colOff>
      <xdr:row>110</xdr:row>
      <xdr:rowOff>65314</xdr:rowOff>
    </xdr:to>
    <xdr:graphicFrame macro="">
      <xdr:nvGraphicFramePr>
        <xdr:cNvPr id="4" name="Chart 3">
          <a:extLst>
            <a:ext uri="{FF2B5EF4-FFF2-40B4-BE49-F238E27FC236}">
              <a16:creationId xmlns:a16="http://schemas.microsoft.com/office/drawing/2014/main" id="{8B307307-EFA4-81CD-633D-965031499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152399</xdr:colOff>
      <xdr:row>1</xdr:row>
      <xdr:rowOff>1</xdr:rowOff>
    </xdr:from>
    <xdr:to>
      <xdr:col>3</xdr:col>
      <xdr:colOff>2647950</xdr:colOff>
      <xdr:row>10</xdr:row>
      <xdr:rowOff>47626</xdr:rowOff>
    </xdr:to>
    <xdr:graphicFrame macro="">
      <xdr:nvGraphicFramePr>
        <xdr:cNvPr id="2" name="Chart 1">
          <a:extLst>
            <a:ext uri="{FF2B5EF4-FFF2-40B4-BE49-F238E27FC236}">
              <a16:creationId xmlns:a16="http://schemas.microsoft.com/office/drawing/2014/main" id="{C4169B1F-B677-D1E9-76FC-94109F0081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123825</xdr:colOff>
      <xdr:row>11</xdr:row>
      <xdr:rowOff>47625</xdr:rowOff>
    </xdr:from>
    <xdr:to>
      <xdr:col>3</xdr:col>
      <xdr:colOff>2686050</xdr:colOff>
      <xdr:row>23</xdr:row>
      <xdr:rowOff>28575</xdr:rowOff>
    </xdr:to>
    <xdr:graphicFrame macro="">
      <xdr:nvGraphicFramePr>
        <xdr:cNvPr id="5" name="Chart 4">
          <a:extLst>
            <a:ext uri="{FF2B5EF4-FFF2-40B4-BE49-F238E27FC236}">
              <a16:creationId xmlns:a16="http://schemas.microsoft.com/office/drawing/2014/main" id="{F4B0D09D-F42F-CCD3-80F5-DF5814BE2E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0.80534</cdr:x>
      <cdr:y>0.20937</cdr:y>
    </cdr:from>
    <cdr:to>
      <cdr:x>1</cdr:x>
      <cdr:y>0.32354</cdr:y>
    </cdr:to>
    <cdr:sp macro="" textlink="">
      <cdr:nvSpPr>
        <cdr:cNvPr id="2" name="TextBox 1">
          <a:extLst xmlns:a="http://schemas.openxmlformats.org/drawingml/2006/main">
            <a:ext uri="{FF2B5EF4-FFF2-40B4-BE49-F238E27FC236}">
              <a16:creationId xmlns:a16="http://schemas.microsoft.com/office/drawing/2014/main" id="{1C99B7B9-DA69-24EF-78DF-3DE292514AFB}"/>
            </a:ext>
          </a:extLst>
        </cdr:cNvPr>
        <cdr:cNvSpPr txBox="1"/>
      </cdr:nvSpPr>
      <cdr:spPr>
        <a:xfrm xmlns:a="http://schemas.openxmlformats.org/drawingml/2006/main">
          <a:off x="2009776" y="464668"/>
          <a:ext cx="485775" cy="25338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b="0" i="0" u="sng" strike="noStrike" kern="1200" spc="0" baseline="0">
              <a:solidFill>
                <a:sysClr val="windowText" lastClr="000000"/>
              </a:solidFill>
              <a:latin typeface="+mn-lt"/>
              <a:ea typeface="+mn-ea"/>
              <a:cs typeface="+mn-cs"/>
            </a:rPr>
            <a:t>Days</a:t>
          </a:r>
        </a:p>
      </cdr:txBody>
    </cdr:sp>
  </cdr:relSizeAnchor>
</c:userShapes>
</file>

<file path=xl/drawings/drawing11.xml><?xml version="1.0" encoding="utf-8"?>
<c:userShapes xmlns:c="http://schemas.openxmlformats.org/drawingml/2006/chart">
  <cdr:relSizeAnchor xmlns:cdr="http://schemas.openxmlformats.org/drawingml/2006/chartDrawing">
    <cdr:from>
      <cdr:x>0.02741</cdr:x>
      <cdr:y>0.80795</cdr:y>
    </cdr:from>
    <cdr:to>
      <cdr:x>0.16241</cdr:x>
      <cdr:y>0.99183</cdr:y>
    </cdr:to>
    <cdr:sp macro="" textlink="">
      <cdr:nvSpPr>
        <cdr:cNvPr id="3" name="TextBox 1">
          <a:extLst xmlns:a="http://schemas.openxmlformats.org/drawingml/2006/main">
            <a:ext uri="{FF2B5EF4-FFF2-40B4-BE49-F238E27FC236}">
              <a16:creationId xmlns:a16="http://schemas.microsoft.com/office/drawing/2014/main" id="{75F28580-5E86-50AE-EFD0-705298D3C8BB}"/>
            </a:ext>
          </a:extLst>
        </cdr:cNvPr>
        <cdr:cNvSpPr txBox="1"/>
      </cdr:nvSpPr>
      <cdr:spPr>
        <a:xfrm xmlns:a="http://schemas.openxmlformats.org/drawingml/2006/main" rot="16200000">
          <a:off x="-21297" y="2415617"/>
          <a:ext cx="528940" cy="34590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0" i="0" u="sng" strike="noStrike" kern="1200" spc="0" baseline="0">
              <a:solidFill>
                <a:sysClr val="windowText" lastClr="000000"/>
              </a:solidFill>
              <a:latin typeface="+mn-lt"/>
              <a:ea typeface="+mn-ea"/>
              <a:cs typeface="+mn-cs"/>
            </a:rPr>
            <a:t>Days</a:t>
          </a:r>
        </a:p>
      </cdr:txBody>
    </cdr:sp>
  </cdr:relSizeAnchor>
</c:userShapes>
</file>

<file path=xl/drawings/drawing12.xml><?xml version="1.0" encoding="utf-8"?>
<xdr:wsDr xmlns:xdr="http://schemas.openxmlformats.org/drawingml/2006/spreadsheetDrawing" xmlns:a="http://schemas.openxmlformats.org/drawingml/2006/main">
  <xdr:twoCellAnchor>
    <xdr:from>
      <xdr:col>4</xdr:col>
      <xdr:colOff>21772</xdr:colOff>
      <xdr:row>1</xdr:row>
      <xdr:rowOff>2721</xdr:rowOff>
    </xdr:from>
    <xdr:to>
      <xdr:col>8</xdr:col>
      <xdr:colOff>48986</xdr:colOff>
      <xdr:row>12</xdr:row>
      <xdr:rowOff>126547</xdr:rowOff>
    </xdr:to>
    <xdr:graphicFrame macro="">
      <xdr:nvGraphicFramePr>
        <xdr:cNvPr id="2" name="Chart 1">
          <a:extLst>
            <a:ext uri="{FF2B5EF4-FFF2-40B4-BE49-F238E27FC236}">
              <a16:creationId xmlns:a16="http://schemas.microsoft.com/office/drawing/2014/main" id="{EB0FC11B-0B80-7E88-D597-9DF4702B22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207509</xdr:colOff>
      <xdr:row>1</xdr:row>
      <xdr:rowOff>17689</xdr:rowOff>
    </xdr:from>
    <xdr:to>
      <xdr:col>12</xdr:col>
      <xdr:colOff>693284</xdr:colOff>
      <xdr:row>12</xdr:row>
      <xdr:rowOff>141515</xdr:rowOff>
    </xdr:to>
    <xdr:graphicFrame macro="">
      <xdr:nvGraphicFramePr>
        <xdr:cNvPr id="3" name="Chart 2">
          <a:extLst>
            <a:ext uri="{FF2B5EF4-FFF2-40B4-BE49-F238E27FC236}">
              <a16:creationId xmlns:a16="http://schemas.microsoft.com/office/drawing/2014/main" id="{710F169B-5EC2-EC92-477F-6C15AB3DEF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27215</xdr:colOff>
      <xdr:row>3</xdr:row>
      <xdr:rowOff>54428</xdr:rowOff>
    </xdr:from>
    <xdr:to>
      <xdr:col>7</xdr:col>
      <xdr:colOff>775606</xdr:colOff>
      <xdr:row>4</xdr:row>
      <xdr:rowOff>81642</xdr:rowOff>
    </xdr:to>
    <xdr:sp macro="" textlink="">
      <xdr:nvSpPr>
        <xdr:cNvPr id="4" name="TextBox 3">
          <a:extLst>
            <a:ext uri="{FF2B5EF4-FFF2-40B4-BE49-F238E27FC236}">
              <a16:creationId xmlns:a16="http://schemas.microsoft.com/office/drawing/2014/main" id="{D989C178-F27F-A238-E656-08963BCCB6DE}"/>
            </a:ext>
          </a:extLst>
        </xdr:cNvPr>
        <xdr:cNvSpPr txBox="1"/>
      </xdr:nvSpPr>
      <xdr:spPr>
        <a:xfrm>
          <a:off x="8395608" y="816428"/>
          <a:ext cx="748391" cy="2721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u="sng"/>
            <a:t>Status</a:t>
          </a:r>
        </a:p>
      </xdr:txBody>
    </xdr:sp>
    <xdr:clientData/>
  </xdr:twoCellAnchor>
</xdr:wsDr>
</file>

<file path=xl/drawings/drawing13.xml><?xml version="1.0" encoding="utf-8"?>
<c:userShapes xmlns:c="http://schemas.openxmlformats.org/drawingml/2006/chart">
  <cdr:relSizeAnchor xmlns:cdr="http://schemas.openxmlformats.org/drawingml/2006/chartDrawing">
    <cdr:from>
      <cdr:x>0.08636</cdr:x>
      <cdr:y>0.19536</cdr:y>
    </cdr:from>
    <cdr:to>
      <cdr:x>0.39607</cdr:x>
      <cdr:y>0.28219</cdr:y>
    </cdr:to>
    <cdr:sp macro="" textlink="">
      <cdr:nvSpPr>
        <cdr:cNvPr id="2" name="TextBox 1">
          <a:extLst xmlns:a="http://schemas.openxmlformats.org/drawingml/2006/main">
            <a:ext uri="{FF2B5EF4-FFF2-40B4-BE49-F238E27FC236}">
              <a16:creationId xmlns:a16="http://schemas.microsoft.com/office/drawing/2014/main" id="{2C574A22-0320-9B0F-B4DC-9F5BD3246C70}"/>
            </a:ext>
          </a:extLst>
        </cdr:cNvPr>
        <cdr:cNvSpPr txBox="1"/>
      </cdr:nvSpPr>
      <cdr:spPr>
        <a:xfrm xmlns:a="http://schemas.openxmlformats.org/drawingml/2006/main">
          <a:off x="394607" y="538843"/>
          <a:ext cx="1415143" cy="23948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a:solidFill>
                <a:sysClr val="windowText" lastClr="000000"/>
              </a:solidFill>
            </a:rPr>
            <a:t>Unproblematic</a:t>
          </a:r>
        </a:p>
      </cdr:txBody>
    </cdr:sp>
  </cdr:relSizeAnchor>
  <cdr:relSizeAnchor xmlns:cdr="http://schemas.openxmlformats.org/drawingml/2006/chartDrawing">
    <cdr:from>
      <cdr:x>0.44944</cdr:x>
      <cdr:y>0.19908</cdr:y>
    </cdr:from>
    <cdr:to>
      <cdr:x>0.75915</cdr:x>
      <cdr:y>0.28591</cdr:y>
    </cdr:to>
    <cdr:sp macro="" textlink="">
      <cdr:nvSpPr>
        <cdr:cNvPr id="3" name="TextBox 1">
          <a:extLst xmlns:a="http://schemas.openxmlformats.org/drawingml/2006/main">
            <a:ext uri="{FF2B5EF4-FFF2-40B4-BE49-F238E27FC236}">
              <a16:creationId xmlns:a16="http://schemas.microsoft.com/office/drawing/2014/main" id="{B4947486-7249-F6A2-BB1C-37E5AAF65154}"/>
            </a:ext>
          </a:extLst>
        </cdr:cNvPr>
        <cdr:cNvSpPr txBox="1"/>
      </cdr:nvSpPr>
      <cdr:spPr>
        <a:xfrm xmlns:a="http://schemas.openxmlformats.org/drawingml/2006/main">
          <a:off x="1755190" y="561012"/>
          <a:ext cx="1209495" cy="24469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a:solidFill>
                <a:sysClr val="windowText" lastClr="000000"/>
              </a:solidFill>
            </a:rPr>
            <a:t>Problematic</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Lemmer" refreshedDate="44824.48477800926" createdVersion="8" refreshedVersion="8" minRefreshableVersion="3" recordCount="12" xr:uid="{7110E980-1F5A-428C-AE7A-69AF2E2BD8C2}">
  <cacheSource type="worksheet">
    <worksheetSource name="Table5"/>
  </cacheSource>
  <cacheFields count="4">
    <cacheField name="ship_to_required_days" numFmtId="0">
      <sharedItems containsSemiMixedTypes="0" containsString="0" containsNumber="1" containsInteger="1" minValue="-5" maxValue="6" count="12">
        <n v="-5"/>
        <n v="-4"/>
        <n v="-3"/>
        <n v="-2"/>
        <n v="-1"/>
        <n v="0"/>
        <n v="1"/>
        <n v="2"/>
        <n v="3"/>
        <n v="4"/>
        <n v="5"/>
        <n v="6"/>
      </sharedItems>
      <fieldGroup par="3"/>
    </cacheField>
    <cacheField name="N_ship_to_required" numFmtId="0">
      <sharedItems containsSemiMixedTypes="0" containsString="0" containsNumber="1" containsInteger="1" minValue="1" maxValue="9"/>
    </cacheField>
    <cacheField name="perc_ship_to_required_cat" numFmtId="0">
      <sharedItems containsSemiMixedTypes="0" containsString="0" containsNumber="1" minValue="1.82" maxValue="16.36" count="7">
        <n v="1.82"/>
        <n v="3.64"/>
        <n v="12.73"/>
        <n v="7.27"/>
        <n v="10.91"/>
        <n v="9.09"/>
        <n v="16.36"/>
      </sharedItems>
    </cacheField>
    <cacheField name="ship_to_required_days2" numFmtId="0" databaseField="0">
      <fieldGroup base="0">
        <discretePr count="12">
          <x v="0"/>
          <x v="0"/>
          <x v="0"/>
          <x v="0"/>
          <x v="0"/>
          <x v="1"/>
          <x v="1"/>
          <x v="1"/>
          <x v="1"/>
          <x v="1"/>
          <x v="1"/>
          <x v="1"/>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Lemmer" refreshedDate="44825.471945833335" createdVersion="8" refreshedVersion="8" minRefreshableVersion="3" recordCount="16" xr:uid="{23174270-FDD3-4710-867E-3860F61B90E2}">
  <cacheSource type="worksheet">
    <worksheetSource name="Table10"/>
  </cacheSource>
  <cacheFields count="5">
    <cacheField name="city" numFmtId="0">
      <sharedItems/>
    </cacheField>
    <cacheField name="employeeNumber" numFmtId="0">
      <sharedItems containsMixedTypes="1" containsNumber="1" containsInteger="1" minValue="1165" maxValue="1702" count="16">
        <n v="1370"/>
        <n v="1165"/>
        <n v="1401"/>
        <n v="1501"/>
        <n v="1504"/>
        <n v="1323"/>
        <n v="1612"/>
        <n v="1337"/>
        <n v="1611"/>
        <n v="1216"/>
        <n v="1286"/>
        <n v="1621"/>
        <n v="1702"/>
        <n v="1188"/>
        <n v="1166"/>
        <s v="N/A"/>
      </sharedItems>
    </cacheField>
    <cacheField name="N_customers" numFmtId="0">
      <sharedItems containsSemiMixedTypes="0" containsString="0" containsNumber="1" containsInteger="1" minValue="5" maxValue="22"/>
    </cacheField>
    <cacheField name="total_sales" numFmtId="0">
      <sharedItems containsMixedTypes="1" containsNumber="1" minValue="347533.03" maxValue="1258577.81"/>
    </cacheField>
    <cacheField name="performance" numFmtId="0">
      <sharedItems count="4">
        <s v="top"/>
        <s v="middle"/>
        <s v="bottom"/>
        <s v="N/A"/>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Lemmer" refreshedDate="44827.528866203706" createdVersion="8" refreshedVersion="8" minRefreshableVersion="3" recordCount="13" xr:uid="{0757B44B-8544-4011-BA9F-9EEDC426739A}">
  <cacheSource type="worksheet">
    <worksheetSource name="Table13"/>
  </cacheSource>
  <cacheFields count="8">
    <cacheField name="customerNumber" numFmtId="0">
      <sharedItems containsSemiMixedTypes="0" containsString="0" containsNumber="1" containsInteger="1" minValue="131" maxValue="496"/>
    </cacheField>
    <cacheField name="orderNumber" numFmtId="0">
      <sharedItems containsSemiMixedTypes="0" containsString="0" containsNumber="1" containsInteger="1" minValue="10167" maxValue="10417"/>
    </cacheField>
    <cacheField name="orderDate" numFmtId="0">
      <sharedItems/>
    </cacheField>
    <cacheField name="status" numFmtId="0">
      <sharedItems/>
    </cacheField>
    <cacheField name="comments" numFmtId="0">
      <sharedItems/>
    </cacheField>
    <cacheField name="cause" numFmtId="0">
      <sharedItems/>
    </cacheField>
    <cacheField name="serious" numFmtId="0">
      <sharedItems count="2">
        <s v="no"/>
        <s v="yes"/>
      </sharedItems>
    </cacheField>
    <cacheField name="category" numFmtId="0">
      <sharedItems count="6">
        <s v="order"/>
        <s v="other"/>
        <s v="product"/>
        <s v="competition"/>
        <s v="financial"/>
        <s v="deliver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Lemmer" refreshedDate="44827.532740509261" createdVersion="8" refreshedVersion="8" minRefreshableVersion="3" recordCount="110" xr:uid="{109FC7C4-4FB9-4C23-A2AC-0D3CCCFAE4CC}">
  <cacheSource type="worksheet">
    <worksheetSource name="Table14"/>
  </cacheSource>
  <cacheFields count="3">
    <cacheField name="productName" numFmtId="0">
      <sharedItems count="110">
        <s v="2001 Ferrari Enzo"/>
        <s v="1972 Alfa Romeo GTA"/>
        <s v="1957 Corvette Convertible"/>
        <s v="1948 Porsche Type 356 Roadster"/>
        <s v="1952 Alpine Renault 1300"/>
        <s v="1968 Ford Mustang"/>
        <s v="1956 Porsche 356A Coupe"/>
        <s v="1995 Honda Civic"/>
        <s v="1952 Citroen-15CV"/>
        <s v="18th century schooner"/>
        <s v="1962 LanciaA Delta 16V"/>
        <s v="1980s Black Hawk Helicopter"/>
        <s v="2003 Harley-Davidson Eagle Drag Bike"/>
        <s v="1957 Chevy Pickup"/>
        <s v="1970 Triumph Spitfire"/>
        <s v="1969 Corvair Monza"/>
        <s v="1965 Aston Martin DB5"/>
        <s v="1928 Mercedes-Benz SSK"/>
        <s v="1968 Dodge Charger"/>
        <s v="1996 Moto Guzzi 1100i"/>
        <s v="1969 Ford Falcon"/>
        <s v="1917 Grand Touring Sedan"/>
        <s v="1917 Maxwell Touring Car"/>
        <s v="1982 Camaro Z28"/>
        <s v="1962 Volkswagen Microbus"/>
        <s v="1941 Chevrolet Special Deluxe Cabriolet"/>
        <s v="1969 Dodge Charger"/>
        <s v="1976 Ford Gran Torino"/>
        <s v="1992 Ferrari 360 Spider red"/>
        <s v="Diamond T620 Semi-Skirted Tanker"/>
        <s v="1940 Ford Delivery Sedan"/>
        <s v="1937 Lincoln Berline"/>
        <s v="ATA: B757-300"/>
        <s v="The Titanic"/>
        <s v="2002 Chevy Corvette"/>
        <s v="1964 Mercedes Tour Bus"/>
        <s v="1949 Jaguar XK 120"/>
        <s v="1940s Ford truck"/>
        <s v="America West Airlines B757-200"/>
        <s v="American Airlines: MD-11S"/>
        <s v="F/A 18 Hornet 1/72"/>
        <s v="Collectable Wooden Train"/>
        <s v="1999 Yamaha Speed Boat"/>
        <s v="1940 Ford Pickup Truck"/>
        <s v="1999 Indy 500 Monte Carlo SS"/>
        <s v="1958 Setra Bus"/>
        <s v="1998 Chrysler Plymouth Prowler"/>
        <s v="1912 Ford Model T Delivery Wagon"/>
        <s v="1900s Vintage Bi-Plane"/>
        <s v="1904 Buick Runabout"/>
        <s v="1993 Mazda RX-7"/>
        <s v="1903 Ford Model A"/>
        <s v="1928 British Royal Navy Airplane"/>
        <s v="1970 Plymouth Hemi Cuda"/>
        <s v="1980’s GM Manhattan Express"/>
        <s v="1996 Peterbilt 379 Stake Bed with Outrigger"/>
        <s v="American Airlines: B767-300"/>
        <s v="Corsair F4U ( Bird Cage)"/>
        <s v="1960 BSA Gold Star DBD34"/>
        <s v="1950's Chicago Surface Lines Streetcar"/>
        <s v="1992 Porsche Cayenne Turbo Silver"/>
        <s v="P-51-D Mustang"/>
        <s v="1911 Ford Town Car"/>
        <s v="1974 Ducati 350 Mk3 Desmo"/>
        <s v="1932 Model A Ford J-Coupe"/>
        <s v="1957 Ford Thunderbird"/>
        <s v="1970 Chevy Chevelle SS 454"/>
        <s v="1948 Porsche 356-A Roadster"/>
        <s v="2002 Suzuki XREO"/>
        <s v="HMS Bounty"/>
        <s v="2002 Yamaha YZR M1"/>
        <s v="The Mayflower"/>
        <s v="1913 Ford Model T Speedster"/>
        <s v="1969 Harley Davidson Ultimate Chopper"/>
        <s v="1997 BMW R 1100 S"/>
        <s v="1957 Vespa GS150"/>
        <s v="1982 Ducati 900 Monster"/>
        <s v="1936 Chrysler Airflow"/>
        <s v="The Schooner Bluenose"/>
        <s v="The Queen Mary"/>
        <s v="18th Century Vintage Horse Carriage"/>
        <s v="1969 Chevrolet Camaro Z28"/>
        <s v="1934 Ford V8 Coupe"/>
        <s v="1928 Ford Phaeton Deluxe"/>
        <s v="Boeing X-32A JSF"/>
        <s v="1961 Chevrolet Impala"/>
        <s v="1938 Cadillac V-16 Presidential Limousine"/>
        <s v="1969 Dodge Super Bee"/>
        <s v="The USS Constitution Ship"/>
        <s v="1900s Vintage Tri-Plane"/>
        <s v="1970 Dodge Coronet"/>
        <s v="1954 Greyhound Scenicruiser"/>
        <s v="1971 Alpine Renault 1600s"/>
        <s v="1997 BMW F650 ST"/>
        <s v="1936 Mercedes-Benz 500K Special Roadster"/>
        <s v="1937 Horch 930V Limousine"/>
        <s v="1936 Mercedes Benz 500k Roadster"/>
        <s v="1962 City of Detroit Streetcar"/>
        <s v="1939 Cadillac Limousine"/>
        <s v="1932 Alfa Romeo 8C2300 Spider Sport"/>
        <s v="1936 Harley Davidson El Knucklehead"/>
        <s v="1939 Chevrolet Deluxe Coupe"/>
        <s v="1930 Buick Marquette Phaeton"/>
        <s v="1958 Chevy Corvette Limited Edition"/>
        <s v="1926 Ford Fire Engine"/>
        <s v="1966 Shelby Cobra 427 S/C"/>
        <s v="Pont Yacht"/>
        <s v="1982 Ducati 996 R"/>
        <s v="1982 Lamborghini Diablo"/>
        <s v="1985 Toyota Supra"/>
      </sharedItems>
    </cacheField>
    <cacheField name="N_ordered" numFmtId="0">
      <sharedItems containsSemiMixedTypes="0" containsString="0" containsNumber="1" containsInteger="1" minValue="0" maxValue="1808"/>
    </cacheField>
    <cacheField name="order_amount" numFmtId="0">
      <sharedItems containsSemiMixedTypes="0" containsString="0" containsNumber="1" minValue="0" maxValue="8434.52"/>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Lemmer" refreshedDate="44831.370538425923" createdVersion="8" refreshedVersion="8" minRefreshableVersion="3" recordCount="182" xr:uid="{2C8209AB-AD62-477B-9914-1DADD6F5C389}">
  <cacheSource type="worksheet">
    <worksheetSource name="Table12"/>
  </cacheSource>
  <cacheFields count="6">
    <cacheField name="year" numFmtId="0">
      <sharedItems containsSemiMixedTypes="0" containsString="0" containsNumber="1" containsInteger="1" minValue="2003" maxValue="2005"/>
    </cacheField>
    <cacheField name="month" numFmtId="0">
      <sharedItems containsSemiMixedTypes="0" containsString="0" containsNumber="1" containsInteger="1" minValue="1" maxValue="12"/>
    </cacheField>
    <cacheField name="date" numFmtId="14">
      <sharedItems containsSemiMixedTypes="0" containsNonDate="0" containsDate="1" containsString="0" minDate="2003-01-01T00:00:00" maxDate="2005-05-02T00:00:00" count="29">
        <d v="2003-01-01T00:00:00"/>
        <d v="2003-02-01T00:00:00"/>
        <d v="2003-03-01T00:00:00"/>
        <d v="2003-04-01T00:00:00"/>
        <d v="2003-05-01T00:00:00"/>
        <d v="2003-06-01T00:00:00"/>
        <d v="2003-07-01T00:00:00"/>
        <d v="2003-08-01T00:00:00"/>
        <d v="2003-09-01T00:00:00"/>
        <d v="2003-10-01T00:00:00"/>
        <d v="2003-11-01T00:00:00"/>
        <d v="2003-12-01T00:00:00"/>
        <d v="2004-01-01T00:00:00"/>
        <d v="2004-02-01T00:00:00"/>
        <d v="2004-03-01T00:00:00"/>
        <d v="2004-04-01T00:00:00"/>
        <d v="2004-05-01T00:00:00"/>
        <d v="2004-06-01T00:00:00"/>
        <d v="2004-07-01T00:00:00"/>
        <d v="2004-08-01T00:00:00"/>
        <d v="2004-09-01T00:00:00"/>
        <d v="2004-10-01T00:00:00"/>
        <d v="2004-11-01T00:00:00"/>
        <d v="2004-12-01T00:00:00"/>
        <d v="2005-01-01T00:00:00"/>
        <d v="2005-02-01T00:00:00"/>
        <d v="2005-03-01T00:00:00"/>
        <d v="2005-04-01T00:00:00"/>
        <d v="2005-05-01T00:00:00"/>
      </sharedItems>
    </cacheField>
    <cacheField name="year_semester" numFmtId="0">
      <sharedItems count="5">
        <s v="2003_1"/>
        <s v="2003_2"/>
        <s v="2004_1"/>
        <s v="2004_2"/>
        <s v="2005_1"/>
      </sharedItems>
    </cacheField>
    <cacheField name="productLine" numFmtId="0">
      <sharedItems count="7">
        <s v="Classic Cars"/>
        <s v="Motorcycles"/>
        <s v="Planes"/>
        <s v="Ships"/>
        <s v="Trains"/>
        <s v="Trucks and Buses"/>
        <s v="Vintage Cars"/>
      </sharedItems>
    </cacheField>
    <cacheField name="sales_sum" numFmtId="2">
      <sharedItems containsSemiMixedTypes="0" containsString="0" containsNumber="1" minValue="1860.93" maxValue="415952.8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Lemmer" refreshedDate="44831.440466550928" createdVersion="8" refreshedVersion="8" minRefreshableVersion="3" recordCount="27" xr:uid="{F3E2ADE8-F3D9-4531-BF06-6864B9DE8A2E}">
  <cacheSource type="worksheet">
    <worksheetSource name="Table1"/>
  </cacheSource>
  <cacheFields count="5">
    <cacheField name="Region" numFmtId="0">
      <sharedItems count="6">
        <s v="America"/>
        <s v="EU"/>
        <s v="Asia"/>
        <s v="Non_EU"/>
        <s v="Middle_East"/>
        <s v="Africa"/>
      </sharedItems>
    </cacheField>
    <cacheField name="country" numFmtId="0">
      <sharedItems/>
    </cacheField>
    <cacheField name="N_customers" numFmtId="0">
      <sharedItems containsSemiMixedTypes="0" containsString="0" containsNumber="1" containsInteger="1" minValue="1" maxValue="36"/>
    </cacheField>
    <cacheField name="total_sales" numFmtId="2">
      <sharedItems containsSemiMixedTypes="0" containsString="0" containsNumber="1" minValue="0" maxValue="3273280.05"/>
    </cacheField>
    <cacheField name="sales_share_perc" numFmtId="2">
      <sharedItems containsSemiMixedTypes="0" containsString="0" containsNumber="1" minValue="0" maxValue="34.08"/>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Lemmer" refreshedDate="44832.411895254627" createdVersion="8" refreshedVersion="8" minRefreshableVersion="3" recordCount="109" xr:uid="{2EFE2E96-233F-4B6F-8207-5EA36E01C4C2}">
  <cacheSource type="worksheet">
    <worksheetSource name="Table3"/>
  </cacheSource>
  <cacheFields count="12">
    <cacheField name="productName" numFmtId="0">
      <sharedItems/>
    </cacheField>
    <cacheField name="quantityInStock" numFmtId="0">
      <sharedItems containsSemiMixedTypes="0" containsString="0" containsNumber="1" containsInteger="1" minValue="15" maxValue="9997"/>
    </cacheField>
    <cacheField name="N_ordered_2005" numFmtId="0">
      <sharedItems containsSemiMixedTypes="0" containsString="0" containsNumber="1" containsInteger="1" minValue="117" maxValue="347"/>
    </cacheField>
    <cacheField name="stock_to_order_ratio" numFmtId="0">
      <sharedItems containsSemiMixedTypes="0" containsString="0" containsNumber="1" minValue="1.2999999999999999E-2" maxValue="16.133299999999998"/>
    </cacheField>
    <cacheField name="approx_stock_duration_year" numFmtId="164">
      <sharedItems containsSemiMixedTypes="0" containsString="0" containsNumber="1" minValue="2.2539444027047332E-2" maxValue="27.926090169992609"/>
    </cacheField>
    <cacheField name="app_stock_dur_rounded" numFmtId="1">
      <sharedItems containsSemiMixedTypes="0" containsString="0" containsNumber="1" minValue="0" maxValue="28" count="133">
        <n v="0"/>
        <n v="1"/>
        <n v="2"/>
        <n v="3"/>
        <n v="4"/>
        <n v="5"/>
        <n v="6"/>
        <n v="7"/>
        <n v="8"/>
        <n v="9"/>
        <n v="10"/>
        <n v="11"/>
        <n v="12"/>
        <n v="13"/>
        <n v="14"/>
        <n v="15"/>
        <n v="16"/>
        <n v="17"/>
        <n v="18"/>
        <n v="19"/>
        <n v="20"/>
        <n v="23"/>
        <n v="24"/>
        <n v="28"/>
        <n v="9.6198347107438025" u="1"/>
        <n v="9.7481481481481485" u="1"/>
        <n v="13.39757017176372" u="1"/>
        <n v="24.43465909090909" u="1"/>
        <n v="19.104594330400783" u="1"/>
        <n v="1.1721925133689839" u="1"/>
        <n v="3.2574341546304164" u="1"/>
        <n v="6.1711855396065927" u="1"/>
        <n v="14.19226750261233" u="1"/>
        <n v="15.794168096054889" u="1"/>
        <n v="16.636363636363637" u="1"/>
        <n v="22.828553996339231" u="1"/>
        <n v="2.2539444027047332E-2" u="1"/>
        <n v="14.052388289676426" u="1"/>
        <n v="6.3715415019762842" u="1"/>
        <n v="0.26166426166426165" u="1"/>
        <n v="11.292929292929292" u="1"/>
        <n v="3.1012564671101255" u="1"/>
        <n v="9.3083003952569179" u="1"/>
        <n v="4.4071969696969697" u="1"/>
        <n v="4.5888563049853373" u="1"/>
        <n v="12.938334392879847" u="1"/>
        <n v="11.810075275043427" u="1"/>
        <n v="15.956611570247935" u="1"/>
        <n v="1.6855345911949686" u="1"/>
        <n v="11.136363636363637" u="1"/>
        <n v="16.635463546354636" u="1"/>
        <n v="19.29598308668076" u="1"/>
        <n v="5.1361179361179365" u="1"/>
        <n v="5.2409812409812409" u="1"/>
        <n v="0.90662278897573012" u="1"/>
        <n v="9.4117647058823533" u="1"/>
        <n v="10.868686868686869" u="1"/>
        <n v="1.6914285714285715" u="1"/>
        <n v="4.2108479755538575" u="1"/>
        <n v="4.3941208492106698" u="1"/>
        <n v="3.7859608745684694" u="1"/>
        <n v="10.474308300395258" u="1"/>
        <n v="12.358404185742316" u="1"/>
        <n v="16.590657960823705" u="1"/>
        <n v="1.3090909090909091" u="1"/>
        <n v="6.9018181818181814" u="1"/>
        <n v="0.13737373737373737" u="1"/>
        <n v="4.8143939393939394" u="1"/>
        <n v="20.464026770775238" u="1"/>
        <n v="2.7936507936507935" u="1"/>
        <n v="6.8641711229946525" u="1"/>
        <n v="7.2272727272727275" u="1"/>
        <n v="7.2748051948051948" u="1"/>
        <n v="9.7120487168334062" u="1"/>
        <n v="12.371541501976285" u="1"/>
        <n v="14.733924611973393" u="1"/>
        <n v="12.202418271383788" u="1"/>
        <n v="8.8562367864693439" u="1"/>
        <n v="15.266457680250785" u="1"/>
        <n v="19.661346287300486" u="1"/>
        <n v="2.5918762088974856" u="1"/>
        <n v="6.3590527119938889" u="1"/>
        <n v="2.2123026673924877" u="1"/>
        <n v="15.73711137347501" u="1"/>
        <n v="9.6194240542066627" u="1"/>
        <n v="2.3423848878394331" u="1"/>
        <n v="7.7286031042128602" u="1"/>
        <n v="12.951219512195122" u="1"/>
        <n v="0.25185709232401837" u="1"/>
        <n v="5.4245204336947452" u="1"/>
        <n v="16.149999999999999" u="1"/>
        <n v="14.919849381387843" u="1"/>
        <n v="0.98395721925133695" u="1"/>
        <n v="9.3968466957396846" u="1"/>
        <n v="8.7471836520827875" u="1"/>
        <n v="1.1730205278592376" u="1"/>
        <n v="13.45959595959596" u="1"/>
        <n v="4.396062536189925" u="1"/>
        <n v="4.4740599714421707" u="1"/>
        <n v="13.743205248359887" u="1"/>
        <n v="2.2484248424842486" u="1"/>
        <n v="17.061650992685475" u="1"/>
        <n v="15.41958041958042" u="1"/>
        <n v="8.8567026194144844" u="1"/>
        <n v="10.045232815964523" u="1"/>
        <n v="14.404848484848484" u="1"/>
        <n v="20.456876456876458" u="1"/>
        <n v="5.9847738468428124" u="1"/>
        <n v="15.888388838883888" u="1"/>
        <n v="9.7901069518716586" u="1"/>
        <n v="14.946773433820066" u="1"/>
        <n v="18.69047619047619" u="1"/>
        <n v="17.639104613978986" u="1"/>
        <n v="16.210265924551639" u="1"/>
        <n v="2.9146285186894323" u="1"/>
        <n v="14.239148239148239" u="1"/>
        <n v="6.2497502497502495" u="1"/>
        <n v="12.67177033492823" u="1"/>
        <n v="17.732620320855617" u="1"/>
        <n v="4.7573667711598748" u="1"/>
        <n v="17.575757575757574" u="1"/>
        <n v="11.723044397463003" u="1"/>
        <n v="16.945454545454545" u="1"/>
        <n v="11.779816513761467" u="1"/>
        <n v="17.431153641679959" u="1"/>
        <n v="18.368715083798882" u="1"/>
        <n v="19.068736141906875" u="1"/>
        <n v="10.328548644338118" u="1"/>
        <n v="22.567717996289424" u="1"/>
        <n v="3.8262268704746583" u="1"/>
        <n v="14.680890538033395" u="1"/>
        <n v="15.563636363636364" u="1"/>
        <n v="27.926090169992609" u="1"/>
      </sharedItems>
    </cacheField>
    <cacheField name="order_amount_2005" numFmtId="2">
      <sharedItems containsSemiMixedTypes="0" containsString="0" containsNumber="1" minValue="679.42" maxValue="7995.41"/>
    </cacheField>
    <cacheField name="mean_quant_ordered" numFmtId="2">
      <sharedItems containsSemiMixedTypes="0" containsString="0" containsNumber="1" minValue="23.6" maxValue="54.4"/>
    </cacheField>
    <cacheField name="max_quant_ordered" numFmtId="0">
      <sharedItems containsSemiMixedTypes="0" containsString="0" containsNumber="1" containsInteger="1" minValue="34" maxValue="97"/>
    </cacheField>
    <cacheField name="min_quant_ordered" numFmtId="0">
      <sharedItems containsSemiMixedTypes="0" containsString="0" containsNumber="1" containsInteger="1" minValue="6" maxValue="43"/>
    </cacheField>
    <cacheField name="std_quant_ordered" numFmtId="2">
      <sharedItems containsSemiMixedTypes="0" containsString="0" containsNumber="1" minValue="1.48" maxValue="26.06"/>
    </cacheField>
    <cacheField name="std_quant_div_2" numFmtId="2">
      <sharedItems containsSemiMixedTypes="0" containsString="0" containsNumber="1" minValue="0.74" maxValue="13.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1"/>
    <x v="0"/>
  </r>
  <r>
    <x v="1"/>
    <n v="2"/>
    <x v="1"/>
  </r>
  <r>
    <x v="2"/>
    <n v="7"/>
    <x v="2"/>
  </r>
  <r>
    <x v="3"/>
    <n v="4"/>
    <x v="3"/>
  </r>
  <r>
    <x v="4"/>
    <n v="6"/>
    <x v="4"/>
  </r>
  <r>
    <x v="5"/>
    <n v="7"/>
    <x v="2"/>
  </r>
  <r>
    <x v="6"/>
    <n v="5"/>
    <x v="5"/>
  </r>
  <r>
    <x v="7"/>
    <n v="9"/>
    <x v="6"/>
  </r>
  <r>
    <x v="8"/>
    <n v="7"/>
    <x v="2"/>
  </r>
  <r>
    <x v="9"/>
    <n v="5"/>
    <x v="5"/>
  </r>
  <r>
    <x v="10"/>
    <n v="1"/>
    <x v="0"/>
  </r>
  <r>
    <x v="11"/>
    <n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s v="Paris"/>
    <x v="0"/>
    <n v="7"/>
    <n v="1258577.81"/>
    <x v="0"/>
  </r>
  <r>
    <s v="San Francisco"/>
    <x v="1"/>
    <n v="6"/>
    <n v="1081530.54"/>
    <x v="0"/>
  </r>
  <r>
    <s v="Paris"/>
    <x v="2"/>
    <n v="10"/>
    <n v="868220.55"/>
    <x v="0"/>
  </r>
  <r>
    <s v="London"/>
    <x v="3"/>
    <n v="8"/>
    <n v="732096.79"/>
    <x v="0"/>
  </r>
  <r>
    <s v="London"/>
    <x v="4"/>
    <n v="9"/>
    <n v="704853.91"/>
    <x v="0"/>
  </r>
  <r>
    <s v="NYC"/>
    <x v="5"/>
    <n v="8"/>
    <n v="669377.05000000005"/>
    <x v="0"/>
  </r>
  <r>
    <s v="Sydney"/>
    <x v="6"/>
    <n v="5"/>
    <n v="584593.76"/>
    <x v="1"/>
  </r>
  <r>
    <s v="Paris"/>
    <x v="7"/>
    <n v="6"/>
    <n v="569485.75"/>
    <x v="1"/>
  </r>
  <r>
    <s v="Sydney"/>
    <x v="8"/>
    <n v="5"/>
    <n v="562582.59"/>
    <x v="1"/>
  </r>
  <r>
    <s v="Boston"/>
    <x v="9"/>
    <n v="6"/>
    <n v="505875.42"/>
    <x v="1"/>
  </r>
  <r>
    <s v="NYC"/>
    <x v="10"/>
    <n v="7"/>
    <n v="488212.67"/>
    <x v="1"/>
  </r>
  <r>
    <s v="Tokyo"/>
    <x v="11"/>
    <n v="5"/>
    <n v="457110.07"/>
    <x v="1"/>
  </r>
  <r>
    <s v="Paris"/>
    <x v="12"/>
    <n v="6"/>
    <n v="387477.47"/>
    <x v="2"/>
  </r>
  <r>
    <s v="Boston"/>
    <x v="13"/>
    <n v="6"/>
    <n v="386663.2"/>
    <x v="2"/>
  </r>
  <r>
    <s v="San Francisco"/>
    <x v="14"/>
    <n v="6"/>
    <n v="347533.03"/>
    <x v="2"/>
  </r>
  <r>
    <s v="N/A"/>
    <x v="15"/>
    <n v="22"/>
    <s v="N/A"/>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n v="448"/>
    <n v="10167"/>
    <s v="2003-10-23"/>
    <s v="Cancelled"/>
    <s v="Customer called to cancel. The warehouse was notified in time and the order didn't ship. They have a new VP of Sales and are shifting their sales model. Our VP of Sales should contact them."/>
    <s v="customer"/>
    <x v="0"/>
    <x v="0"/>
  </r>
  <r>
    <n v="496"/>
    <n v="10179"/>
    <s v="2003-11-11"/>
    <s v="Cancelled"/>
    <s v="Customer cancelled due to urgent budgeting issues. Must be cautious when dealing with them in the future. Since order shipped already we must discuss who would cover the shipping charges."/>
    <s v="customer"/>
    <x v="1"/>
    <x v="1"/>
  </r>
  <r>
    <n v="131"/>
    <n v="10248"/>
    <s v="2004-05-07"/>
    <s v="Cancelled"/>
    <s v="Order was mistakenly placed. The warehouse noticed the lack of documentation."/>
    <s v="company"/>
    <x v="0"/>
    <x v="0"/>
  </r>
  <r>
    <n v="201"/>
    <n v="10253"/>
    <s v="2004-06-01"/>
    <s v="Cancelled"/>
    <s v="Customer disputed the order and we agreed to cancel it. We must be more cautions with this customer going forward, since they are very hard to please. We must cover the shipping fees."/>
    <s v="customer"/>
    <x v="1"/>
    <x v="0"/>
  </r>
  <r>
    <n v="357"/>
    <n v="10260"/>
    <s v="2004-06-16"/>
    <s v="Cancelled"/>
    <s v="Customer heard complaints from their customers and called to cancel this order. Will notify the Sales Manager."/>
    <s v="company"/>
    <x v="1"/>
    <x v="2"/>
  </r>
  <r>
    <n v="141"/>
    <n v="10262"/>
    <s v="2004-06-24"/>
    <s v="Cancelled"/>
    <s v="This customer found a better offer from one of our competitors. Will call back to renegotiate."/>
    <s v="company"/>
    <x v="1"/>
    <x v="3"/>
  </r>
  <r>
    <n v="144"/>
    <n v="10334"/>
    <s v="2004-11-19"/>
    <s v="On Hold"/>
    <s v="The outstanding balance for this customer exceeds their credit limit. Order will be shipped when a payment is received."/>
    <s v="customer"/>
    <x v="0"/>
    <x v="4"/>
  </r>
  <r>
    <n v="328"/>
    <n v="10401"/>
    <s v="2005-04-03"/>
    <s v="On Hold"/>
    <s v="Customer credit limit exceeded. Will ship when a payment is received."/>
    <s v="customer"/>
    <x v="0"/>
    <x v="4"/>
  </r>
  <r>
    <n v="145"/>
    <n v="10406"/>
    <s v="2005-04-15"/>
    <s v="Disputed"/>
    <s v="Customer claims container with shipment was damaged during shipping and some items were missing. I am talking to FedEx about this."/>
    <s v="customer"/>
    <x v="1"/>
    <x v="5"/>
  </r>
  <r>
    <n v="450"/>
    <n v="10407"/>
    <s v="2005-04-22"/>
    <s v="On Hold"/>
    <s v="Customer credit limit exceeded. Will ship when a payment is received."/>
    <s v="customer"/>
    <x v="0"/>
    <x v="4"/>
  </r>
  <r>
    <n v="362"/>
    <n v="10414"/>
    <s v="2005-05-06"/>
    <s v="On Hold"/>
    <s v="Customer credit limit exceeded. Will ship when a payment is received."/>
    <s v="customer"/>
    <x v="0"/>
    <x v="4"/>
  </r>
  <r>
    <n v="471"/>
    <n v="10415"/>
    <s v="2005-05-09"/>
    <s v="Disputed"/>
    <s v="Customer claims the scales of the models don't match what was discussed. I keep all the paperwork though to prove otherwise"/>
    <s v="customer"/>
    <x v="0"/>
    <x v="0"/>
  </r>
  <r>
    <n v="141"/>
    <n v="10417"/>
    <s v="2005-05-13"/>
    <s v="Disputed"/>
    <s v="Customer doesn't like the colors and precision of the models."/>
    <s v="customer"/>
    <x v="1"/>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n v="1019"/>
    <n v="8434.52"/>
  </r>
  <r>
    <x v="1"/>
    <n v="1030"/>
    <n v="6392"/>
  </r>
  <r>
    <x v="2"/>
    <n v="1013"/>
    <n v="6154.28"/>
  </r>
  <r>
    <x v="3"/>
    <n v="948"/>
    <n v="5909.78"/>
  </r>
  <r>
    <x v="4"/>
    <n v="961"/>
    <n v="5571.8"/>
  </r>
  <r>
    <x v="5"/>
    <n v="933"/>
    <n v="5457.54"/>
  </r>
  <r>
    <x v="6"/>
    <n v="1052"/>
    <n v="5280"/>
  </r>
  <r>
    <x v="7"/>
    <n v="917"/>
    <n v="5243.24"/>
  </r>
  <r>
    <x v="8"/>
    <n v="873"/>
    <n v="5186.04"/>
  </r>
  <r>
    <x v="9"/>
    <n v="1011"/>
    <n v="5072.71"/>
  </r>
  <r>
    <x v="10"/>
    <n v="932"/>
    <n v="5026.1400000000003"/>
  </r>
  <r>
    <x v="11"/>
    <n v="1040"/>
    <n v="4825.4399999999996"/>
  </r>
  <r>
    <x v="12"/>
    <n v="985"/>
    <n v="4653.72"/>
  </r>
  <r>
    <x v="13"/>
    <n v="1056"/>
    <n v="4566.99"/>
  </r>
  <r>
    <x v="14"/>
    <n v="945"/>
    <n v="4529.6000000000004"/>
  </r>
  <r>
    <x v="15"/>
    <n v="963"/>
    <n v="4468.96"/>
  </r>
  <r>
    <x v="16"/>
    <n v="914"/>
    <n v="4374.1400000000003"/>
  </r>
  <r>
    <x v="17"/>
    <n v="880"/>
    <n v="4343.5600000000004"/>
  </r>
  <r>
    <x v="18"/>
    <n v="925"/>
    <n v="4333.5"/>
  </r>
  <r>
    <x v="19"/>
    <n v="999"/>
    <n v="4128.54"/>
  </r>
  <r>
    <x v="20"/>
    <n v="965"/>
    <n v="4114.5200000000004"/>
  </r>
  <r>
    <x v="21"/>
    <n v="918"/>
    <n v="4080"/>
  </r>
  <r>
    <x v="22"/>
    <n v="992"/>
    <n v="3970.26"/>
  </r>
  <r>
    <x v="23"/>
    <n v="997"/>
    <n v="3950.94"/>
  </r>
  <r>
    <x v="24"/>
    <n v="1029"/>
    <n v="3864.24"/>
  </r>
  <r>
    <x v="25"/>
    <n v="1076"/>
    <n v="3863.02"/>
  </r>
  <r>
    <x v="26"/>
    <n v="992"/>
    <n v="3855.6"/>
  </r>
  <r>
    <x v="27"/>
    <n v="915"/>
    <n v="3836.41"/>
  </r>
  <r>
    <x v="28"/>
    <n v="1808"/>
    <n v="3816.85"/>
  </r>
  <r>
    <x v="29"/>
    <n v="979"/>
    <n v="3781.47"/>
  </r>
  <r>
    <x v="30"/>
    <n v="923"/>
    <n v="3773.5"/>
  </r>
  <r>
    <x v="31"/>
    <n v="1111"/>
    <n v="3726.45"/>
  </r>
  <r>
    <x v="32"/>
    <n v="973"/>
    <n v="3644.8"/>
  </r>
  <r>
    <x v="33"/>
    <n v="952"/>
    <n v="3594.24"/>
  </r>
  <r>
    <x v="34"/>
    <n v="894"/>
    <n v="3565.69"/>
  </r>
  <r>
    <x v="35"/>
    <n v="1053"/>
    <n v="3559.17"/>
  </r>
  <r>
    <x v="36"/>
    <n v="949"/>
    <n v="3555.67"/>
  </r>
  <r>
    <x v="37"/>
    <n v="1061"/>
    <n v="3530.52"/>
  </r>
  <r>
    <x v="38"/>
    <n v="984"/>
    <n v="3390.48"/>
  </r>
  <r>
    <x v="39"/>
    <n v="1085"/>
    <n v="3375.84"/>
  </r>
  <r>
    <x v="40"/>
    <n v="1047"/>
    <n v="3344"/>
  </r>
  <r>
    <x v="41"/>
    <n v="918"/>
    <n v="3333.74"/>
  </r>
  <r>
    <x v="42"/>
    <n v="966"/>
    <n v="3315.26"/>
  </r>
  <r>
    <x v="43"/>
    <n v="999"/>
    <n v="3307.5"/>
  </r>
  <r>
    <x v="44"/>
    <n v="855"/>
    <n v="3294.72"/>
  </r>
  <r>
    <x v="45"/>
    <n v="972"/>
    <n v="3284.28"/>
  </r>
  <r>
    <x v="46"/>
    <n v="986"/>
    <n v="3261.6"/>
  </r>
  <r>
    <x v="47"/>
    <n v="991"/>
    <n v="3232.24"/>
  </r>
  <r>
    <x v="48"/>
    <n v="940"/>
    <n v="3222.73"/>
  </r>
  <r>
    <x v="49"/>
    <n v="990"/>
    <n v="3094.68"/>
  </r>
  <r>
    <x v="50"/>
    <n v="947"/>
    <n v="3054.48"/>
  </r>
  <r>
    <x v="51"/>
    <n v="883"/>
    <n v="3004.98"/>
  </r>
  <r>
    <x v="52"/>
    <n v="972"/>
    <n v="3002.44"/>
  </r>
  <r>
    <x v="53"/>
    <n v="900"/>
    <n v="2956.59"/>
  </r>
  <r>
    <x v="54"/>
    <n v="911"/>
    <n v="2866.26"/>
  </r>
  <r>
    <x v="55"/>
    <n v="988"/>
    <n v="2850.75"/>
  </r>
  <r>
    <x v="56"/>
    <n v="894"/>
    <n v="2831.54"/>
  </r>
  <r>
    <x v="57"/>
    <n v="1051"/>
    <n v="2798"/>
  </r>
  <r>
    <x v="58"/>
    <n v="1015"/>
    <n v="2778.56"/>
  </r>
  <r>
    <x v="59"/>
    <n v="934"/>
    <n v="2770.95"/>
  </r>
  <r>
    <x v="60"/>
    <n v="867"/>
    <n v="2767.7"/>
  </r>
  <r>
    <x v="61"/>
    <n v="917"/>
    <n v="2757.4"/>
  </r>
  <r>
    <x v="62"/>
    <n v="832"/>
    <n v="2754.5"/>
  </r>
  <r>
    <x v="63"/>
    <n v="898"/>
    <n v="2720.56"/>
  </r>
  <r>
    <x v="64"/>
    <n v="957"/>
    <n v="2701.5"/>
  </r>
  <r>
    <x v="65"/>
    <n v="767"/>
    <n v="2604"/>
  </r>
  <r>
    <x v="66"/>
    <n v="803"/>
    <n v="2592.7199999999998"/>
  </r>
  <r>
    <x v="67"/>
    <n v="972"/>
    <n v="2574.88"/>
  </r>
  <r>
    <x v="68"/>
    <n v="1028"/>
    <n v="2562"/>
  </r>
  <r>
    <x v="69"/>
    <n v="897"/>
    <n v="2552.6999999999998"/>
  </r>
  <r>
    <x v="70"/>
    <n v="992"/>
    <n v="2544.9"/>
  </r>
  <r>
    <x v="71"/>
    <n v="898"/>
    <n v="2511.69"/>
  </r>
  <r>
    <x v="72"/>
    <n v="1038"/>
    <n v="2489.13"/>
  </r>
  <r>
    <x v="73"/>
    <n v="1057"/>
    <n v="2440.5"/>
  </r>
  <r>
    <x v="74"/>
    <n v="1033"/>
    <n v="2423"/>
  </r>
  <r>
    <x v="75"/>
    <n v="959"/>
    <n v="2272.12"/>
  </r>
  <r>
    <x v="76"/>
    <n v="947"/>
    <n v="2254.35"/>
  </r>
  <r>
    <x v="77"/>
    <n v="983"/>
    <n v="2215.5"/>
  </r>
  <r>
    <x v="78"/>
    <n v="934"/>
    <n v="2214"/>
  </r>
  <r>
    <x v="79"/>
    <n v="896"/>
    <n v="2184.8200000000002"/>
  </r>
  <r>
    <x v="80"/>
    <n v="907"/>
    <n v="2173"/>
  </r>
  <r>
    <x v="81"/>
    <n v="870"/>
    <n v="2172.69"/>
  </r>
  <r>
    <x v="82"/>
    <n v="985"/>
    <n v="2164.4"/>
  </r>
  <r>
    <x v="83"/>
    <n v="972"/>
    <n v="2156.5500000000002"/>
  </r>
  <r>
    <x v="84"/>
    <n v="960"/>
    <n v="2097.6"/>
  </r>
  <r>
    <x v="85"/>
    <n v="941"/>
    <n v="2080.1"/>
  </r>
  <r>
    <x v="86"/>
    <n v="955"/>
    <n v="2040.1"/>
  </r>
  <r>
    <x v="87"/>
    <n v="974"/>
    <n v="1902.42"/>
  </r>
  <r>
    <x v="88"/>
    <n v="1020"/>
    <n v="1882.32"/>
  </r>
  <r>
    <x v="89"/>
    <n v="1009"/>
    <n v="1846"/>
  </r>
  <r>
    <x v="90"/>
    <n v="976"/>
    <n v="1820.7"/>
  </r>
  <r>
    <x v="91"/>
    <n v="955"/>
    <n v="1818.25"/>
  </r>
  <r>
    <x v="92"/>
    <n v="969"/>
    <n v="1800.3"/>
  </r>
  <r>
    <x v="93"/>
    <n v="1014"/>
    <n v="1778"/>
  </r>
  <r>
    <x v="94"/>
    <n v="960"/>
    <n v="1768.33"/>
  </r>
  <r>
    <x v="95"/>
    <n v="884"/>
    <n v="1732.59"/>
  </r>
  <r>
    <x v="96"/>
    <n v="824"/>
    <n v="1729.21"/>
  </r>
  <r>
    <x v="97"/>
    <n v="966"/>
    <n v="1705.92"/>
  </r>
  <r>
    <x v="98"/>
    <n v="995"/>
    <n v="1670.75"/>
  </r>
  <r>
    <x v="99"/>
    <n v="866"/>
    <n v="1660.12"/>
  </r>
  <r>
    <x v="100"/>
    <n v="945"/>
    <n v="1528.3"/>
  </r>
  <r>
    <x v="101"/>
    <n v="937"/>
    <n v="1463.85"/>
  </r>
  <r>
    <x v="102"/>
    <n v="1074"/>
    <n v="1395.42"/>
  </r>
  <r>
    <x v="103"/>
    <n v="983"/>
    <n v="1338.04"/>
  </r>
  <r>
    <x v="104"/>
    <n v="998"/>
    <n v="1283.48"/>
  </r>
  <r>
    <x v="105"/>
    <n v="915"/>
    <n v="1254.83"/>
  </r>
  <r>
    <x v="106"/>
    <n v="958"/>
    <n v="1119.25"/>
  </r>
  <r>
    <x v="107"/>
    <n v="906"/>
    <n v="977.67"/>
  </r>
  <r>
    <x v="108"/>
    <n v="912"/>
    <n v="930.9"/>
  </r>
  <r>
    <x v="109"/>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n v="2003"/>
    <n v="1"/>
    <x v="0"/>
    <x v="0"/>
    <x v="0"/>
    <n v="36552.33"/>
  </r>
  <r>
    <n v="2003"/>
    <n v="2"/>
    <x v="1"/>
    <x v="0"/>
    <x v="0"/>
    <n v="18941.04"/>
  </r>
  <r>
    <n v="2003"/>
    <n v="3"/>
    <x v="2"/>
    <x v="0"/>
    <x v="0"/>
    <n v="97088.18"/>
  </r>
  <r>
    <n v="2003"/>
    <n v="4"/>
    <x v="3"/>
    <x v="0"/>
    <x v="0"/>
    <n v="57545.22"/>
  </r>
  <r>
    <n v="2003"/>
    <n v="5"/>
    <x v="4"/>
    <x v="0"/>
    <x v="0"/>
    <n v="92905.94"/>
  </r>
  <r>
    <n v="2003"/>
    <n v="6"/>
    <x v="5"/>
    <x v="0"/>
    <x v="0"/>
    <n v="43840.24"/>
  </r>
  <r>
    <n v="2003"/>
    <n v="7"/>
    <x v="6"/>
    <x v="1"/>
    <x v="0"/>
    <n v="101011.32"/>
  </r>
  <r>
    <n v="2003"/>
    <n v="8"/>
    <x v="7"/>
    <x v="1"/>
    <x v="0"/>
    <n v="44311.72"/>
  </r>
  <r>
    <n v="2003"/>
    <n v="9"/>
    <x v="8"/>
    <x v="1"/>
    <x v="0"/>
    <n v="123645.39"/>
  </r>
  <r>
    <n v="2003"/>
    <n v="10"/>
    <x v="9"/>
    <x v="1"/>
    <x v="0"/>
    <n v="209333.75"/>
  </r>
  <r>
    <n v="2003"/>
    <n v="11"/>
    <x v="10"/>
    <x v="1"/>
    <x v="0"/>
    <n v="415952.81"/>
  </r>
  <r>
    <n v="2003"/>
    <n v="12"/>
    <x v="11"/>
    <x v="1"/>
    <x v="0"/>
    <n v="133704.28"/>
  </r>
  <r>
    <n v="2004"/>
    <n v="1"/>
    <x v="12"/>
    <x v="2"/>
    <x v="0"/>
    <n v="116763.05"/>
  </r>
  <r>
    <n v="2004"/>
    <n v="2"/>
    <x v="13"/>
    <x v="2"/>
    <x v="0"/>
    <n v="124584.27"/>
  </r>
  <r>
    <n v="2004"/>
    <n v="3"/>
    <x v="14"/>
    <x v="2"/>
    <x v="0"/>
    <n v="81638.73"/>
  </r>
  <r>
    <n v="2004"/>
    <n v="4"/>
    <x v="15"/>
    <x v="2"/>
    <x v="0"/>
    <n v="84319.06"/>
  </r>
  <r>
    <n v="2004"/>
    <n v="5"/>
    <x v="16"/>
    <x v="2"/>
    <x v="0"/>
    <n v="73227.8"/>
  </r>
  <r>
    <n v="2004"/>
    <n v="6"/>
    <x v="17"/>
    <x v="2"/>
    <x v="0"/>
    <n v="123358.47"/>
  </r>
  <r>
    <n v="2004"/>
    <n v="7"/>
    <x v="18"/>
    <x v="3"/>
    <x v="0"/>
    <n v="133006.68"/>
  </r>
  <r>
    <n v="2004"/>
    <n v="8"/>
    <x v="19"/>
    <x v="3"/>
    <x v="0"/>
    <n v="201859.91"/>
  </r>
  <r>
    <n v="2004"/>
    <n v="9"/>
    <x v="20"/>
    <x v="3"/>
    <x v="0"/>
    <n v="86729.25"/>
  </r>
  <r>
    <n v="2004"/>
    <n v="10"/>
    <x v="21"/>
    <x v="3"/>
    <x v="0"/>
    <n v="202055.73"/>
  </r>
  <r>
    <n v="2004"/>
    <n v="11"/>
    <x v="22"/>
    <x v="3"/>
    <x v="0"/>
    <n v="404160.97"/>
  </r>
  <r>
    <n v="2004"/>
    <n v="12"/>
    <x v="23"/>
    <x v="3"/>
    <x v="0"/>
    <n v="131432.81"/>
  </r>
  <r>
    <n v="2005"/>
    <n v="1"/>
    <x v="24"/>
    <x v="4"/>
    <x v="0"/>
    <n v="140730.91"/>
  </r>
  <r>
    <n v="2005"/>
    <n v="2"/>
    <x v="25"/>
    <x v="4"/>
    <x v="0"/>
    <n v="148695.74"/>
  </r>
  <r>
    <n v="2005"/>
    <n v="3"/>
    <x v="26"/>
    <x v="4"/>
    <x v="0"/>
    <n v="103493.63"/>
  </r>
  <r>
    <n v="2005"/>
    <n v="4"/>
    <x v="27"/>
    <x v="4"/>
    <x v="0"/>
    <n v="145358.39000000001"/>
  </r>
  <r>
    <n v="2005"/>
    <n v="5"/>
    <x v="28"/>
    <x v="4"/>
    <x v="0"/>
    <n v="177674.87"/>
  </r>
  <r>
    <n v="2003"/>
    <n v="2"/>
    <x v="1"/>
    <x v="0"/>
    <x v="1"/>
    <n v="22292.62"/>
  </r>
  <r>
    <n v="2003"/>
    <n v="3"/>
    <x v="2"/>
    <x v="0"/>
    <x v="1"/>
    <n v="10769.6"/>
  </r>
  <r>
    <n v="2003"/>
    <n v="4"/>
    <x v="3"/>
    <x v="0"/>
    <x v="1"/>
    <n v="21814.69"/>
  </r>
  <r>
    <n v="2003"/>
    <n v="5"/>
    <x v="4"/>
    <x v="0"/>
    <x v="1"/>
    <n v="19815.060000000001"/>
  </r>
  <r>
    <n v="2003"/>
    <n v="6"/>
    <x v="5"/>
    <x v="0"/>
    <x v="1"/>
    <n v="1860.93"/>
  </r>
  <r>
    <n v="2003"/>
    <n v="7"/>
    <x v="6"/>
    <x v="1"/>
    <x v="1"/>
    <n v="35108.43"/>
  </r>
  <r>
    <n v="2003"/>
    <n v="8"/>
    <x v="7"/>
    <x v="1"/>
    <x v="1"/>
    <n v="40041.75"/>
  </r>
  <r>
    <n v="2003"/>
    <n v="9"/>
    <x v="8"/>
    <x v="1"/>
    <x v="1"/>
    <n v="2834.1"/>
  </r>
  <r>
    <n v="2003"/>
    <n v="10"/>
    <x v="9"/>
    <x v="1"/>
    <x v="1"/>
    <n v="57449.69"/>
  </r>
  <r>
    <n v="2003"/>
    <n v="11"/>
    <x v="10"/>
    <x v="1"/>
    <x v="1"/>
    <n v="99080.12"/>
  </r>
  <r>
    <n v="2003"/>
    <n v="12"/>
    <x v="11"/>
    <x v="1"/>
    <x v="1"/>
    <n v="37842.25"/>
  </r>
  <r>
    <n v="2004"/>
    <n v="1"/>
    <x v="12"/>
    <x v="2"/>
    <x v="1"/>
    <n v="39987.360000000001"/>
  </r>
  <r>
    <n v="2004"/>
    <n v="2"/>
    <x v="13"/>
    <x v="2"/>
    <x v="1"/>
    <n v="45694.239999999998"/>
  </r>
  <r>
    <n v="2004"/>
    <n v="4"/>
    <x v="15"/>
    <x v="2"/>
    <x v="1"/>
    <n v="32228.639999999999"/>
  </r>
  <r>
    <n v="2004"/>
    <n v="5"/>
    <x v="16"/>
    <x v="2"/>
    <x v="1"/>
    <n v="47872.54"/>
  </r>
  <r>
    <n v="2004"/>
    <n v="6"/>
    <x v="17"/>
    <x v="2"/>
    <x v="1"/>
    <n v="45308.62"/>
  </r>
  <r>
    <n v="2004"/>
    <n v="7"/>
    <x v="18"/>
    <x v="3"/>
    <x v="1"/>
    <n v="19847.14"/>
  </r>
  <r>
    <n v="2004"/>
    <n v="8"/>
    <x v="19"/>
    <x v="3"/>
    <x v="1"/>
    <n v="57601.08"/>
  </r>
  <r>
    <n v="2004"/>
    <n v="9"/>
    <x v="20"/>
    <x v="3"/>
    <x v="1"/>
    <n v="37007.58"/>
  </r>
  <r>
    <n v="2004"/>
    <n v="10"/>
    <x v="21"/>
    <x v="3"/>
    <x v="1"/>
    <n v="36693.589999999997"/>
  </r>
  <r>
    <n v="2004"/>
    <n v="11"/>
    <x v="22"/>
    <x v="3"/>
    <x v="1"/>
    <n v="121934.33"/>
  </r>
  <r>
    <n v="2004"/>
    <n v="12"/>
    <x v="23"/>
    <x v="3"/>
    <x v="1"/>
    <n v="43068.72"/>
  </r>
  <r>
    <n v="2005"/>
    <n v="1"/>
    <x v="24"/>
    <x v="4"/>
    <x v="1"/>
    <n v="29552.25"/>
  </r>
  <r>
    <n v="2005"/>
    <n v="2"/>
    <x v="25"/>
    <x v="4"/>
    <x v="1"/>
    <n v="38813.269999999997"/>
  </r>
  <r>
    <n v="2005"/>
    <n v="3"/>
    <x v="26"/>
    <x v="4"/>
    <x v="1"/>
    <n v="44019.01"/>
  </r>
  <r>
    <n v="2005"/>
    <n v="4"/>
    <x v="27"/>
    <x v="4"/>
    <x v="1"/>
    <n v="83717.13"/>
  </r>
  <r>
    <n v="2005"/>
    <n v="5"/>
    <x v="28"/>
    <x v="4"/>
    <x v="1"/>
    <n v="49171.38"/>
  </r>
  <r>
    <n v="2003"/>
    <n v="2"/>
    <x v="1"/>
    <x v="0"/>
    <x v="2"/>
    <n v="37136.269999999997"/>
  </r>
  <r>
    <n v="2003"/>
    <n v="4"/>
    <x v="3"/>
    <x v="0"/>
    <x v="2"/>
    <n v="33693.01"/>
  </r>
  <r>
    <n v="2003"/>
    <n v="6"/>
    <x v="5"/>
    <x v="0"/>
    <x v="2"/>
    <n v="32894.800000000003"/>
  </r>
  <r>
    <n v="2003"/>
    <n v="8"/>
    <x v="7"/>
    <x v="1"/>
    <x v="2"/>
    <n v="28846.560000000001"/>
  </r>
  <r>
    <n v="2003"/>
    <n v="10"/>
    <x v="9"/>
    <x v="1"/>
    <x v="2"/>
    <n v="70846.570000000007"/>
  </r>
  <r>
    <n v="2003"/>
    <n v="11"/>
    <x v="10"/>
    <x v="1"/>
    <x v="2"/>
    <n v="87193.11"/>
  </r>
  <r>
    <n v="2003"/>
    <n v="12"/>
    <x v="11"/>
    <x v="1"/>
    <x v="2"/>
    <n v="19173.88"/>
  </r>
  <r>
    <n v="2004"/>
    <n v="1"/>
    <x v="12"/>
    <x v="2"/>
    <x v="2"/>
    <n v="31158.75"/>
  </r>
  <r>
    <n v="2004"/>
    <n v="2"/>
    <x v="13"/>
    <x v="2"/>
    <x v="2"/>
    <n v="34000.49"/>
  </r>
  <r>
    <n v="2004"/>
    <n v="3"/>
    <x v="14"/>
    <x v="2"/>
    <x v="2"/>
    <n v="12114.26"/>
  </r>
  <r>
    <n v="2004"/>
    <n v="4"/>
    <x v="15"/>
    <x v="2"/>
    <x v="2"/>
    <n v="21768.01"/>
  </r>
  <r>
    <n v="2004"/>
    <n v="5"/>
    <x v="16"/>
    <x v="2"/>
    <x v="2"/>
    <n v="35898.01"/>
  </r>
  <r>
    <n v="2004"/>
    <n v="6"/>
    <x v="17"/>
    <x v="2"/>
    <x v="2"/>
    <n v="35683.760000000002"/>
  </r>
  <r>
    <n v="2004"/>
    <n v="7"/>
    <x v="18"/>
    <x v="3"/>
    <x v="2"/>
    <n v="34079.42"/>
  </r>
  <r>
    <n v="2004"/>
    <n v="8"/>
    <x v="19"/>
    <x v="3"/>
    <x v="2"/>
    <n v="32083.31"/>
  </r>
  <r>
    <n v="2004"/>
    <n v="9"/>
    <x v="20"/>
    <x v="3"/>
    <x v="2"/>
    <n v="30634.240000000002"/>
  </r>
  <r>
    <n v="2004"/>
    <n v="10"/>
    <x v="21"/>
    <x v="3"/>
    <x v="2"/>
    <n v="31081.32"/>
  </r>
  <r>
    <n v="2004"/>
    <n v="11"/>
    <x v="22"/>
    <x v="3"/>
    <x v="2"/>
    <n v="104815.88"/>
  </r>
  <r>
    <n v="2004"/>
    <n v="12"/>
    <x v="23"/>
    <x v="3"/>
    <x v="2"/>
    <n v="68654.009999999995"/>
  </r>
  <r>
    <n v="2005"/>
    <n v="1"/>
    <x v="24"/>
    <x v="4"/>
    <x v="2"/>
    <n v="12848.81"/>
  </r>
  <r>
    <n v="2005"/>
    <n v="2"/>
    <x v="25"/>
    <x v="4"/>
    <x v="2"/>
    <n v="22537.13"/>
  </r>
  <r>
    <n v="2005"/>
    <n v="3"/>
    <x v="26"/>
    <x v="4"/>
    <x v="2"/>
    <n v="68317.009999999995"/>
  </r>
  <r>
    <n v="2005"/>
    <n v="4"/>
    <x v="27"/>
    <x v="4"/>
    <x v="2"/>
    <n v="39870.99"/>
  </r>
  <r>
    <n v="2005"/>
    <n v="5"/>
    <x v="28"/>
    <x v="4"/>
    <x v="2"/>
    <n v="29307.94"/>
  </r>
  <r>
    <n v="2003"/>
    <n v="2"/>
    <x v="1"/>
    <x v="0"/>
    <x v="3"/>
    <n v="24446.99"/>
  </r>
  <r>
    <n v="2003"/>
    <n v="4"/>
    <x v="3"/>
    <x v="0"/>
    <x v="3"/>
    <n v="25207.17"/>
  </r>
  <r>
    <n v="2003"/>
    <n v="6"/>
    <x v="5"/>
    <x v="0"/>
    <x v="3"/>
    <n v="24964.41"/>
  </r>
  <r>
    <n v="2003"/>
    <n v="8"/>
    <x v="7"/>
    <x v="1"/>
    <x v="3"/>
    <n v="24272.54"/>
  </r>
  <r>
    <n v="2003"/>
    <n v="9"/>
    <x v="8"/>
    <x v="1"/>
    <x v="3"/>
    <n v="18123.45"/>
  </r>
  <r>
    <n v="2003"/>
    <n v="10"/>
    <x v="9"/>
    <x v="1"/>
    <x v="3"/>
    <n v="32020.58"/>
  </r>
  <r>
    <n v="2003"/>
    <n v="11"/>
    <x v="10"/>
    <x v="1"/>
    <x v="3"/>
    <n v="73146.94"/>
  </r>
  <r>
    <n v="2004"/>
    <n v="1"/>
    <x v="12"/>
    <x v="2"/>
    <x v="3"/>
    <n v="26310.11"/>
  </r>
  <r>
    <n v="2004"/>
    <n v="2"/>
    <x v="13"/>
    <x v="2"/>
    <x v="3"/>
    <n v="24893.73"/>
  </r>
  <r>
    <n v="2004"/>
    <n v="3"/>
    <x v="14"/>
    <x v="2"/>
    <x v="3"/>
    <n v="26366.83"/>
  </r>
  <r>
    <n v="2004"/>
    <n v="5"/>
    <x v="16"/>
    <x v="2"/>
    <x v="3"/>
    <n v="25876.79"/>
  </r>
  <r>
    <n v="2004"/>
    <n v="6"/>
    <x v="17"/>
    <x v="2"/>
    <x v="3"/>
    <n v="25409.52"/>
  </r>
  <r>
    <n v="2004"/>
    <n v="7"/>
    <x v="18"/>
    <x v="3"/>
    <x v="3"/>
    <n v="20260.490000000002"/>
  </r>
  <r>
    <n v="2004"/>
    <n v="8"/>
    <x v="19"/>
    <x v="3"/>
    <x v="3"/>
    <n v="23485"/>
  </r>
  <r>
    <n v="2004"/>
    <n v="9"/>
    <x v="20"/>
    <x v="3"/>
    <x v="3"/>
    <n v="23113.72"/>
  </r>
  <r>
    <n v="2004"/>
    <n v="10"/>
    <x v="21"/>
    <x v="3"/>
    <x v="3"/>
    <n v="40880.910000000003"/>
  </r>
  <r>
    <n v="2004"/>
    <n v="11"/>
    <x v="22"/>
    <x v="3"/>
    <x v="3"/>
    <n v="56891.09"/>
  </r>
  <r>
    <n v="2004"/>
    <n v="12"/>
    <x v="23"/>
    <x v="3"/>
    <x v="3"/>
    <n v="43837.91"/>
  </r>
  <r>
    <n v="2005"/>
    <n v="1"/>
    <x v="24"/>
    <x v="4"/>
    <x v="3"/>
    <n v="24257.02"/>
  </r>
  <r>
    <n v="2005"/>
    <n v="2"/>
    <x v="25"/>
    <x v="4"/>
    <x v="3"/>
    <n v="8230.1"/>
  </r>
  <r>
    <n v="2005"/>
    <n v="3"/>
    <x v="26"/>
    <x v="4"/>
    <x v="3"/>
    <n v="40536.6"/>
  </r>
  <r>
    <n v="2005"/>
    <n v="4"/>
    <x v="27"/>
    <x v="4"/>
    <x v="3"/>
    <n v="6034.22"/>
  </r>
  <r>
    <n v="2005"/>
    <n v="5"/>
    <x v="28"/>
    <x v="4"/>
    <x v="3"/>
    <n v="25432.22"/>
  </r>
  <r>
    <n v="2003"/>
    <n v="1"/>
    <x v="0"/>
    <x v="0"/>
    <x v="4"/>
    <n v="4476.87"/>
  </r>
  <r>
    <n v="2003"/>
    <n v="2"/>
    <x v="1"/>
    <x v="0"/>
    <x v="4"/>
    <n v="3333.74"/>
  </r>
  <r>
    <n v="2003"/>
    <n v="4"/>
    <x v="3"/>
    <x v="0"/>
    <x v="4"/>
    <n v="4511.49"/>
  </r>
  <r>
    <n v="2003"/>
    <n v="6"/>
    <x v="5"/>
    <x v="0"/>
    <x v="4"/>
    <n v="7633.47"/>
  </r>
  <r>
    <n v="2003"/>
    <n v="8"/>
    <x v="7"/>
    <x v="1"/>
    <x v="4"/>
    <n v="7027.48"/>
  </r>
  <r>
    <n v="2003"/>
    <n v="9"/>
    <x v="8"/>
    <x v="1"/>
    <x v="4"/>
    <n v="5937.23"/>
  </r>
  <r>
    <n v="2003"/>
    <n v="10"/>
    <x v="9"/>
    <x v="1"/>
    <x v="4"/>
    <n v="8538.68"/>
  </r>
  <r>
    <n v="2003"/>
    <n v="11"/>
    <x v="10"/>
    <x v="1"/>
    <x v="4"/>
    <n v="21874.59"/>
  </r>
  <r>
    <n v="2003"/>
    <n v="12"/>
    <x v="11"/>
    <x v="1"/>
    <x v="4"/>
    <n v="2488.5"/>
  </r>
  <r>
    <n v="2004"/>
    <n v="1"/>
    <x v="12"/>
    <x v="2"/>
    <x v="4"/>
    <n v="6386.58"/>
  </r>
  <r>
    <n v="2004"/>
    <n v="2"/>
    <x v="13"/>
    <x v="2"/>
    <x v="4"/>
    <n v="4763.05"/>
  </r>
  <r>
    <n v="2004"/>
    <n v="3"/>
    <x v="14"/>
    <x v="2"/>
    <x v="4"/>
    <n v="9878.89"/>
  </r>
  <r>
    <n v="2004"/>
    <n v="5"/>
    <x v="16"/>
    <x v="2"/>
    <x v="4"/>
    <n v="8885.9500000000007"/>
  </r>
  <r>
    <n v="2004"/>
    <n v="6"/>
    <x v="17"/>
    <x v="2"/>
    <x v="4"/>
    <n v="5364.47"/>
  </r>
  <r>
    <n v="2004"/>
    <n v="7"/>
    <x v="18"/>
    <x v="3"/>
    <x v="4"/>
    <n v="8985.33"/>
  </r>
  <r>
    <n v="2004"/>
    <n v="8"/>
    <x v="19"/>
    <x v="3"/>
    <x v="4"/>
    <n v="7132.4"/>
  </r>
  <r>
    <n v="2004"/>
    <n v="9"/>
    <x v="20"/>
    <x v="3"/>
    <x v="4"/>
    <n v="5610.52"/>
  </r>
  <r>
    <n v="2004"/>
    <n v="10"/>
    <x v="21"/>
    <x v="3"/>
    <x v="4"/>
    <n v="13780.7"/>
  </r>
  <r>
    <n v="2004"/>
    <n v="11"/>
    <x v="22"/>
    <x v="3"/>
    <x v="4"/>
    <n v="12147.89"/>
  </r>
  <r>
    <n v="2004"/>
    <n v="12"/>
    <x v="23"/>
    <x v="3"/>
    <x v="4"/>
    <n v="13349.75"/>
  </r>
  <r>
    <n v="2005"/>
    <n v="1"/>
    <x v="24"/>
    <x v="4"/>
    <x v="4"/>
    <n v="5260.88"/>
  </r>
  <r>
    <n v="2005"/>
    <n v="2"/>
    <x v="25"/>
    <x v="4"/>
    <x v="4"/>
    <n v="6484.68"/>
  </r>
  <r>
    <n v="2005"/>
    <n v="3"/>
    <x v="26"/>
    <x v="4"/>
    <x v="4"/>
    <n v="6489.69"/>
  </r>
  <r>
    <n v="2005"/>
    <n v="5"/>
    <x v="28"/>
    <x v="4"/>
    <x v="4"/>
    <n v="8190.09"/>
  </r>
  <r>
    <n v="2003"/>
    <n v="1"/>
    <x v="0"/>
    <x v="0"/>
    <x v="5"/>
    <n v="34712.910000000003"/>
  </r>
  <r>
    <n v="2003"/>
    <n v="3"/>
    <x v="2"/>
    <x v="0"/>
    <x v="5"/>
    <n v="8880.7999999999993"/>
  </r>
  <r>
    <n v="2003"/>
    <n v="4"/>
    <x v="3"/>
    <x v="0"/>
    <x v="5"/>
    <n v="24942.39"/>
  </r>
  <r>
    <n v="2003"/>
    <n v="5"/>
    <x v="4"/>
    <x v="0"/>
    <x v="5"/>
    <n v="23103.26"/>
  </r>
  <r>
    <n v="2003"/>
    <n v="6"/>
    <x v="5"/>
    <x v="0"/>
    <x v="5"/>
    <n v="14759.19"/>
  </r>
  <r>
    <n v="2003"/>
    <n v="7"/>
    <x v="6"/>
    <x v="1"/>
    <x v="5"/>
    <n v="23549.46"/>
  </r>
  <r>
    <n v="2003"/>
    <n v="8"/>
    <x v="7"/>
    <x v="1"/>
    <x v="5"/>
    <n v="12708.38"/>
  </r>
  <r>
    <n v="2003"/>
    <n v="9"/>
    <x v="8"/>
    <x v="1"/>
    <x v="5"/>
    <n v="37584.620000000003"/>
  </r>
  <r>
    <n v="2003"/>
    <n v="10"/>
    <x v="9"/>
    <x v="1"/>
    <x v="5"/>
    <n v="43527.28"/>
  </r>
  <r>
    <n v="2003"/>
    <n v="11"/>
    <x v="10"/>
    <x v="1"/>
    <x v="5"/>
    <n v="113664.08"/>
  </r>
  <r>
    <n v="2003"/>
    <n v="12"/>
    <x v="11"/>
    <x v="1"/>
    <x v="5"/>
    <n v="39224.75"/>
  </r>
  <r>
    <n v="2004"/>
    <n v="1"/>
    <x v="12"/>
    <x v="2"/>
    <x v="5"/>
    <n v="4615.6400000000003"/>
  </r>
  <r>
    <n v="2004"/>
    <n v="2"/>
    <x v="13"/>
    <x v="2"/>
    <x v="5"/>
    <n v="31133.83"/>
  </r>
  <r>
    <n v="2004"/>
    <n v="3"/>
    <x v="14"/>
    <x v="2"/>
    <x v="5"/>
    <n v="32192.720000000001"/>
  </r>
  <r>
    <n v="2004"/>
    <n v="5"/>
    <x v="16"/>
    <x v="2"/>
    <x v="5"/>
    <n v="31729.1"/>
  </r>
  <r>
    <n v="2004"/>
    <n v="6"/>
    <x v="17"/>
    <x v="2"/>
    <x v="5"/>
    <n v="41967.13"/>
  </r>
  <r>
    <n v="2004"/>
    <n v="7"/>
    <x v="18"/>
    <x v="3"/>
    <x v="5"/>
    <n v="36966.6"/>
  </r>
  <r>
    <n v="2004"/>
    <n v="8"/>
    <x v="19"/>
    <x v="3"/>
    <x v="5"/>
    <n v="32146.71"/>
  </r>
  <r>
    <n v="2004"/>
    <n v="9"/>
    <x v="20"/>
    <x v="3"/>
    <x v="5"/>
    <n v="37720.29"/>
  </r>
  <r>
    <n v="2004"/>
    <n v="10"/>
    <x v="21"/>
    <x v="3"/>
    <x v="5"/>
    <n v="68620.28"/>
  </r>
  <r>
    <n v="2004"/>
    <n v="11"/>
    <x v="22"/>
    <x v="3"/>
    <x v="5"/>
    <n v="95685.22"/>
  </r>
  <r>
    <n v="2004"/>
    <n v="12"/>
    <x v="23"/>
    <x v="3"/>
    <x v="5"/>
    <n v="52612.480000000003"/>
  </r>
  <r>
    <n v="2005"/>
    <n v="1"/>
    <x v="24"/>
    <x v="4"/>
    <x v="5"/>
    <n v="32571.42"/>
  </r>
  <r>
    <n v="2005"/>
    <n v="2"/>
    <x v="25"/>
    <x v="4"/>
    <x v="5"/>
    <n v="33125.870000000003"/>
  </r>
  <r>
    <n v="2005"/>
    <n v="3"/>
    <x v="26"/>
    <x v="4"/>
    <x v="5"/>
    <n v="35635.57"/>
  </r>
  <r>
    <n v="2005"/>
    <n v="5"/>
    <x v="28"/>
    <x v="4"/>
    <x v="5"/>
    <n v="80733.59"/>
  </r>
  <r>
    <n v="2003"/>
    <n v="1"/>
    <x v="0"/>
    <x v="0"/>
    <x v="6"/>
    <n v="40950.660000000003"/>
  </r>
  <r>
    <n v="2003"/>
    <n v="2"/>
    <x v="1"/>
    <x v="0"/>
    <x v="6"/>
    <n v="22252.98"/>
  </r>
  <r>
    <n v="2003"/>
    <n v="3"/>
    <x v="2"/>
    <x v="0"/>
    <x v="6"/>
    <n v="43778.559999999998"/>
  </r>
  <r>
    <n v="2003"/>
    <n v="4"/>
    <x v="3"/>
    <x v="0"/>
    <x v="6"/>
    <n v="18134.62"/>
  </r>
  <r>
    <n v="2003"/>
    <n v="5"/>
    <x v="4"/>
    <x v="0"/>
    <x v="6"/>
    <n v="43611.29"/>
  </r>
  <r>
    <n v="2003"/>
    <n v="6"/>
    <x v="5"/>
    <x v="0"/>
    <x v="6"/>
    <n v="24517.73"/>
  </r>
  <r>
    <n v="2003"/>
    <n v="7"/>
    <x v="6"/>
    <x v="1"/>
    <x v="6"/>
    <n v="42271.15"/>
  </r>
  <r>
    <n v="2003"/>
    <n v="8"/>
    <x v="7"/>
    <x v="1"/>
    <x v="6"/>
    <n v="21048.68"/>
  </r>
  <r>
    <n v="2003"/>
    <n v="9"/>
    <x v="8"/>
    <x v="1"/>
    <x v="6"/>
    <n v="48573.06"/>
  </r>
  <r>
    <n v="2003"/>
    <n v="10"/>
    <x v="9"/>
    <x v="1"/>
    <x v="6"/>
    <n v="92619.66"/>
  </r>
  <r>
    <n v="2003"/>
    <n v="11"/>
    <x v="10"/>
    <x v="1"/>
    <x v="6"/>
    <n v="177113.5"/>
  </r>
  <r>
    <n v="2003"/>
    <n v="12"/>
    <x v="11"/>
    <x v="1"/>
    <x v="6"/>
    <n v="44289.59"/>
  </r>
  <r>
    <n v="2004"/>
    <n v="1"/>
    <x v="12"/>
    <x v="2"/>
    <x v="6"/>
    <n v="67163.72"/>
  </r>
  <r>
    <n v="2004"/>
    <n v="2"/>
    <x v="13"/>
    <x v="2"/>
    <x v="6"/>
    <n v="24433.23"/>
  </r>
  <r>
    <n v="2004"/>
    <n v="3"/>
    <x v="14"/>
    <x v="2"/>
    <x v="6"/>
    <n v="55499.83"/>
  </r>
  <r>
    <n v="2004"/>
    <n v="4"/>
    <x v="15"/>
    <x v="2"/>
    <x v="6"/>
    <n v="49260.06"/>
  </r>
  <r>
    <n v="2004"/>
    <n v="5"/>
    <x v="16"/>
    <x v="2"/>
    <x v="6"/>
    <n v="24835.11"/>
  </r>
  <r>
    <n v="2004"/>
    <n v="6"/>
    <x v="17"/>
    <x v="2"/>
    <x v="6"/>
    <n v="66278.77"/>
  </r>
  <r>
    <n v="2004"/>
    <n v="7"/>
    <x v="18"/>
    <x v="3"/>
    <x v="6"/>
    <n v="72417.83"/>
  </r>
  <r>
    <n v="2004"/>
    <n v="8"/>
    <x v="19"/>
    <x v="3"/>
    <x v="6"/>
    <n v="65018.68"/>
  </r>
  <r>
    <n v="2004"/>
    <n v="9"/>
    <x v="20"/>
    <x v="3"/>
    <x v="6"/>
    <n v="62984.2"/>
  </r>
  <r>
    <n v="2004"/>
    <n v="10"/>
    <x v="21"/>
    <x v="3"/>
    <x v="6"/>
    <n v="107121.33"/>
  </r>
  <r>
    <n v="2004"/>
    <n v="11"/>
    <x v="22"/>
    <x v="3"/>
    <x v="6"/>
    <n v="183656.6"/>
  </r>
  <r>
    <n v="2004"/>
    <n v="12"/>
    <x v="23"/>
    <x v="3"/>
    <x v="6"/>
    <n v="75882.490000000005"/>
  </r>
  <r>
    <n v="2005"/>
    <n v="1"/>
    <x v="24"/>
    <x v="4"/>
    <x v="6"/>
    <n v="62515.73"/>
  </r>
  <r>
    <n v="2005"/>
    <n v="2"/>
    <x v="25"/>
    <x v="4"/>
    <x v="6"/>
    <n v="59305.38"/>
  </r>
  <r>
    <n v="2005"/>
    <n v="3"/>
    <x v="26"/>
    <x v="4"/>
    <x v="6"/>
    <n v="61220.45"/>
  </r>
  <r>
    <n v="2005"/>
    <n v="4"/>
    <x v="27"/>
    <x v="4"/>
    <x v="6"/>
    <n v="69839.89"/>
  </r>
  <r>
    <n v="2005"/>
    <n v="5"/>
    <x v="28"/>
    <x v="4"/>
    <x v="6"/>
    <n v="70964.850000000006"/>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s v="America"/>
    <s v="USA"/>
    <n v="36"/>
    <n v="3273280.05"/>
    <n v="34.08"/>
  </r>
  <r>
    <s v="EU"/>
    <s v="Spain"/>
    <n v="7"/>
    <n v="1099389.0900000001"/>
    <n v="11.45"/>
  </r>
  <r>
    <s v="EU"/>
    <s v="France"/>
    <n v="12"/>
    <n v="1007374.02"/>
    <n v="10.49"/>
  </r>
  <r>
    <s v="Asia"/>
    <s v="Australia"/>
    <n v="5"/>
    <n v="562582.59"/>
    <n v="5.86"/>
  </r>
  <r>
    <s v="Asia"/>
    <s v="New Zealand"/>
    <n v="4"/>
    <n v="476847.01"/>
    <n v="4.96"/>
  </r>
  <r>
    <s v="Non_EU"/>
    <s v="UK"/>
    <n v="5"/>
    <n v="436947.44"/>
    <n v="4.55"/>
  </r>
  <r>
    <s v="EU"/>
    <s v="Italy"/>
    <n v="4"/>
    <n v="360616.81"/>
    <n v="3.75"/>
  </r>
  <r>
    <s v="EU"/>
    <s v="Finland"/>
    <n v="3"/>
    <n v="295149.34999999998"/>
    <n v="3.07"/>
  </r>
  <r>
    <s v="Non_EU"/>
    <s v="Norway"/>
    <n v="3"/>
    <n v="270846.3"/>
    <n v="2.82"/>
  </r>
  <r>
    <s v="Asia"/>
    <s v="Singapore"/>
    <n v="3"/>
    <n v="263997.78000000003"/>
    <n v="2.75"/>
  </r>
  <r>
    <s v="EU"/>
    <s v="Denmark"/>
    <n v="2"/>
    <n v="218994.92"/>
    <n v="2.2799999999999998"/>
  </r>
  <r>
    <s v="America"/>
    <s v="Canada"/>
    <n v="3"/>
    <n v="205911.86"/>
    <n v="2.14"/>
  </r>
  <r>
    <s v="EU"/>
    <s v="Germany"/>
    <n v="13"/>
    <n v="196470.99"/>
    <n v="2.0499999999999998"/>
  </r>
  <r>
    <s v="EU"/>
    <s v="Austria"/>
    <n v="2"/>
    <n v="188540.06"/>
    <n v="1.96"/>
  </r>
  <r>
    <s v="EU"/>
    <s v="Sweden"/>
    <n v="2"/>
    <n v="187638.35"/>
    <n v="1.95"/>
  </r>
  <r>
    <s v="Asia"/>
    <s v="Japan"/>
    <n v="2"/>
    <n v="167909.95"/>
    <n v="1.75"/>
  </r>
  <r>
    <s v="Non_EU"/>
    <s v="Switzerland"/>
    <n v="3"/>
    <n v="108777.92"/>
    <n v="1.1299999999999999"/>
  </r>
  <r>
    <s v="EU"/>
    <s v="Belgium"/>
    <n v="2"/>
    <n v="100068.76"/>
    <n v="1.04"/>
  </r>
  <r>
    <s v="Asia"/>
    <s v="Philippines"/>
    <n v="1"/>
    <n v="87468.3"/>
    <n v="0.91"/>
  </r>
  <r>
    <s v="EU"/>
    <s v="Ireland"/>
    <n v="2"/>
    <n v="49898.27"/>
    <n v="0.52"/>
  </r>
  <r>
    <s v="Asia"/>
    <s v="Hong Kong"/>
    <n v="1"/>
    <n v="45480.79"/>
    <n v="0.47"/>
  </r>
  <r>
    <s v="Middle_East"/>
    <s v="Israel"/>
    <n v="1"/>
    <n v="0"/>
    <n v="0"/>
  </r>
  <r>
    <s v="EU"/>
    <s v="Netherlands"/>
    <n v="1"/>
    <n v="0"/>
    <n v="0"/>
  </r>
  <r>
    <s v="EU"/>
    <s v="Poland"/>
    <n v="1"/>
    <n v="0"/>
    <n v="0"/>
  </r>
  <r>
    <s v="EU"/>
    <s v="Portugal"/>
    <n v="2"/>
    <n v="0"/>
    <n v="0"/>
  </r>
  <r>
    <s v="Asia"/>
    <s v="Russia"/>
    <n v="1"/>
    <n v="0"/>
    <n v="0"/>
  </r>
  <r>
    <s v="Africa"/>
    <s v="South Africa"/>
    <n v="1"/>
    <n v="0"/>
    <n v="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s v="1960 BSA Gold Star DBD34"/>
    <n v="15"/>
    <n v="242"/>
    <n v="16.133299999999998"/>
    <n v="2.2539444027047332E-2"/>
    <x v="0"/>
    <n v="1471.68"/>
    <n v="40.333300000000001"/>
    <n v="59"/>
    <n v="21"/>
    <n v="15.7"/>
    <n v="7.85"/>
  </r>
  <r>
    <s v="1968 Ford Mustang"/>
    <n v="68"/>
    <n v="180"/>
    <n v="2.6471"/>
    <n v="0.13737373737373737"/>
    <x v="0"/>
    <n v="5971.35"/>
    <n v="36"/>
    <n v="64"/>
    <n v="12"/>
    <n v="17.61"/>
    <n v="8.8049999999999997"/>
  </r>
  <r>
    <s v="1997 BMW F650 ST"/>
    <n v="178"/>
    <n v="257"/>
    <n v="1.4438"/>
    <n v="0.25185709232401837"/>
    <x v="0"/>
    <n v="4645"/>
    <n v="42.833300000000001"/>
    <n v="50"/>
    <n v="32"/>
    <n v="6.41"/>
    <n v="3.2050000000000001"/>
  </r>
  <r>
    <s v="1928 Ford Phaeton Deluxe"/>
    <n v="136"/>
    <n v="189"/>
    <n v="1.3896999999999999"/>
    <n v="0.26166426166426165"/>
    <x v="0"/>
    <n v="2633.4"/>
    <n v="37.799999999999997"/>
    <n v="62"/>
    <n v="22"/>
    <n v="14.29"/>
    <n v="7.1449999999999996"/>
  </r>
  <r>
    <s v="F/A 18 Hornet 1/72"/>
    <n v="551"/>
    <n v="221"/>
    <n v="0.40110000000000001"/>
    <n v="0.90662278897573012"/>
    <x v="1"/>
    <n v="3062.4"/>
    <n v="44.2"/>
    <n v="77"/>
    <n v="29"/>
    <n v="17.22"/>
    <n v="8.61"/>
  </r>
  <r>
    <s v="Pont Yacht"/>
    <n v="414"/>
    <n v="153"/>
    <n v="0.36959999999999998"/>
    <n v="0.98395721925133695"/>
    <x v="1"/>
    <n v="1393.45"/>
    <n v="38.25"/>
    <n v="47"/>
    <n v="29"/>
    <n v="7.12"/>
    <n v="3.56"/>
  </r>
  <r>
    <s v="1928 Mercedes-Benz SSK"/>
    <n v="548"/>
    <n v="170"/>
    <n v="0.31019999999999998"/>
    <n v="1.1721925133689839"/>
    <x v="1"/>
    <n v="4481.92"/>
    <n v="34"/>
    <n v="56"/>
    <n v="21"/>
    <n v="12.02"/>
    <n v="6.01"/>
  </r>
  <r>
    <s v="2002 Yamaha YZR M1"/>
    <n v="600"/>
    <n v="186"/>
    <n v="0.31"/>
    <n v="1.1730205278592376"/>
    <x v="1"/>
    <n v="3006.96"/>
    <n v="37.200000000000003"/>
    <n v="49"/>
    <n v="22"/>
    <n v="9.6199999999999992"/>
    <n v="4.8099999999999996"/>
  </r>
  <r>
    <s v="1911 Ford Town Car"/>
    <n v="540"/>
    <n v="150"/>
    <n v="0.27779999999999999"/>
    <n v="1.3090909090909091"/>
    <x v="1"/>
    <n v="2261.25"/>
    <n v="37.5"/>
    <n v="45"/>
    <n v="27"/>
    <n v="6.87"/>
    <n v="3.4350000000000001"/>
  </r>
  <r>
    <s v="The Mayflower"/>
    <n v="737"/>
    <n v="159"/>
    <n v="0.2157"/>
    <n v="1.6855345911949686"/>
    <x v="2"/>
    <n v="3277.12"/>
    <n v="39.75"/>
    <n v="49"/>
    <n v="32"/>
    <n v="7.01"/>
    <n v="3.5049999999999999"/>
  </r>
  <r>
    <s v="1996 Peterbilt 379 Stake Bed with Outrigger"/>
    <n v="814"/>
    <n v="175"/>
    <n v="0.215"/>
    <n v="1.6914285714285715"/>
    <x v="2"/>
    <n v="1599.75"/>
    <n v="35"/>
    <n v="48"/>
    <n v="25"/>
    <n v="9.27"/>
    <n v="4.6349999999999998"/>
  </r>
  <r>
    <s v="Diamond T620 Semi-Skirted Tanker"/>
    <n v="1016"/>
    <n v="167"/>
    <n v="0.16439999999999999"/>
    <n v="2.2123026673924877"/>
    <x v="2"/>
    <n v="4667.04"/>
    <n v="33.4"/>
    <n v="48"/>
    <n v="18"/>
    <n v="11.69"/>
    <n v="5.8449999999999998"/>
  </r>
  <r>
    <s v="1957 Corvette Convertible"/>
    <n v="1249"/>
    <n v="202"/>
    <n v="0.16170000000000001"/>
    <n v="2.2484248424842486"/>
    <x v="2"/>
    <n v="3458"/>
    <n v="40.4"/>
    <n v="49"/>
    <n v="28"/>
    <n v="10.130000000000001"/>
    <n v="5.0650000000000004"/>
  </r>
  <r>
    <s v="P-51-D Mustang"/>
    <n v="992"/>
    <n v="154"/>
    <n v="0.1552"/>
    <n v="2.3423848878394331"/>
    <x v="2"/>
    <n v="3157.98"/>
    <n v="30.8"/>
    <n v="42"/>
    <n v="15"/>
    <n v="11.02"/>
    <n v="5.51"/>
  </r>
  <r>
    <s v="1970 Chevy Chevelle SS 454"/>
    <n v="1005"/>
    <n v="141"/>
    <n v="0.14030000000000001"/>
    <n v="2.5918762088974856"/>
    <x v="3"/>
    <n v="1527.96"/>
    <n v="35.25"/>
    <n v="60"/>
    <n v="21"/>
    <n v="15.02"/>
    <n v="7.51"/>
  </r>
  <r>
    <s v="1952 Citroen-15CV"/>
    <n v="1452"/>
    <n v="189"/>
    <n v="0.13020000000000001"/>
    <n v="2.7936507936507935"/>
    <x v="3"/>
    <n v="3567.79"/>
    <n v="47.25"/>
    <n v="59"/>
    <n v="31"/>
    <n v="10.87"/>
    <n v="5.4349999999999996"/>
  </r>
  <r>
    <s v="1958 Setra Bus"/>
    <n v="1579"/>
    <n v="197"/>
    <n v="0.12479999999999999"/>
    <n v="2.9146285186894323"/>
    <x v="3"/>
    <n v="6295.03"/>
    <n v="39.4"/>
    <n v="49"/>
    <n v="20"/>
    <n v="10.59"/>
    <n v="5.2949999999999999"/>
  </r>
  <r>
    <s v="1969 Ford Falcon"/>
    <n v="1049"/>
    <n v="123"/>
    <n v="0.1173"/>
    <n v="3.1012564671101255"/>
    <x v="3"/>
    <n v="4765.1000000000004"/>
    <n v="30.75"/>
    <n v="34"/>
    <n v="22"/>
    <n v="5.07"/>
    <n v="2.5350000000000001"/>
  </r>
  <r>
    <s v="1969 Dodge Super Bee"/>
    <n v="1917"/>
    <n v="214"/>
    <n v="0.1116"/>
    <n v="3.2574341546304164"/>
    <x v="3"/>
    <n v="3180.9"/>
    <n v="42.8"/>
    <n v="90"/>
    <n v="16"/>
    <n v="26.06"/>
    <n v="13.03"/>
  </r>
  <r>
    <s v="1962 City of Detroit Streetcar"/>
    <n v="1645"/>
    <n v="158"/>
    <n v="9.6000000000000002E-2"/>
    <n v="3.7859608745684694"/>
    <x v="4"/>
    <n v="1363.68"/>
    <n v="39.5"/>
    <n v="51"/>
    <n v="24"/>
    <n v="10.06"/>
    <n v="5.03"/>
  </r>
  <r>
    <s v="1941 Chevrolet Special Deluxe Cabriolet"/>
    <n v="2378"/>
    <n v="226"/>
    <n v="9.5000000000000001E-2"/>
    <n v="3.8262268704746583"/>
    <x v="4"/>
    <n v="4976"/>
    <n v="45.2"/>
    <n v="58"/>
    <n v="22"/>
    <n v="12.32"/>
    <n v="6.16"/>
  </r>
  <r>
    <s v="1900s Vintage Tri-Plane"/>
    <n v="2756"/>
    <n v="238"/>
    <n v="8.6400000000000005E-2"/>
    <n v="4.2108479755538575"/>
    <x v="4"/>
    <n v="2585.59"/>
    <n v="47.6"/>
    <n v="52"/>
    <n v="43"/>
    <n v="3.26"/>
    <n v="1.63"/>
  </r>
  <r>
    <s v="1926 Ford Fire Engine"/>
    <n v="2018"/>
    <n v="167"/>
    <n v="8.2799999999999999E-2"/>
    <n v="4.3941208492106698"/>
    <x v="4"/>
    <n v="1323.52"/>
    <n v="33.4"/>
    <n v="47"/>
    <n v="19"/>
    <n v="11.29"/>
    <n v="5.6449999999999996"/>
  </r>
  <r>
    <s v="18th century schooner"/>
    <n v="1898"/>
    <n v="157"/>
    <n v="8.2699999999999996E-2"/>
    <n v="4.396062536189925"/>
    <x v="4"/>
    <n v="3774"/>
    <n v="39.25"/>
    <n v="49"/>
    <n v="28"/>
    <n v="7.76"/>
    <n v="3.88"/>
  </r>
  <r>
    <s v="1962 Volkswagen Microbus"/>
    <n v="2327"/>
    <n v="192"/>
    <n v="8.2500000000000004E-2"/>
    <n v="4.4071969696969697"/>
    <x v="4"/>
    <n v="2530.1999999999998"/>
    <n v="38.4"/>
    <n v="70"/>
    <n v="20"/>
    <n v="19.059999999999999"/>
    <n v="9.5299999999999994"/>
  </r>
  <r>
    <s v="1949 Jaguar XK 120"/>
    <n v="2350"/>
    <n v="191"/>
    <n v="8.1299999999999997E-2"/>
    <n v="4.4740599714421707"/>
    <x v="4"/>
    <n v="2944"/>
    <n v="47.75"/>
    <n v="76"/>
    <n v="36"/>
    <n v="16.38"/>
    <n v="8.19"/>
  </r>
  <r>
    <s v="The Titanic"/>
    <n v="1956"/>
    <n v="155"/>
    <n v="7.9200000000000007E-2"/>
    <n v="4.5888563049853373"/>
    <x v="5"/>
    <n v="3201.44"/>
    <n v="38.75"/>
    <n v="48"/>
    <n v="28"/>
    <n v="8.1"/>
    <n v="4.05"/>
  </r>
  <r>
    <s v="The Schooner Bluenose"/>
    <n v="1897"/>
    <n v="145"/>
    <n v="7.6399999999999996E-2"/>
    <n v="4.7573667711598748"/>
    <x v="5"/>
    <n v="2552"/>
    <n v="36.25"/>
    <n v="44"/>
    <n v="25"/>
    <n v="6.98"/>
    <n v="3.49"/>
  </r>
  <r>
    <s v="1958 Chevy Corvette Limited Edition"/>
    <n v="2542"/>
    <n v="192"/>
    <n v="7.5499999999999998E-2"/>
    <n v="4.8143939393939394"/>
    <x v="5"/>
    <n v="1575.45"/>
    <n v="38.4"/>
    <n v="46"/>
    <n v="30"/>
    <n v="6.77"/>
    <n v="3.3849999999999998"/>
  </r>
  <r>
    <s v="1940 Ford Pickup Truck"/>
    <n v="2613"/>
    <n v="185"/>
    <n v="7.0800000000000002E-2"/>
    <n v="5.1361179361179365"/>
    <x v="5"/>
    <n v="2709.18"/>
    <n v="37"/>
    <n v="54"/>
    <n v="27"/>
    <n v="11.61"/>
    <n v="5.8049999999999997"/>
  </r>
  <r>
    <s v="1917 Grand Touring Sedan"/>
    <n v="2724"/>
    <n v="189"/>
    <n v="6.9400000000000003E-2"/>
    <n v="5.2409812409812409"/>
    <x v="5"/>
    <n v="5346.5"/>
    <n v="47.25"/>
    <n v="76"/>
    <n v="37"/>
    <n v="16.62"/>
    <n v="8.31"/>
  </r>
  <r>
    <s v="1972 Alfa Romeo GTA"/>
    <n v="3252"/>
    <n v="218"/>
    <n v="6.7000000000000004E-2"/>
    <n v="5.4245204336947452"/>
    <x v="5"/>
    <n v="4614.4799999999996"/>
    <n v="43.6"/>
    <n v="64"/>
    <n v="32"/>
    <n v="11.77"/>
    <n v="5.8849999999999998"/>
  </r>
  <r>
    <s v="1974 Ducati 350 Mk3 Desmo"/>
    <n v="3341"/>
    <n v="203"/>
    <n v="6.08E-2"/>
    <n v="5.9847738468428124"/>
    <x v="6"/>
    <n v="1818.52"/>
    <n v="40.6"/>
    <n v="50"/>
    <n v="22"/>
    <n v="9.73"/>
    <n v="4.8650000000000002"/>
  </r>
  <r>
    <s v="1937 Horch 930V Limousine"/>
    <n v="2902"/>
    <n v="171"/>
    <n v="5.8900000000000001E-2"/>
    <n v="6.1711855396065927"/>
    <x v="6"/>
    <n v="2480.3200000000002"/>
    <n v="34.200000000000003"/>
    <n v="46"/>
    <n v="18"/>
    <n v="9.1300000000000008"/>
    <n v="4.5650000000000004"/>
  </r>
  <r>
    <s v="1940s Ford truck"/>
    <n v="3128"/>
    <n v="182"/>
    <n v="5.8200000000000002E-2"/>
    <n v="6.2497502497502495"/>
    <x v="6"/>
    <n v="3054.86"/>
    <n v="36.4"/>
    <n v="46"/>
    <n v="29"/>
    <n v="6.28"/>
    <n v="3.14"/>
  </r>
  <r>
    <s v="1936 Mercedes Benz 500k Roadster"/>
    <n v="2081"/>
    <n v="119"/>
    <n v="5.7200000000000001E-2"/>
    <n v="6.3590527119938889"/>
    <x v="6"/>
    <n v="1679.92"/>
    <n v="29.75"/>
    <n v="46"/>
    <n v="15"/>
    <n v="14.79"/>
    <n v="7.3949999999999996"/>
  </r>
  <r>
    <s v="1928 British Royal Navy Airplane"/>
    <n v="3627"/>
    <n v="207"/>
    <n v="5.7099999999999998E-2"/>
    <n v="6.3715415019762842"/>
    <x v="6"/>
    <n v="4932.58"/>
    <n v="41.4"/>
    <n v="47"/>
    <n v="33"/>
    <n v="5.24"/>
    <n v="2.62"/>
  </r>
  <r>
    <s v="1957 Ford Thunderbird"/>
    <n v="3209"/>
    <n v="170"/>
    <n v="5.2999999999999999E-2"/>
    <n v="6.8641711229946525"/>
    <x v="7"/>
    <n v="2947.56"/>
    <n v="42.5"/>
    <n v="66"/>
    <n v="24"/>
    <n v="15.32"/>
    <n v="7.66"/>
  </r>
  <r>
    <s v="1938 Cadillac V-16 Presidential Limousine"/>
    <n v="2847"/>
    <n v="150"/>
    <n v="5.2699999999999997E-2"/>
    <n v="6.9018181818181814"/>
    <x v="7"/>
    <n v="1204.28"/>
    <n v="30"/>
    <n v="40"/>
    <n v="24"/>
    <n v="5.48"/>
    <n v="2.74"/>
  </r>
  <r>
    <s v="1993 Mazda RX-7"/>
    <n v="3975"/>
    <n v="200"/>
    <n v="5.0299999999999997E-2"/>
    <n v="7.2272727272727275"/>
    <x v="7"/>
    <n v="3481.8"/>
    <n v="40"/>
    <n v="61"/>
    <n v="30"/>
    <n v="10.83"/>
    <n v="5.415"/>
  </r>
  <r>
    <s v="HMS Bounty"/>
    <n v="3501"/>
    <n v="175"/>
    <n v="0.05"/>
    <n v="7.2748051948051948"/>
    <x v="7"/>
    <n v="2462.08"/>
    <n v="35"/>
    <n v="46"/>
    <n v="29"/>
    <n v="5.93"/>
    <n v="2.9649999999999999"/>
  </r>
  <r>
    <s v="1936 Harley Davidson El Knucklehead"/>
    <n v="4357"/>
    <n v="205"/>
    <n v="4.7100000000000003E-2"/>
    <n v="7.7286031042128602"/>
    <x v="8"/>
    <n v="1239.93"/>
    <n v="34.166699999999999"/>
    <n v="55"/>
    <n v="22"/>
    <n v="11.19"/>
    <n v="5.5949999999999998"/>
  </r>
  <r>
    <s v="1992 Ferrari 360 Spider red"/>
    <n v="8347"/>
    <n v="347"/>
    <n v="4.1599999999999998E-2"/>
    <n v="8.7471836520827875"/>
    <x v="9"/>
    <n v="5239.3999999999996"/>
    <n v="38.555599999999998"/>
    <n v="60"/>
    <n v="22"/>
    <n v="12.27"/>
    <n v="6.1349999999999998"/>
  </r>
  <r>
    <s v="1913 Ford Model T Speedster"/>
    <n v="4189"/>
    <n v="172"/>
    <n v="4.1099999999999998E-2"/>
    <n v="8.8562367864693439"/>
    <x v="9"/>
    <n v="4212.6000000000004"/>
    <n v="34.4"/>
    <n v="47"/>
    <n v="10"/>
    <n v="13.12"/>
    <n v="6.56"/>
  </r>
  <r>
    <s v="1954 Greyhound Scenicruiser"/>
    <n v="2874"/>
    <n v="118"/>
    <n v="4.1099999999999998E-2"/>
    <n v="8.8567026194144844"/>
    <x v="9"/>
    <n v="887.4"/>
    <n v="23.6"/>
    <n v="36"/>
    <n v="11"/>
    <n v="9.1300000000000008"/>
    <n v="4.5650000000000004"/>
  </r>
  <r>
    <s v="1936 Chrysler Airflow"/>
    <n v="4710"/>
    <n v="184"/>
    <n v="3.9100000000000003E-2"/>
    <n v="9.3083003952569179"/>
    <x v="9"/>
    <n v="3739.6"/>
    <n v="36.799999999999997"/>
    <n v="50"/>
    <n v="28"/>
    <n v="7.63"/>
    <n v="3.8149999999999999"/>
  </r>
  <r>
    <s v="1997 BMW R 1100 S"/>
    <n v="7003"/>
    <n v="271"/>
    <n v="3.8699999999999998E-2"/>
    <n v="9.3968466957396846"/>
    <x v="9"/>
    <n v="4564.5"/>
    <n v="45.166699999999999"/>
    <n v="57"/>
    <n v="35"/>
    <n v="7.29"/>
    <n v="3.645"/>
  </r>
  <r>
    <s v="1956 Porsche 356A Coupe"/>
    <n v="6600"/>
    <n v="255"/>
    <n v="3.8600000000000002E-2"/>
    <n v="9.4117647058823533"/>
    <x v="9"/>
    <n v="3526.25"/>
    <n v="51"/>
    <n v="76"/>
    <n v="31"/>
    <n v="18.690000000000001"/>
    <n v="9.3450000000000006"/>
  </r>
  <r>
    <s v="1970 Dodge Coronet"/>
    <n v="4074"/>
    <n v="154"/>
    <n v="3.78E-2"/>
    <n v="9.6198347107438025"/>
    <x v="10"/>
    <n v="1343.75"/>
    <n v="30.8"/>
    <n v="55"/>
    <n v="21"/>
    <n v="12.59"/>
    <n v="6.2949999999999999"/>
  </r>
  <r>
    <s v="1999 Yamaha Speed Boat"/>
    <n v="4259"/>
    <n v="161"/>
    <n v="3.78E-2"/>
    <n v="9.6194240542066627"/>
    <x v="10"/>
    <n v="1665.4"/>
    <n v="32.200000000000003"/>
    <n v="44"/>
    <n v="22"/>
    <n v="7.6"/>
    <n v="3.8"/>
  </r>
  <r>
    <s v="2003 Harley-Davidson Eagle Drag Bike"/>
    <n v="5582"/>
    <n v="209"/>
    <n v="3.7400000000000003E-2"/>
    <n v="9.7120487168334062"/>
    <x v="10"/>
    <n v="4004.88"/>
    <n v="34.833300000000001"/>
    <n v="66"/>
    <n v="21"/>
    <n v="18.73"/>
    <n v="9.3650000000000002"/>
  </r>
  <r>
    <s v="2001 Ferrari Enzo"/>
    <n v="3619"/>
    <n v="135"/>
    <n v="3.73E-2"/>
    <n v="9.7481481481481485"/>
    <x v="10"/>
    <n v="5718.72"/>
    <n v="33.75"/>
    <n v="36"/>
    <n v="32"/>
    <n v="1.48"/>
    <n v="0.74"/>
  </r>
  <r>
    <s v="1969 Dodge Charger"/>
    <n v="7323"/>
    <n v="272"/>
    <n v="3.7100000000000001E-2"/>
    <n v="9.7901069518716586"/>
    <x v="10"/>
    <n v="4767.4399999999996"/>
    <n v="54.4"/>
    <n v="97"/>
    <n v="32"/>
    <n v="22.19"/>
    <n v="11.095000000000001"/>
  </r>
  <r>
    <s v="1970 Plymouth Hemi Cuda"/>
    <n v="5663"/>
    <n v="205"/>
    <n v="3.6200000000000003E-2"/>
    <n v="10.045232815964523"/>
    <x v="10"/>
    <n v="2333.42"/>
    <n v="41"/>
    <n v="77"/>
    <n v="24"/>
    <n v="18.48"/>
    <n v="9.24"/>
  </r>
  <r>
    <s v="Boeing X-32A JSF"/>
    <n v="4857"/>
    <n v="171"/>
    <n v="3.5200000000000002E-2"/>
    <n v="10.328548644338118"/>
    <x v="10"/>
    <n v="1105"/>
    <n v="34.200000000000003"/>
    <n v="50"/>
    <n v="20"/>
    <n v="10.93"/>
    <n v="5.4649999999999999"/>
  </r>
  <r>
    <s v="1996 Moto Guzzi 1100i"/>
    <n v="6625"/>
    <n v="230"/>
    <n v="3.4700000000000002E-2"/>
    <n v="10.474308300395258"/>
    <x v="10"/>
    <n v="4499.43"/>
    <n v="46"/>
    <n v="51"/>
    <n v="39"/>
    <n v="4.29"/>
    <n v="2.145"/>
  </r>
  <r>
    <s v="1934 Ford V8 Coupe"/>
    <n v="5649"/>
    <n v="189"/>
    <n v="3.3500000000000002E-2"/>
    <n v="10.868686868686869"/>
    <x v="11"/>
    <n v="1451.52"/>
    <n v="37.799999999999997"/>
    <n v="53"/>
    <n v="28"/>
    <n v="8.6999999999999993"/>
    <n v="4.3499999999999996"/>
  </r>
  <r>
    <s v="1957 Chevy Pickup"/>
    <n v="6125"/>
    <n v="200"/>
    <n v="3.27E-2"/>
    <n v="11.136363636363637"/>
    <x v="11"/>
    <n v="5109.72"/>
    <n v="40"/>
    <n v="54"/>
    <n v="32"/>
    <n v="9.5299999999999994"/>
    <n v="4.7649999999999997"/>
  </r>
  <r>
    <s v="1903 Ford Model A"/>
    <n v="3913"/>
    <n v="126"/>
    <n v="3.2199999999999999E-2"/>
    <n v="11.292929292929292"/>
    <x v="11"/>
    <n v="3671.64"/>
    <n v="31.5"/>
    <n v="41"/>
    <n v="24"/>
    <n v="6.34"/>
    <n v="3.17"/>
  </r>
  <r>
    <s v="1970 Triumph Spitfire"/>
    <n v="5545"/>
    <n v="172"/>
    <n v="3.1E-2"/>
    <n v="11.723044397463003"/>
    <x v="12"/>
    <n v="5721.6"/>
    <n v="43"/>
    <n v="49"/>
    <n v="37"/>
    <n v="5.52"/>
    <n v="2.76"/>
  </r>
  <r>
    <s v="1930 Buick Marquette Phaeton"/>
    <n v="7062"/>
    <n v="218"/>
    <n v="3.09E-2"/>
    <n v="11.779816513761467"/>
    <x v="12"/>
    <n v="1774.78"/>
    <n v="43.6"/>
    <n v="56"/>
    <n v="27"/>
    <n v="10.31"/>
    <n v="5.1550000000000002"/>
  </r>
  <r>
    <s v="1980’s GM Manhattan Express"/>
    <n v="5099"/>
    <n v="157"/>
    <n v="3.0800000000000001E-2"/>
    <n v="11.810075275043427"/>
    <x v="12"/>
    <n v="2153.58"/>
    <n v="31.4"/>
    <n v="41"/>
    <n v="26"/>
    <n v="6.68"/>
    <n v="3.34"/>
  </r>
  <r>
    <s v="Corsair F4U ( Bird Cage)"/>
    <n v="6812"/>
    <n v="203"/>
    <n v="2.98E-2"/>
    <n v="12.202418271383788"/>
    <x v="12"/>
    <n v="2421.9"/>
    <n v="40.6"/>
    <n v="64"/>
    <n v="18"/>
    <n v="14.57"/>
    <n v="7.2850000000000001"/>
  </r>
  <r>
    <s v="1969 Chevrolet Camaro Z28"/>
    <n v="4695"/>
    <n v="138"/>
    <n v="2.9399999999999999E-2"/>
    <n v="12.371541501976285"/>
    <x v="12"/>
    <n v="3819.84"/>
    <n v="34.5"/>
    <n v="46"/>
    <n v="13"/>
    <n v="13.09"/>
    <n v="6.5449999999999999"/>
  </r>
  <r>
    <s v="1998 Chrysler Plymouth Prowler"/>
    <n v="4724"/>
    <n v="139"/>
    <n v="2.9399999999999999E-2"/>
    <n v="12.358404185742316"/>
    <x v="12"/>
    <n v="4011.5"/>
    <n v="27.8"/>
    <n v="41"/>
    <n v="20"/>
    <n v="7.08"/>
    <n v="3.54"/>
  </r>
  <r>
    <s v="1940 Ford Delivery Sedan"/>
    <n v="6621"/>
    <n v="190"/>
    <n v="2.87E-2"/>
    <n v="12.67177033492823"/>
    <x v="13"/>
    <n v="1928.78"/>
    <n v="38"/>
    <n v="51"/>
    <n v="23"/>
    <n v="9.08"/>
    <n v="4.54"/>
  </r>
  <r>
    <s v="The Queen Mary"/>
    <n v="5088"/>
    <n v="143"/>
    <n v="2.81E-2"/>
    <n v="12.938334392879847"/>
    <x v="13"/>
    <n v="3086.54"/>
    <n v="35.75"/>
    <n v="40"/>
    <n v="30"/>
    <n v="3.63"/>
    <n v="1.8149999999999999"/>
  </r>
  <r>
    <s v="American Airlines: B767-300"/>
    <n v="5841"/>
    <n v="164"/>
    <n v="2.81E-2"/>
    <n v="12.951219512195122"/>
    <x v="13"/>
    <n v="3210.49"/>
    <n v="32.799999999999997"/>
    <n v="47"/>
    <n v="11"/>
    <n v="13.89"/>
    <n v="6.9450000000000003"/>
  </r>
  <r>
    <s v="1971 Alpine Renault 1600s"/>
    <n v="7995"/>
    <n v="217"/>
    <n v="2.7099999999999999E-2"/>
    <n v="13.39757017176372"/>
    <x v="13"/>
    <n v="1093.05"/>
    <n v="43.4"/>
    <n v="55"/>
    <n v="21"/>
    <n v="11.67"/>
    <n v="5.835"/>
  </r>
  <r>
    <s v="1980s Black Hawk Helicopter"/>
    <n v="5330"/>
    <n v="144"/>
    <n v="2.7E-2"/>
    <n v="13.45959595959596"/>
    <x v="13"/>
    <n v="4018"/>
    <n v="28.8"/>
    <n v="34"/>
    <n v="24"/>
    <n v="4.07"/>
    <n v="2.0350000000000001"/>
  </r>
  <r>
    <s v="1939 Chevrolet Deluxe Coupe"/>
    <n v="7332"/>
    <n v="194"/>
    <n v="2.6499999999999999E-2"/>
    <n v="13.743205248359887"/>
    <x v="14"/>
    <n v="679.42"/>
    <n v="38.799999999999997"/>
    <n v="61"/>
    <n v="23"/>
    <n v="13.12"/>
    <n v="6.56"/>
  </r>
  <r>
    <s v="1982 Ducati 900 Monster"/>
    <n v="6840"/>
    <n v="177"/>
    <n v="2.5899999999999999E-2"/>
    <n v="14.052388289676426"/>
    <x v="14"/>
    <n v="2412.3000000000002"/>
    <n v="35.4"/>
    <n v="52"/>
    <n v="20"/>
    <n v="11.32"/>
    <n v="5.66"/>
  </r>
  <r>
    <s v="1962 LanciaA Delta 16V"/>
    <n v="6791"/>
    <n v="174"/>
    <n v="2.5600000000000001E-2"/>
    <n v="14.19226750261233"/>
    <x v="14"/>
    <n v="4498.55"/>
    <n v="34.799999999999997"/>
    <n v="38"/>
    <n v="27"/>
    <n v="4.0199999999999996"/>
    <n v="2.0099999999999998"/>
  </r>
  <r>
    <s v="1937 Lincoln Berline"/>
    <n v="8693"/>
    <n v="222"/>
    <n v="2.5499999999999998E-2"/>
    <n v="14.239148239148239"/>
    <x v="14"/>
    <n v="3932.72"/>
    <n v="44.4"/>
    <n v="65"/>
    <n v="27"/>
    <n v="13.11"/>
    <n v="6.5549999999999997"/>
  </r>
  <r>
    <s v="1900s Vintage Bi-Plane"/>
    <n v="5942"/>
    <n v="150"/>
    <n v="2.52E-2"/>
    <n v="14.404848484848484"/>
    <x v="14"/>
    <n v="2238.96"/>
    <n v="30"/>
    <n v="39"/>
    <n v="21"/>
    <n v="7.29"/>
    <n v="3.645"/>
  </r>
  <r>
    <s v="1917 Maxwell Touring Car"/>
    <n v="7913"/>
    <n v="196"/>
    <n v="2.4799999999999999E-2"/>
    <n v="14.680890538033395"/>
    <x v="15"/>
    <n v="3616.2"/>
    <n v="39.200000000000003"/>
    <n v="50"/>
    <n v="21"/>
    <n v="10.15"/>
    <n v="5.0750000000000002"/>
  </r>
  <r>
    <s v="1939 Cadillac Limousine"/>
    <n v="6645"/>
    <n v="164"/>
    <n v="2.47E-2"/>
    <n v="14.733924611973393"/>
    <x v="15"/>
    <n v="835.2"/>
    <n v="32.799999999999997"/>
    <n v="44"/>
    <n v="20"/>
    <n v="8.6999999999999993"/>
    <n v="4.3499999999999996"/>
  </r>
  <r>
    <s v="1982 Camaro Z28"/>
    <n v="6934"/>
    <n v="169"/>
    <n v="2.4400000000000002E-2"/>
    <n v="14.919849381387843"/>
    <x v="15"/>
    <n v="2854.3"/>
    <n v="33.799999999999997"/>
    <n v="46"/>
    <n v="21"/>
    <n v="7.91"/>
    <n v="3.9550000000000001"/>
  </r>
  <r>
    <s v="1969 Harley Davidson Ultimate Chopper"/>
    <n v="7933"/>
    <n v="193"/>
    <n v="2.4299999999999999E-2"/>
    <n v="14.946773433820066"/>
    <x v="15"/>
    <n v="1607.76"/>
    <n v="38.6"/>
    <n v="66"/>
    <n v="21"/>
    <n v="16.04"/>
    <n v="8.02"/>
  </r>
  <r>
    <s v="1952 Alpine Renault 1300"/>
    <n v="7305"/>
    <n v="174"/>
    <n v="2.3800000000000002E-2"/>
    <n v="15.266457680250785"/>
    <x v="15"/>
    <n v="7995.41"/>
    <n v="34.799999999999997"/>
    <n v="50"/>
    <n v="23"/>
    <n v="10.26"/>
    <n v="5.13"/>
  </r>
  <r>
    <s v="American Airlines: MD-11S"/>
    <n v="8820"/>
    <n v="208"/>
    <n v="2.3599999999999999E-2"/>
    <n v="15.41958041958042"/>
    <x v="15"/>
    <n v="3064.95"/>
    <n v="41.6"/>
    <n v="45"/>
    <n v="36"/>
    <n v="3.26"/>
    <n v="1.63"/>
  </r>
  <r>
    <s v="18th Century Vintage Horse Carriage"/>
    <n v="5992"/>
    <n v="140"/>
    <n v="2.3400000000000001E-2"/>
    <n v="15.563636363636364"/>
    <x v="16"/>
    <n v="1891.26"/>
    <n v="28"/>
    <n v="35"/>
    <n v="21"/>
    <n v="6.07"/>
    <n v="3.0350000000000001"/>
  </r>
  <r>
    <s v="2002 Suzuki XREO"/>
    <n v="9997"/>
    <n v="231"/>
    <n v="2.3099999999999999E-2"/>
    <n v="15.73711137347501"/>
    <x v="16"/>
    <n v="2882.88"/>
    <n v="38.5"/>
    <n v="66"/>
    <n v="21"/>
    <n v="16.149999999999999"/>
    <n v="8.0749999999999993"/>
  </r>
  <r>
    <s v="1969 Corvair Monza"/>
    <n v="6906"/>
    <n v="159"/>
    <n v="2.3E-2"/>
    <n v="15.794168096054889"/>
    <x v="16"/>
    <n v="5862"/>
    <n v="39.75"/>
    <n v="47"/>
    <n v="35"/>
    <n v="4.55"/>
    <n v="2.2749999999999999"/>
  </r>
  <r>
    <s v="1948 Porsche 356-A Roadster"/>
    <n v="8826"/>
    <n v="202"/>
    <n v="2.29E-2"/>
    <n v="15.888388838883888"/>
    <x v="16"/>
    <n v="1355.2"/>
    <n v="40.4"/>
    <n v="61"/>
    <n v="22"/>
    <n v="13.62"/>
    <n v="6.81"/>
  </r>
  <r>
    <s v="1982 Lamborghini Diablo"/>
    <n v="7723"/>
    <n v="176"/>
    <n v="2.2800000000000001E-2"/>
    <n v="15.956611570247935"/>
    <x v="16"/>
    <n v="1305"/>
    <n v="35.200000000000003"/>
    <n v="47"/>
    <n v="15"/>
    <n v="10.81"/>
    <n v="5.4050000000000002"/>
  </r>
  <r>
    <s v="ATA: B757-300"/>
    <n v="7106"/>
    <n v="160"/>
    <n v="2.2499999999999999E-2"/>
    <n v="16.149999999999999"/>
    <x v="16"/>
    <n v="2462"/>
    <n v="32"/>
    <n v="50"/>
    <n v="21"/>
    <n v="11.45"/>
    <n v="5.7249999999999996"/>
  </r>
  <r>
    <s v="1932 Alfa Romeo 8C2300 Spider Sport"/>
    <n v="6553"/>
    <n v="147"/>
    <n v="2.24E-2"/>
    <n v="16.210265924551639"/>
    <x v="16"/>
    <n v="3324.33"/>
    <n v="36.75"/>
    <n v="66"/>
    <n v="6"/>
    <n v="21.58"/>
    <n v="10.79"/>
  </r>
  <r>
    <s v="1961 Chevrolet Impala"/>
    <n v="7869"/>
    <n v="172"/>
    <n v="2.1899999999999999E-2"/>
    <n v="16.636363636363637"/>
    <x v="17"/>
    <n v="3267.57"/>
    <n v="34.4"/>
    <n v="48"/>
    <n v="10"/>
    <n v="13.54"/>
    <n v="6.77"/>
  </r>
  <r>
    <s v="1982 Ducati 996 R"/>
    <n v="9241"/>
    <n v="202"/>
    <n v="2.1899999999999999E-2"/>
    <n v="16.635463546354636"/>
    <x v="17"/>
    <n v="1834.56"/>
    <n v="40.4"/>
    <n v="48"/>
    <n v="30"/>
    <n v="5.89"/>
    <n v="2.9449999999999998"/>
  </r>
  <r>
    <s v="1964 Mercedes Tour Bus"/>
    <n v="8258"/>
    <n v="181"/>
    <n v="2.1899999999999999E-2"/>
    <n v="16.590657960823705"/>
    <x v="17"/>
    <n v="2241.14"/>
    <n v="36.200000000000003"/>
    <n v="56"/>
    <n v="22"/>
    <n v="11.7"/>
    <n v="5.85"/>
  </r>
  <r>
    <s v="1957 Vespa GS150"/>
    <n v="7689"/>
    <n v="165"/>
    <n v="2.1499999999999998E-2"/>
    <n v="16.945454545454545"/>
    <x v="17"/>
    <n v="1671.04"/>
    <n v="33"/>
    <n v="36"/>
    <n v="28"/>
    <n v="2.97"/>
    <n v="1.4850000000000001"/>
  </r>
  <r>
    <s v="1999 Indy 500 Monte Carlo SS"/>
    <n v="8164"/>
    <n v="174"/>
    <n v="2.1299999999999999E-2"/>
    <n v="17.061650992685475"/>
    <x v="17"/>
    <n v="5174.3999999999996"/>
    <n v="43.5"/>
    <n v="55"/>
    <n v="29"/>
    <n v="9.73"/>
    <n v="4.8650000000000002"/>
  </r>
  <r>
    <s v="1966 Shelby Cobra 427 S/C"/>
    <n v="8197"/>
    <n v="171"/>
    <n v="2.0899999999999998E-2"/>
    <n v="17.431153641679959"/>
    <x v="17"/>
    <n v="1911.78"/>
    <n v="42.75"/>
    <n v="64"/>
    <n v="32"/>
    <n v="12.48"/>
    <n v="6.24"/>
  </r>
  <r>
    <s v="1948 Porsche Type 356 Roadster"/>
    <n v="8990"/>
    <n v="186"/>
    <n v="2.07E-2"/>
    <n v="17.575757575757574"/>
    <x v="18"/>
    <n v="6043.94"/>
    <n v="46.5"/>
    <n v="65"/>
    <n v="32"/>
    <n v="11.88"/>
    <n v="5.94"/>
  </r>
  <r>
    <s v="America West Airlines B757-200"/>
    <n v="9653"/>
    <n v="199"/>
    <n v="2.06E-2"/>
    <n v="17.639104613978986"/>
    <x v="18"/>
    <n v="3126.09"/>
    <n v="39.799999999999997"/>
    <n v="85"/>
    <n v="22"/>
    <n v="23.37"/>
    <n v="11.685"/>
  </r>
  <r>
    <s v="1904 Buick Runabout"/>
    <n v="8290"/>
    <n v="170"/>
    <n v="2.0500000000000001E-2"/>
    <n v="17.732620320855617"/>
    <x v="18"/>
    <n v="3238.59"/>
    <n v="42.5"/>
    <n v="56"/>
    <n v="28"/>
    <n v="10.01"/>
    <n v="5.0049999999999999"/>
  </r>
  <r>
    <s v="1965 Aston Martin DB5"/>
    <n v="9042"/>
    <n v="179"/>
    <n v="1.9800000000000002E-2"/>
    <n v="18.368715083798882"/>
    <x v="18"/>
    <n v="5182.7299999999996"/>
    <n v="44.75"/>
    <n v="59"/>
    <n v="34"/>
    <n v="9.9600000000000009"/>
    <n v="4.9800000000000004"/>
  </r>
  <r>
    <s v="1936 Mercedes-Benz 500K Special Roadster"/>
    <n v="8635"/>
    <n v="168"/>
    <n v="1.95E-2"/>
    <n v="18.69047619047619"/>
    <x v="19"/>
    <n v="1483.52"/>
    <n v="33.6"/>
    <n v="44"/>
    <n v="25"/>
    <n v="8.11"/>
    <n v="4.0549999999999997"/>
  </r>
  <r>
    <s v="Collectable Wooden Train"/>
    <n v="6450"/>
    <n v="123"/>
    <n v="1.9099999999999999E-2"/>
    <n v="19.068736141906875"/>
    <x v="19"/>
    <n v="2294"/>
    <n v="30.75"/>
    <n v="48"/>
    <n v="24"/>
    <n v="9.98"/>
    <n v="4.99"/>
  </r>
  <r>
    <s v="1995 Honda Civic"/>
    <n v="9772"/>
    <n v="186"/>
    <n v="1.9E-2"/>
    <n v="19.104594330400783"/>
    <x v="19"/>
    <n v="3966.1"/>
    <n v="37.200000000000003"/>
    <n v="48"/>
    <n v="34"/>
    <n v="5.46"/>
    <n v="2.73"/>
  </r>
  <r>
    <s v="1976 Ford Gran Torino"/>
    <n v="9127"/>
    <n v="172"/>
    <n v="1.8800000000000001E-2"/>
    <n v="19.29598308668076"/>
    <x v="19"/>
    <n v="2998.56"/>
    <n v="34.4"/>
    <n v="50"/>
    <n v="24"/>
    <n v="10.210000000000001"/>
    <n v="5.1050000000000004"/>
  </r>
  <r>
    <s v="The USS Constitution Ship"/>
    <n v="7083"/>
    <n v="131"/>
    <n v="1.8499999999999999E-2"/>
    <n v="19.661346287300486"/>
    <x v="20"/>
    <n v="2844.99"/>
    <n v="32.75"/>
    <n v="41"/>
    <n v="22"/>
    <n v="7.15"/>
    <n v="3.5750000000000002"/>
  </r>
  <r>
    <s v="1992 Porsche Cayenne Turbo Silver"/>
    <n v="6582"/>
    <n v="117"/>
    <n v="1.78E-2"/>
    <n v="20.456876456876458"/>
    <x v="20"/>
    <n v="2682.68"/>
    <n v="29.25"/>
    <n v="37"/>
    <n v="21"/>
    <n v="5.76"/>
    <n v="2.88"/>
  </r>
  <r>
    <s v="1912 Ford Model T Delivery Wagon"/>
    <n v="9173"/>
    <n v="163"/>
    <n v="1.78E-2"/>
    <n v="20.464026770775238"/>
    <x v="20"/>
    <n v="2716.23"/>
    <n v="40.75"/>
    <n v="60"/>
    <n v="27"/>
    <n v="12.5"/>
    <n v="6.25"/>
  </r>
  <r>
    <s v="1968 Dodge Charger"/>
    <n v="9123"/>
    <n v="147"/>
    <n v="1.61E-2"/>
    <n v="22.567717996289424"/>
    <x v="21"/>
    <n v="3633.58"/>
    <n v="29.4"/>
    <n v="43"/>
    <n v="10"/>
    <n v="11.25"/>
    <n v="5.625"/>
  </r>
  <r>
    <s v="1932 Model A Ford J-Coupe"/>
    <n v="9354"/>
    <n v="149"/>
    <n v="1.5900000000000001E-2"/>
    <n v="22.828553996339231"/>
    <x v="21"/>
    <n v="3363.93"/>
    <n v="29.8"/>
    <n v="45"/>
    <n v="6"/>
    <n v="13.5"/>
    <n v="6.75"/>
  </r>
  <r>
    <s v="1950's Chicago Surface Lines Streetcar"/>
    <n v="8601"/>
    <n v="128"/>
    <n v="1.49E-2"/>
    <n v="24.43465909090909"/>
    <x v="22"/>
    <n v="1603.2"/>
    <n v="32"/>
    <n v="44"/>
    <n v="24"/>
    <n v="7.35"/>
    <n v="3.6749999999999998"/>
  </r>
  <r>
    <s v="2002 Chevy Corvette"/>
    <n v="9446"/>
    <n v="123"/>
    <n v="1.2999999999999999E-2"/>
    <n v="27.926090169992609"/>
    <x v="23"/>
    <n v="1863.2"/>
    <n v="30.75"/>
    <n v="43"/>
    <n v="20"/>
    <n v="8.64"/>
    <n v="4.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FE029-9D39-4714-8947-4EB2AE3A7CFC}"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ate">
  <location ref="H49:P80" firstHeaderRow="1" firstDataRow="2" firstDataCol="1"/>
  <pivotFields count="6">
    <pivotField showAll="0"/>
    <pivotField showAll="0"/>
    <pivotField axis="axisRow" numFmtId="14"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axis="axisCol" showAll="0">
      <items count="8">
        <item x="0"/>
        <item x="1"/>
        <item x="2"/>
        <item x="3"/>
        <item x="4"/>
        <item x="5"/>
        <item x="6"/>
        <item t="default"/>
      </items>
    </pivotField>
    <pivotField dataField="1" showAll="0"/>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4"/>
  </colFields>
  <colItems count="8">
    <i>
      <x/>
    </i>
    <i>
      <x v="1"/>
    </i>
    <i>
      <x v="2"/>
    </i>
    <i>
      <x v="3"/>
    </i>
    <i>
      <x v="4"/>
    </i>
    <i>
      <x v="5"/>
    </i>
    <i>
      <x v="6"/>
    </i>
    <i t="grand">
      <x/>
    </i>
  </colItems>
  <dataFields count="1">
    <dataField name="Sum of sales_sum" fld="5" baseField="0" baseItem="0"/>
  </dataFields>
  <chartFormats count="7">
    <chartFormat chart="7" format="0" series="1">
      <pivotArea type="data" outline="0" fieldPosition="0">
        <references count="2">
          <reference field="4294967294" count="1" selected="0">
            <x v="0"/>
          </reference>
          <reference field="4" count="1" selected="0">
            <x v="0"/>
          </reference>
        </references>
      </pivotArea>
    </chartFormat>
    <chartFormat chart="7" format="1" series="1">
      <pivotArea type="data" outline="0" fieldPosition="0">
        <references count="2">
          <reference field="4294967294" count="1" selected="0">
            <x v="0"/>
          </reference>
          <reference field="4" count="1" selected="0">
            <x v="1"/>
          </reference>
        </references>
      </pivotArea>
    </chartFormat>
    <chartFormat chart="7" format="2" series="1">
      <pivotArea type="data" outline="0" fieldPosition="0">
        <references count="2">
          <reference field="4294967294" count="1" selected="0">
            <x v="0"/>
          </reference>
          <reference field="4" count="1" selected="0">
            <x v="2"/>
          </reference>
        </references>
      </pivotArea>
    </chartFormat>
    <chartFormat chart="7" format="3" series="1">
      <pivotArea type="data" outline="0" fieldPosition="0">
        <references count="2">
          <reference field="4294967294" count="1" selected="0">
            <x v="0"/>
          </reference>
          <reference field="4" count="1" selected="0">
            <x v="3"/>
          </reference>
        </references>
      </pivotArea>
    </chartFormat>
    <chartFormat chart="7" format="4" series="1">
      <pivotArea type="data" outline="0" fieldPosition="0">
        <references count="2">
          <reference field="4294967294" count="1" selected="0">
            <x v="0"/>
          </reference>
          <reference field="4" count="1" selected="0">
            <x v="4"/>
          </reference>
        </references>
      </pivotArea>
    </chartFormat>
    <chartFormat chart="7" format="5" series="1">
      <pivotArea type="data" outline="0" fieldPosition="0">
        <references count="2">
          <reference field="4294967294" count="1" selected="0">
            <x v="0"/>
          </reference>
          <reference field="4" count="1" selected="0">
            <x v="5"/>
          </reference>
        </references>
      </pivotArea>
    </chartFormat>
    <chartFormat chart="7" format="6" series="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020863-49B9-4E9C-865A-6D7B0C5F3734}"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year_semester">
  <location ref="H15:P22" firstHeaderRow="1" firstDataRow="2" firstDataCol="1"/>
  <pivotFields count="6">
    <pivotField showAll="0"/>
    <pivotField showAll="0"/>
    <pivotField numFmtId="14"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axis="axisRow" showAll="0">
      <items count="6">
        <item x="0"/>
        <item x="1"/>
        <item x="2"/>
        <item x="3"/>
        <item x="4"/>
        <item t="default"/>
      </items>
    </pivotField>
    <pivotField axis="axisCol" showAll="0">
      <items count="8">
        <item x="0"/>
        <item x="1"/>
        <item x="2"/>
        <item x="3"/>
        <item x="4"/>
        <item x="5"/>
        <item x="6"/>
        <item t="default"/>
      </items>
    </pivotField>
    <pivotField dataField="1" showAll="0"/>
  </pivotFields>
  <rowFields count="1">
    <field x="3"/>
  </rowFields>
  <rowItems count="6">
    <i>
      <x/>
    </i>
    <i>
      <x v="1"/>
    </i>
    <i>
      <x v="2"/>
    </i>
    <i>
      <x v="3"/>
    </i>
    <i>
      <x v="4"/>
    </i>
    <i t="grand">
      <x/>
    </i>
  </rowItems>
  <colFields count="1">
    <field x="4"/>
  </colFields>
  <colItems count="8">
    <i>
      <x/>
    </i>
    <i>
      <x v="1"/>
    </i>
    <i>
      <x v="2"/>
    </i>
    <i>
      <x v="3"/>
    </i>
    <i>
      <x v="4"/>
    </i>
    <i>
      <x v="5"/>
    </i>
    <i>
      <x v="6"/>
    </i>
    <i t="grand">
      <x/>
    </i>
  </colItems>
  <dataFields count="1">
    <dataField name="Sum of sales_sum" fld="5" baseField="0" baseItem="0"/>
  </dataFields>
  <chartFormats count="7">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2"/>
          </reference>
        </references>
      </pivotArea>
    </chartFormat>
    <chartFormat chart="2" format="3" series="1">
      <pivotArea type="data" outline="0" fieldPosition="0">
        <references count="2">
          <reference field="4294967294" count="1" selected="0">
            <x v="0"/>
          </reference>
          <reference field="4" count="1" selected="0">
            <x v="3"/>
          </reference>
        </references>
      </pivotArea>
    </chartFormat>
    <chartFormat chart="2" format="4" series="1">
      <pivotArea type="data" outline="0" fieldPosition="0">
        <references count="2">
          <reference field="4294967294" count="1" selected="0">
            <x v="0"/>
          </reference>
          <reference field="4" count="1" selected="0">
            <x v="4"/>
          </reference>
        </references>
      </pivotArea>
    </chartFormat>
    <chartFormat chart="2" format="5" series="1">
      <pivotArea type="data" outline="0" fieldPosition="0">
        <references count="2">
          <reference field="4294967294" count="1" selected="0">
            <x v="0"/>
          </reference>
          <reference field="4" count="1" selected="0">
            <x v="5"/>
          </reference>
        </references>
      </pivotArea>
    </chartFormat>
    <chartFormat chart="2" format="6" series="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49ED10-82D4-4EEE-B425-641D6F6C32FA}"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p 10 products by sales amount">
  <location ref="E2:F13" firstHeaderRow="1" firstDataRow="1" firstDataCol="1"/>
  <pivotFields count="3">
    <pivotField axis="axisRow" showAll="0" measureFilter="1" sortType="descending">
      <items count="111">
        <item x="88"/>
        <item x="33"/>
        <item x="78"/>
        <item x="79"/>
        <item x="71"/>
        <item x="106"/>
        <item x="61"/>
        <item x="69"/>
        <item x="40"/>
        <item x="29"/>
        <item x="57"/>
        <item x="41"/>
        <item x="84"/>
        <item x="32"/>
        <item x="39"/>
        <item x="56"/>
        <item x="38"/>
        <item x="12"/>
        <item x="70"/>
        <item x="68"/>
        <item x="34"/>
        <item x="0"/>
        <item x="42"/>
        <item x="44"/>
        <item x="46"/>
        <item x="74"/>
        <item x="93"/>
        <item x="55"/>
        <item x="19"/>
        <item x="7"/>
        <item x="50"/>
        <item x="60"/>
        <item x="28"/>
        <item x="109"/>
        <item x="108"/>
        <item x="107"/>
        <item x="76"/>
        <item x="23"/>
        <item x="11"/>
        <item x="54"/>
        <item x="27"/>
        <item x="63"/>
        <item x="1"/>
        <item x="92"/>
        <item x="14"/>
        <item x="53"/>
        <item x="90"/>
        <item x="66"/>
        <item x="73"/>
        <item x="20"/>
        <item x="87"/>
        <item x="26"/>
        <item x="15"/>
        <item x="81"/>
        <item x="5"/>
        <item x="18"/>
        <item x="105"/>
        <item x="16"/>
        <item x="35"/>
        <item x="24"/>
        <item x="10"/>
        <item x="97"/>
        <item x="85"/>
        <item x="58"/>
        <item x="45"/>
        <item x="103"/>
        <item x="75"/>
        <item x="65"/>
        <item x="2"/>
        <item x="13"/>
        <item x="6"/>
        <item x="91"/>
        <item x="8"/>
        <item x="4"/>
        <item x="59"/>
        <item x="36"/>
        <item x="3"/>
        <item x="67"/>
        <item x="25"/>
        <item x="37"/>
        <item x="43"/>
        <item x="30"/>
        <item x="101"/>
        <item x="98"/>
        <item x="86"/>
        <item x="31"/>
        <item x="95"/>
        <item x="94"/>
        <item x="96"/>
        <item x="100"/>
        <item x="77"/>
        <item x="82"/>
        <item x="64"/>
        <item x="99"/>
        <item x="102"/>
        <item x="17"/>
        <item x="83"/>
        <item x="52"/>
        <item x="104"/>
        <item x="22"/>
        <item x="21"/>
        <item x="72"/>
        <item x="47"/>
        <item x="62"/>
        <item x="49"/>
        <item x="51"/>
        <item x="89"/>
        <item x="48"/>
        <item x="80"/>
        <item x="9"/>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0"/>
  </rowFields>
  <rowItems count="11">
    <i>
      <x v="21"/>
    </i>
    <i>
      <x v="42"/>
    </i>
    <i>
      <x v="68"/>
    </i>
    <i>
      <x v="76"/>
    </i>
    <i>
      <x v="73"/>
    </i>
    <i>
      <x v="54"/>
    </i>
    <i>
      <x v="70"/>
    </i>
    <i>
      <x v="29"/>
    </i>
    <i>
      <x v="72"/>
    </i>
    <i>
      <x v="109"/>
    </i>
    <i t="grand">
      <x/>
    </i>
  </rowItems>
  <colItems count="1">
    <i/>
  </colItems>
  <dataFields count="1">
    <dataField name="Sum of order_amount" fld="2" baseField="0" baseItem="0"/>
  </dataFields>
  <formats count="1">
    <format dxfId="31">
      <pivotArea collapsedLevelsAreSubtotals="1" fieldPosition="0">
        <references count="1">
          <reference field="0" count="10">
            <x v="21"/>
            <x v="29"/>
            <x v="42"/>
            <x v="54"/>
            <x v="68"/>
            <x v="70"/>
            <x v="72"/>
            <x v="73"/>
            <x v="76"/>
            <x v="109"/>
          </reference>
        </references>
      </pivotArea>
    </format>
  </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CFC4EB-5CAF-4E19-A484-69D0DD1487B6}"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Bottom 10 products by sales amount">
  <location ref="H2:I13" firstHeaderRow="1" firstDataRow="1" firstDataCol="1"/>
  <pivotFields count="3">
    <pivotField axis="axisRow" showAll="0" measureFilter="1" sortType="descending">
      <items count="111">
        <item x="88"/>
        <item x="33"/>
        <item x="78"/>
        <item x="79"/>
        <item x="71"/>
        <item x="106"/>
        <item x="61"/>
        <item x="69"/>
        <item x="40"/>
        <item x="29"/>
        <item x="57"/>
        <item x="41"/>
        <item x="84"/>
        <item x="32"/>
        <item x="39"/>
        <item x="56"/>
        <item x="38"/>
        <item x="12"/>
        <item x="70"/>
        <item x="68"/>
        <item x="34"/>
        <item x="0"/>
        <item x="42"/>
        <item x="44"/>
        <item x="46"/>
        <item x="74"/>
        <item x="93"/>
        <item x="55"/>
        <item x="19"/>
        <item x="7"/>
        <item x="50"/>
        <item x="60"/>
        <item x="28"/>
        <item x="109"/>
        <item x="108"/>
        <item x="107"/>
        <item x="76"/>
        <item x="23"/>
        <item x="11"/>
        <item x="54"/>
        <item x="27"/>
        <item x="63"/>
        <item x="1"/>
        <item x="92"/>
        <item x="14"/>
        <item x="53"/>
        <item x="90"/>
        <item x="66"/>
        <item x="73"/>
        <item x="20"/>
        <item x="87"/>
        <item x="26"/>
        <item x="15"/>
        <item x="81"/>
        <item x="5"/>
        <item x="18"/>
        <item x="105"/>
        <item x="16"/>
        <item x="35"/>
        <item x="24"/>
        <item x="10"/>
        <item x="97"/>
        <item x="85"/>
        <item x="58"/>
        <item x="45"/>
        <item x="103"/>
        <item x="75"/>
        <item x="65"/>
        <item x="2"/>
        <item x="13"/>
        <item x="6"/>
        <item x="91"/>
        <item x="8"/>
        <item x="4"/>
        <item x="59"/>
        <item x="36"/>
        <item x="3"/>
        <item x="67"/>
        <item x="25"/>
        <item x="37"/>
        <item x="43"/>
        <item x="30"/>
        <item x="101"/>
        <item x="98"/>
        <item x="86"/>
        <item x="31"/>
        <item x="95"/>
        <item x="94"/>
        <item x="96"/>
        <item x="100"/>
        <item x="77"/>
        <item x="82"/>
        <item x="64"/>
        <item x="99"/>
        <item x="102"/>
        <item x="17"/>
        <item x="83"/>
        <item x="52"/>
        <item x="104"/>
        <item x="22"/>
        <item x="21"/>
        <item x="72"/>
        <item x="47"/>
        <item x="62"/>
        <item x="49"/>
        <item x="51"/>
        <item x="89"/>
        <item x="48"/>
        <item x="80"/>
        <item x="9"/>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0"/>
  </rowFields>
  <rowItems count="11">
    <i>
      <x v="89"/>
    </i>
    <i>
      <x v="82"/>
    </i>
    <i>
      <x v="94"/>
    </i>
    <i>
      <x v="65"/>
    </i>
    <i>
      <x v="98"/>
    </i>
    <i>
      <x v="56"/>
    </i>
    <i>
      <x v="5"/>
    </i>
    <i>
      <x v="35"/>
    </i>
    <i>
      <x v="34"/>
    </i>
    <i>
      <x v="33"/>
    </i>
    <i t="grand">
      <x/>
    </i>
  </rowItems>
  <colItems count="1">
    <i/>
  </colItems>
  <dataFields count="1">
    <dataField name="Sum of order_amount" fld="2" baseField="0" baseItem="0"/>
  </dataFields>
  <formats count="1">
    <format dxfId="32">
      <pivotArea collapsedLevelsAreSubtotals="1" fieldPosition="0">
        <references count="1">
          <reference field="0" count="10">
            <x v="5"/>
            <x v="33"/>
            <x v="34"/>
            <x v="35"/>
            <x v="56"/>
            <x v="65"/>
            <x v="82"/>
            <x v="89"/>
            <x v="94"/>
            <x v="98"/>
          </reference>
        </references>
      </pivotArea>
    </format>
  </formats>
  <pivotTableStyleInfo name="PivotStyleLight16" showRowHeaders="1" showColHeaders="1" showRowStripes="0" showColStripes="0" showLastColumn="1"/>
  <filters count="1">
    <filter fld="0"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71816E-2C75-434E-9828-AB6DFFC95497}"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Region">
  <location ref="G19:H24" firstHeaderRow="1" firstDataRow="1" firstDataCol="1"/>
  <pivotFields count="5">
    <pivotField axis="axisRow" showAll="0" sortType="descending">
      <items count="7">
        <item h="1" x="5"/>
        <item x="0"/>
        <item x="2"/>
        <item x="1"/>
        <item h="1" x="4"/>
        <item x="3"/>
        <item t="default"/>
      </items>
      <autoSortScope>
        <pivotArea dataOnly="0" outline="0" fieldPosition="0">
          <references count="1">
            <reference field="4294967294" count="1" selected="0">
              <x v="0"/>
            </reference>
          </references>
        </pivotArea>
      </autoSortScope>
    </pivotField>
    <pivotField showAll="0"/>
    <pivotField showAll="0"/>
    <pivotField numFmtId="2" showAll="0"/>
    <pivotField dataField="1" numFmtId="2" showAll="0"/>
  </pivotFields>
  <rowFields count="1">
    <field x="0"/>
  </rowFields>
  <rowItems count="5">
    <i>
      <x v="3"/>
    </i>
    <i>
      <x v="1"/>
    </i>
    <i>
      <x v="2"/>
    </i>
    <i>
      <x v="5"/>
    </i>
    <i t="grand">
      <x/>
    </i>
  </rowItems>
  <colItems count="1">
    <i/>
  </colItems>
  <dataFields count="1">
    <dataField name="Sum of sales_share_perc" fld="4" baseField="0" baseItem="0"/>
  </dataFields>
  <formats count="1">
    <format dxfId="24">
      <pivotArea collapsedLevelsAreSubtotals="1" fieldPosition="0">
        <references count="1">
          <reference field="0" count="0"/>
        </references>
      </pivotArea>
    </format>
  </formats>
  <chartFormats count="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1"/>
          </reference>
        </references>
      </pivotArea>
    </chartFormat>
    <chartFormat chart="1" format="2">
      <pivotArea type="data" outline="0" fieldPosition="0">
        <references count="2">
          <reference field="4294967294" count="1" selected="0">
            <x v="0"/>
          </reference>
          <reference field="0" count="1" selected="0">
            <x v="2"/>
          </reference>
        </references>
      </pivotArea>
    </chartFormat>
    <chartFormat chart="1" format="3">
      <pivotArea type="data" outline="0" fieldPosition="0">
        <references count="2">
          <reference field="4294967294" count="1" selected="0">
            <x v="0"/>
          </reference>
          <reference field="0" count="1" selected="0">
            <x v="5"/>
          </reference>
        </references>
      </pivotArea>
    </chartFormat>
    <chartFormat chart="1" format="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9E2DF2-7952-4E6A-8574-0A8D6E8B8DD4}"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3:J38" firstHeaderRow="0" firstDataRow="1" firstDataCol="1"/>
  <pivotFields count="5">
    <pivotField showAll="0"/>
    <pivotField dataField="1" showAll="0">
      <items count="17">
        <item x="1"/>
        <item x="14"/>
        <item x="13"/>
        <item x="9"/>
        <item x="10"/>
        <item x="5"/>
        <item x="7"/>
        <item x="0"/>
        <item x="2"/>
        <item x="3"/>
        <item x="4"/>
        <item x="8"/>
        <item x="6"/>
        <item x="11"/>
        <item x="12"/>
        <item x="15"/>
        <item t="default"/>
      </items>
    </pivotField>
    <pivotField dataField="1" showAll="0"/>
    <pivotField dataField="1" showAll="0"/>
    <pivotField axis="axisRow" showAll="0">
      <items count="5">
        <item x="0"/>
        <item x="1"/>
        <item x="2"/>
        <item x="3"/>
        <item t="default"/>
      </items>
    </pivotField>
  </pivotFields>
  <rowFields count="1">
    <field x="4"/>
  </rowFields>
  <rowItems count="5">
    <i>
      <x/>
    </i>
    <i>
      <x v="1"/>
    </i>
    <i>
      <x v="2"/>
    </i>
    <i>
      <x v="3"/>
    </i>
    <i t="grand">
      <x/>
    </i>
  </rowItems>
  <colFields count="1">
    <field x="-2"/>
  </colFields>
  <colItems count="3">
    <i>
      <x/>
    </i>
    <i i="1">
      <x v="1"/>
    </i>
    <i i="2">
      <x v="2"/>
    </i>
  </colItems>
  <dataFields count="3">
    <dataField name="Count of employeeNumber" fld="1" subtotal="count" baseField="0" baseItem="0"/>
    <dataField name="Sum of N_customers" fld="2" baseField="0" baseItem="0"/>
    <dataField name="Sum of total_sales" fld="3" baseField="4"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13F98B-EABA-43F1-B812-D03C83271E21}"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 of years">
  <location ref="N114:O139" firstHeaderRow="1" firstDataRow="1" firstDataCol="1"/>
  <pivotFields count="12">
    <pivotField showAll="0"/>
    <pivotField showAll="0"/>
    <pivotField showAll="0"/>
    <pivotField showAll="0"/>
    <pivotField numFmtId="164" showAll="0"/>
    <pivotField axis="axisRow" dataField="1" numFmtId="1" showAll="0">
      <items count="134">
        <item m="1" x="36"/>
        <item m="1" x="66"/>
        <item m="1" x="88"/>
        <item m="1" x="39"/>
        <item m="1" x="54"/>
        <item m="1" x="92"/>
        <item m="1" x="29"/>
        <item m="1" x="95"/>
        <item m="1" x="64"/>
        <item m="1" x="48"/>
        <item m="1" x="57"/>
        <item m="1" x="82"/>
        <item m="1" x="100"/>
        <item m="1" x="85"/>
        <item m="1" x="80"/>
        <item m="1" x="69"/>
        <item m="1" x="114"/>
        <item m="1" x="41"/>
        <item m="1" x="30"/>
        <item m="1" x="60"/>
        <item m="1" x="129"/>
        <item m="1" x="58"/>
        <item m="1" x="59"/>
        <item m="1" x="97"/>
        <item m="1" x="43"/>
        <item m="1" x="98"/>
        <item m="1" x="44"/>
        <item m="1" x="119"/>
        <item m="1" x="67"/>
        <item m="1" x="52"/>
        <item m="1" x="53"/>
        <item m="1" x="89"/>
        <item m="1" x="107"/>
        <item m="1" x="31"/>
        <item m="1" x="116"/>
        <item m="1" x="81"/>
        <item m="1" x="38"/>
        <item m="1" x="70"/>
        <item m="1" x="65"/>
        <item m="1" x="71"/>
        <item m="1" x="72"/>
        <item m="1" x="86"/>
        <item m="1" x="94"/>
        <item m="1" x="77"/>
        <item m="1" x="103"/>
        <item m="1" x="42"/>
        <item m="1" x="93"/>
        <item m="1" x="55"/>
        <item m="1" x="84"/>
        <item m="1" x="24"/>
        <item m="1" x="73"/>
        <item m="1" x="25"/>
        <item m="1" x="109"/>
        <item m="1" x="104"/>
        <item m="1" x="127"/>
        <item m="1" x="61"/>
        <item m="1" x="56"/>
        <item m="1" x="49"/>
        <item m="1" x="40"/>
        <item m="1" x="121"/>
        <item m="1" x="123"/>
        <item m="1" x="46"/>
        <item m="1" x="76"/>
        <item m="1" x="62"/>
        <item m="1" x="74"/>
        <item m="1" x="117"/>
        <item m="1" x="45"/>
        <item m="1" x="87"/>
        <item m="1" x="26"/>
        <item m="1" x="96"/>
        <item m="1" x="99"/>
        <item m="1" x="37"/>
        <item m="1" x="32"/>
        <item m="1" x="115"/>
        <item m="1" x="105"/>
        <item m="1" x="130"/>
        <item m="1" x="75"/>
        <item m="1" x="91"/>
        <item m="1" x="110"/>
        <item m="1" x="78"/>
        <item m="1" x="102"/>
        <item m="1" x="131"/>
        <item m="1" x="83"/>
        <item m="1" x="33"/>
        <item m="1" x="108"/>
        <item m="1" x="47"/>
        <item m="1" x="90"/>
        <item m="1" x="113"/>
        <item m="1" x="63"/>
        <item m="1" x="50"/>
        <item m="1" x="34"/>
        <item m="1" x="122"/>
        <item m="1" x="101"/>
        <item m="1" x="124"/>
        <item m="1" x="120"/>
        <item m="1" x="112"/>
        <item m="1" x="118"/>
        <item m="1" x="125"/>
        <item m="1" x="111"/>
        <item m="1" x="126"/>
        <item m="1" x="28"/>
        <item m="1" x="51"/>
        <item m="1" x="79"/>
        <item m="1" x="106"/>
        <item m="1" x="68"/>
        <item m="1" x="128"/>
        <item m="1" x="35"/>
        <item m="1" x="27"/>
        <item m="1" x="132"/>
        <item x="0"/>
        <item x="1"/>
        <item x="2"/>
        <item x="3"/>
        <item x="4"/>
        <item x="5"/>
        <item x="6"/>
        <item x="7"/>
        <item x="8"/>
        <item x="9"/>
        <item x="10"/>
        <item x="11"/>
        <item x="12"/>
        <item x="13"/>
        <item x="14"/>
        <item x="15"/>
        <item x="16"/>
        <item x="17"/>
        <item x="18"/>
        <item x="19"/>
        <item x="20"/>
        <item x="21"/>
        <item x="22"/>
        <item x="23"/>
        <item t="default"/>
      </items>
    </pivotField>
    <pivotField numFmtId="2" showAll="0"/>
    <pivotField numFmtId="2" showAll="0"/>
    <pivotField showAll="0"/>
    <pivotField showAll="0"/>
    <pivotField numFmtId="2" showAll="0"/>
    <pivotField numFmtId="2" showAll="0"/>
  </pivotFields>
  <rowFields count="1">
    <field x="5"/>
  </rowFields>
  <rowItems count="25">
    <i>
      <x v="109"/>
    </i>
    <i>
      <x v="110"/>
    </i>
    <i>
      <x v="111"/>
    </i>
    <i>
      <x v="112"/>
    </i>
    <i>
      <x v="113"/>
    </i>
    <i>
      <x v="114"/>
    </i>
    <i>
      <x v="115"/>
    </i>
    <i>
      <x v="116"/>
    </i>
    <i>
      <x v="117"/>
    </i>
    <i>
      <x v="118"/>
    </i>
    <i>
      <x v="119"/>
    </i>
    <i>
      <x v="120"/>
    </i>
    <i>
      <x v="121"/>
    </i>
    <i>
      <x v="122"/>
    </i>
    <i>
      <x v="123"/>
    </i>
    <i>
      <x v="124"/>
    </i>
    <i>
      <x v="125"/>
    </i>
    <i>
      <x v="126"/>
    </i>
    <i>
      <x v="127"/>
    </i>
    <i>
      <x v="128"/>
    </i>
    <i>
      <x v="129"/>
    </i>
    <i>
      <x v="130"/>
    </i>
    <i>
      <x v="131"/>
    </i>
    <i>
      <x v="132"/>
    </i>
    <i t="grand">
      <x/>
    </i>
  </rowItems>
  <colItems count="1">
    <i/>
  </colItems>
  <dataFields count="1">
    <dataField name="N of products" fld="5"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4433E7-6B95-4490-8950-22976354D183}"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eliveries">
  <location ref="E21:F23" firstHeaderRow="1" firstDataRow="1" firstDataCol="1"/>
  <pivotFields count="4">
    <pivotField axis="axisRow" showAll="0">
      <items count="13">
        <item x="0"/>
        <item x="1"/>
        <item x="2"/>
        <item x="3"/>
        <item x="4"/>
        <item x="5"/>
        <item x="6"/>
        <item x="7"/>
        <item x="8"/>
        <item x="9"/>
        <item x="10"/>
        <item x="11"/>
        <item t="default"/>
      </items>
    </pivotField>
    <pivotField showAll="0"/>
    <pivotField dataField="1" showAll="0">
      <items count="8">
        <item x="0"/>
        <item x="1"/>
        <item x="3"/>
        <item x="5"/>
        <item x="4"/>
        <item x="2"/>
        <item x="6"/>
        <item t="default"/>
      </items>
    </pivotField>
    <pivotField axis="axisRow" showAll="0">
      <items count="3">
        <item n="On time" sd="0" x="0"/>
        <item n="Delayed" sd="0" x="1"/>
        <item t="default"/>
      </items>
    </pivotField>
  </pivotFields>
  <rowFields count="2">
    <field x="3"/>
    <field x="0"/>
  </rowFields>
  <rowItems count="2">
    <i>
      <x/>
    </i>
    <i>
      <x v="1"/>
    </i>
  </rowItems>
  <colItems count="1">
    <i/>
  </colItems>
  <dataFields count="1">
    <dataField name="Sum of perc_ship_to_required_cat" fld="2"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8B5E36-34E9-4880-961E-B35C638915B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J19:K25" firstHeaderRow="1" firstDataRow="1" firstDataCol="1" rowPageCount="1" colPageCount="1"/>
  <pivotFields count="8">
    <pivotField showAll="0"/>
    <pivotField showAll="0"/>
    <pivotField showAll="0"/>
    <pivotField showAll="0"/>
    <pivotField showAll="0"/>
    <pivotField showAll="0"/>
    <pivotField axis="axisPage" dataField="1" multipleItemSelectionAllowed="1" showAll="0">
      <items count="3">
        <item h="1" x="0"/>
        <item x="1"/>
        <item t="default"/>
      </items>
    </pivotField>
    <pivotField axis="axisRow" showAll="0">
      <items count="7">
        <item x="3"/>
        <item x="5"/>
        <item x="4"/>
        <item x="0"/>
        <item x="1"/>
        <item x="2"/>
        <item t="default"/>
      </items>
    </pivotField>
  </pivotFields>
  <rowFields count="1">
    <field x="7"/>
  </rowFields>
  <rowItems count="6">
    <i>
      <x/>
    </i>
    <i>
      <x v="1"/>
    </i>
    <i>
      <x v="3"/>
    </i>
    <i>
      <x v="4"/>
    </i>
    <i>
      <x v="5"/>
    </i>
    <i t="grand">
      <x/>
    </i>
  </rowItems>
  <colItems count="1">
    <i/>
  </colItems>
  <pageFields count="1">
    <pageField fld="6" hier="-1"/>
  </pageFields>
  <dataFields count="1">
    <dataField name="Count of serious" fld="6"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 chart="1" format="3">
      <pivotArea type="data" outline="0" fieldPosition="0">
        <references count="2">
          <reference field="4294967294" count="1" selected="0">
            <x v="0"/>
          </reference>
          <reference field="7" count="1" selected="0">
            <x v="3"/>
          </reference>
        </references>
      </pivotArea>
    </chartFormat>
    <chartFormat chart="1" format="4">
      <pivotArea type="data" outline="0" fieldPosition="0">
        <references count="2">
          <reference field="4294967294" count="1" selected="0">
            <x v="0"/>
          </reference>
          <reference field="7" count="1" selected="0">
            <x v="4"/>
          </reference>
        </references>
      </pivotArea>
    </chartFormat>
    <chartFormat chart="1" format="5">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11A191F-B145-408B-B7F8-8A02874EBE7F}" name="Table12" displayName="Table12" ref="A2:F184" totalsRowShown="0">
  <tableColumns count="6">
    <tableColumn id="1" xr3:uid="{7B59A519-15A6-421A-8D17-827CE3376AD9}" name="year"/>
    <tableColumn id="3" xr3:uid="{A539CA80-7D2F-4945-99F4-DFADC7A2F17E}" name="month"/>
    <tableColumn id="5" xr3:uid="{19B3D79F-2BE9-421D-8D59-D972FD6C012A}" name="date" dataDxfId="42">
      <calculatedColumnFormula>DATE(Table12[[#This Row],[year]],Table12[[#This Row],[month]],"01")</calculatedColumnFormula>
    </tableColumn>
    <tableColumn id="6" xr3:uid="{C88A580A-8EB6-4E89-A99E-D3CF0061287D}" name="year_semester" dataDxfId="41">
      <calculatedColumnFormula>IF(Table12[[#This Row],[month]]&lt;=6, CONCATENATE(Table12[[#This Row],[year]], "_1",), CONCATENATE(Table12[[#This Row],[year]], "_2",))</calculatedColumnFormula>
    </tableColumn>
    <tableColumn id="4" xr3:uid="{CCB69A9E-1527-471F-B09F-7A2B2CCBEEE3}" name="productLine"/>
    <tableColumn id="2" xr3:uid="{1EA7239E-E6D6-448C-9093-25ECB8235ECE}" name="sales_sum" dataDxfId="4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96301FD-B5DE-4C9E-868D-7ABA0984838F}" name="Table8" displayName="Table8" ref="H25:O28" totalsRowShown="0">
  <autoFilter ref="H25:O28" xr:uid="{796301FD-B5DE-4C9E-868D-7ABA0984838F}"/>
  <tableColumns count="8">
    <tableColumn id="1" xr3:uid="{6E6B36BA-E51A-4498-981E-B7CF18F0ABCF}" name="y_to_y_semester"/>
    <tableColumn id="2" xr3:uid="{E9E252A9-645E-446C-849E-266363649DE9}" name="Classic Cars" dataDxfId="39">
      <calculatedColumnFormula>(I19-I17)/I17*100</calculatedColumnFormula>
    </tableColumn>
    <tableColumn id="3" xr3:uid="{6F320229-34A7-4E09-AB42-154DBB287535}" name="Motorcycles" dataDxfId="38">
      <calculatedColumnFormula>(J19-J17)/J17*100</calculatedColumnFormula>
    </tableColumn>
    <tableColumn id="4" xr3:uid="{7CF6BBB3-1225-4958-AC90-AEF03B7C9202}" name="Planes" dataDxfId="37">
      <calculatedColumnFormula>(K19-K17)/K17*100</calculatedColumnFormula>
    </tableColumn>
    <tableColumn id="5" xr3:uid="{D83025AD-7908-4C99-B2F2-D66039ACD36F}" name="Ships" dataDxfId="36">
      <calculatedColumnFormula>(L19-L17)/L17*100</calculatedColumnFormula>
    </tableColumn>
    <tableColumn id="6" xr3:uid="{F1A52F08-196E-4E95-9660-7F0D164D0D53}" name="Trains" dataDxfId="35">
      <calculatedColumnFormula>(M19-M17)/M17*100</calculatedColumnFormula>
    </tableColumn>
    <tableColumn id="7" xr3:uid="{A5C758A4-BC51-4981-9133-E695C5232441}" name="Trucks and Buses" dataDxfId="34">
      <calculatedColumnFormula>(N19-N17)/N17*100</calculatedColumnFormula>
    </tableColumn>
    <tableColumn id="8" xr3:uid="{4FDFB220-BF39-4620-ACE4-0524C1E56348}" name="Vintage Cars" dataDxfId="33">
      <calculatedColumnFormula>(O19-O17)/O17*100</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3928221-57C6-4CF7-8B8B-9B914CE4549D}" name="Table14" displayName="Table14" ref="A2:C113" totalsRowCount="1">
  <autoFilter ref="A2:C112" xr:uid="{03928221-57C6-4CF7-8B8B-9B914CE4549D}"/>
  <tableColumns count="3">
    <tableColumn id="1" xr3:uid="{2CF7E13E-6EEE-4C58-9EFD-F70A05207F77}" name="productName" totalsRowLabel="Total"/>
    <tableColumn id="2" xr3:uid="{219164D5-7156-47EE-A97B-9AA6EDD839E0}" name="N_ordered"/>
    <tableColumn id="3" xr3:uid="{591F3625-7B0E-47D0-A3C9-7847F37D454D}" name="order_amount" totalsRowFunction="sum"/>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FB02E9-E7E2-4346-87E0-25A68E054F5C}" name="Table1" displayName="Table1" ref="A2:E30" totalsRowCount="1">
  <autoFilter ref="A2:E29" xr:uid="{FAFB02E9-E7E2-4346-87E0-25A68E054F5C}"/>
  <sortState xmlns:xlrd2="http://schemas.microsoft.com/office/spreadsheetml/2017/richdata2" ref="B3:D29">
    <sortCondition descending="1" ref="D2:D29"/>
  </sortState>
  <tableColumns count="5">
    <tableColumn id="5" xr3:uid="{1AF02F14-83AB-442D-B0E6-F923254C4B64}" name="Region" totalsRowLabel="Total"/>
    <tableColumn id="1" xr3:uid="{508F8636-A9DE-4639-874A-6809A477BB0B}" name="country"/>
    <tableColumn id="2" xr3:uid="{109F69FE-10CD-48A3-B8EA-6FA5CFA5D239}" name="N_customers" totalsRowFunction="sum" dataDxfId="23"/>
    <tableColumn id="3" xr3:uid="{0D52E9C6-AE04-41BD-BD92-80BE1F725BAD}" name="total_sales" totalsRowFunction="sum" dataDxfId="22" totalsRowDxfId="21"/>
    <tableColumn id="4" xr3:uid="{5C07A8F6-E3D2-4011-A66E-4DF4F3AEF6FE}" name="sales_share_perc" totalsRowFunction="sum" dataDxfId="20" totalsRowDxfId="19" dataCellStyle="Percent">
      <calculatedColumnFormula>ROUND(Table1[[#This Row],[total_sales]]/Table1[[#Totals],[total_sales]]*100, 2)</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46BEC9-FEE0-4532-ADFA-E124FE0495B7}" name="Table2" displayName="Table2" ref="A2:C13" totalsRowCount="1">
  <autoFilter ref="A2:C12" xr:uid="{0546BEC9-FEE0-4532-ADFA-E124FE0495B7}"/>
  <tableColumns count="3">
    <tableColumn id="1" xr3:uid="{AAF48842-7806-4E9F-8B70-247431B4B130}" name="office_branch" totalsRowLabel="Total"/>
    <tableColumn id="2" xr3:uid="{73B00930-7B40-4E3A-A181-D7D3C3BED9CB}" name="customerNumber"/>
    <tableColumn id="3" xr3:uid="{4779679F-7F17-4E5F-9909-0E6CECC72ADA}" name="order_amount" totalsRowFunction="sum"/>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2FDF08B-0401-4B92-B9F6-F52D8BE2F549}" name="Table10" displayName="Table10" ref="A26:E42" totalsRowShown="0">
  <autoFilter ref="A26:E42" xr:uid="{F2FDF08B-0401-4B92-B9F6-F52D8BE2F549}"/>
  <tableColumns count="5">
    <tableColumn id="1" xr3:uid="{A93B7E66-8CF4-4919-8D37-536B7BE48A8C}" name="office"/>
    <tableColumn id="2" xr3:uid="{37A92422-C4E6-4BA1-8B31-0FB759F44145}" name="employeeNumber"/>
    <tableColumn id="3" xr3:uid="{D6752378-0BEB-4134-ABB2-CE789F88B4FF}" name="N_customers" dataDxfId="15"/>
    <tableColumn id="4" xr3:uid="{04FC7AE3-0DF5-42C0-85C4-F24A6A9FEA3B}" name="total_sales" dataDxfId="14"/>
    <tableColumn id="5" xr3:uid="{9F82FEE2-4B8B-491F-91CD-D2B980646A23}" name="performance" dataDxfId="1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7FA320B-D334-4A2E-AB77-B44E9E02B865}" name="Table11" displayName="Table11" ref="A16:F23" totalsRowShown="0">
  <autoFilter ref="A16:F23" xr:uid="{67FA320B-D334-4A2E-AB77-B44E9E02B865}"/>
  <sortState xmlns:xlrd2="http://schemas.microsoft.com/office/spreadsheetml/2017/richdata2" ref="A17:F23">
    <sortCondition descending="1" ref="E16:E23"/>
  </sortState>
  <tableColumns count="6">
    <tableColumn id="1" xr3:uid="{EA65BAFE-7D2C-4DE5-9D6C-000744A171CB}" name="office"/>
    <tableColumn id="2" xr3:uid="{2A97694B-BB68-498C-A093-4DE84DCCDD83}" name="N_employees" dataDxfId="12"/>
    <tableColumn id="3" xr3:uid="{A298B664-DAF8-4C2D-8DB9-8AABEA5EDC20}" name="N_customers" dataDxfId="11"/>
    <tableColumn id="4" xr3:uid="{CB61B956-DC51-45CF-88F1-17A5200DCFD9}" name="employee_to_customer_ratio"/>
    <tableColumn id="5" xr3:uid="{A5085847-DF2D-4EEC-A71A-C3C59B215F2E}" name="total_order" dataDxfId="10"/>
    <tableColumn id="6" xr3:uid="{8C98FB2C-45B0-49BE-88C2-CA68BEB21D7E}" name="customer_to_total_order_ratio"/>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CA38C0-A769-492B-928E-F0086136C647}" name="Table3" displayName="Table3" ref="A2:L111" totalsRowShown="0">
  <autoFilter ref="A2:L111" xr:uid="{7CCA38C0-A769-492B-928E-F0086136C647}"/>
  <tableColumns count="12">
    <tableColumn id="1" xr3:uid="{0F582E61-3B22-4DFA-8577-C20519681B1D}" name="productName"/>
    <tableColumn id="2" xr3:uid="{DC268743-7BB4-45E4-B956-3C1DBAC7F433}" name="quantityInStock"/>
    <tableColumn id="3" xr3:uid="{A64F9E61-188D-4C0C-973A-31E67A5F8A4B}" name="N_ordered_2005"/>
    <tableColumn id="4" xr3:uid="{369A20A9-4A9A-4530-957F-59BEC4014627}" name="stock_to_order_ratio"/>
    <tableColumn id="11" xr3:uid="{DD66F9D5-9699-4012-BD07-57DBF414DAD4}" name="approx_stock_duration_year" dataDxfId="8">
      <calculatedColumnFormula>Table3[[#This Row],[quantityInStock]]/(Table3[[#This Row],[N_ordered_2005]]*2.75)</calculatedColumnFormula>
    </tableColumn>
    <tableColumn id="13" xr3:uid="{E71343F0-3537-4871-94C4-766070E34B38}" name="app_stock_dur_rounded" dataDxfId="7"/>
    <tableColumn id="5" xr3:uid="{0C31107B-17DF-4F02-ACA1-1223315D1822}" name="order_amount_2005" dataDxfId="6"/>
    <tableColumn id="6" xr3:uid="{F235E5B1-AFDC-4818-BDA8-D66E48FC63E4}" name="mean_quant_ordered" dataDxfId="5"/>
    <tableColumn id="7" xr3:uid="{B738D788-F223-4923-A871-16A988469526}" name="max_quant_ordered"/>
    <tableColumn id="8" xr3:uid="{ED9B4CE1-8C49-4EDD-8494-B436D9D35C9C}" name="min_quant_ordered"/>
    <tableColumn id="9" xr3:uid="{DBBEC04B-A3CA-4143-82CA-B20BC4DB090A}" name="std_quant_ordered" dataDxfId="4"/>
    <tableColumn id="10" xr3:uid="{395B904A-8A19-48CD-AD60-6618A3224F8E}" name="std_quant_div_2" dataDxfId="3">
      <calculatedColumnFormula>Table3[[#This Row],[std_quant_ordered]]/2</calculatedColumnFormula>
    </tableColumn>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3EAFF5-5EC7-4247-91C9-9DD308FDCE41}" name="Table4" displayName="Table4" ref="A2:C8" totalsRowShown="0">
  <autoFilter ref="A2:C8" xr:uid="{3D3EAFF5-5EC7-4247-91C9-9DD308FDCE41}"/>
  <tableColumns count="3">
    <tableColumn id="1" xr3:uid="{AAD48AF8-F873-40C9-A993-638EBBBB58D0}" name="order_to_ship_days"/>
    <tableColumn id="2" xr3:uid="{9EA7E13F-3BC6-4D73-809E-AA77D86BC2B3}" name="N_order_to_ship_cat"/>
    <tableColumn id="3" xr3:uid="{5518F141-DC68-4A2D-A773-778A08CBB5D1}" name="perc_order_to_ship_cat"/>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9695E3-2E58-44F4-AEC1-F591018E68E3}" name="Table5" displayName="Table5" ref="A11:C23" totalsRowShown="0">
  <autoFilter ref="A11:C23" xr:uid="{DA9695E3-2E58-44F4-AEC1-F591018E68E3}"/>
  <tableColumns count="3">
    <tableColumn id="1" xr3:uid="{40E71565-A367-41EE-ACCE-B21995DAFACF}" name="ship_to_required_days"/>
    <tableColumn id="2" xr3:uid="{4C39E09F-6C91-4769-ADFF-E38FB3F12C44}" name="N_ship_to_required"/>
    <tableColumn id="3" xr3:uid="{12A22A21-F8C9-45EF-A986-3517B281E9B1}" name="perc_ship_to_required_cat"/>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F776DB0-8FDB-4A42-9ADA-2135D3B58ADB}" name="Table6" displayName="Table6" ref="A30:D32" totalsRowShown="0">
  <autoFilter ref="A30:D32" xr:uid="{FF776DB0-8FDB-4A42-9ADA-2135D3B58ADB}"/>
  <tableColumns count="4">
    <tableColumn id="1" xr3:uid="{F39FFB0E-AADE-4421-BF72-B4458BB7421A}" name="paid_before_ship"/>
    <tableColumn id="2" xr3:uid="{62E522D1-0948-41B8-83D2-0BAF36F77DC5}" name="N"/>
    <tableColumn id="3" xr3:uid="{A15AA0E2-706F-4367-B8E4-F7284EC5F554}" name="perc"/>
    <tableColumn id="4" xr3:uid="{E5ED03A7-31FA-4BBF-A33D-A7B28AC1393E}" name="mean_time_elapsed_ship_to_pay"/>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3B81A08-ABFF-4F71-B225-BE7E25A47816}" name="Table7" displayName="Table7" ref="A26:C27" totalsRowShown="0">
  <autoFilter ref="A26:C27" xr:uid="{13B81A08-ABFF-4F71-B225-BE7E25A47816}"/>
  <tableColumns count="3">
    <tableColumn id="1" xr3:uid="{BB17D049-A1F2-4124-B29F-201DD32396F6}" name="N_orders"/>
    <tableColumn id="2" xr3:uid="{51DC43C3-AA15-496C-AFC0-E4C0BAD53911}" name="mean_order_to_ship"/>
    <tableColumn id="3" xr3:uid="{BB06F35B-1B1B-4A0E-956D-E712F8D6295F}" name="mean_ship_to_requ"/>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BB063F7-7047-4B95-97D0-25B7B3B32651}" name="Table9" displayName="Table9" ref="A2:C8" totalsRowShown="0">
  <autoFilter ref="A2:C8" xr:uid="{0BB063F7-7047-4B95-97D0-25B7B3B32651}"/>
  <tableColumns count="3">
    <tableColumn id="1" xr3:uid="{37C0AC77-FC57-478C-9FDD-FD8A25264ADD}" name="status"/>
    <tableColumn id="2" xr3:uid="{4B43F9E5-B42D-4E09-AB45-4974C92AB65C}" name="N_status"/>
    <tableColumn id="3" xr3:uid="{90501B41-0895-42E1-BFEC-633F3383B826}" name="status_perc"/>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C170537-376F-4106-BC09-336A7001AF71}" name="Table13" displayName="Table13" ref="A14:H28" totalsRowCount="1">
  <autoFilter ref="A14:H27" xr:uid="{6C170537-376F-4106-BC09-336A7001AF71}"/>
  <tableColumns count="8">
    <tableColumn id="1" xr3:uid="{77EFE7F6-5BEF-461C-B87E-EBE5D2E78587}" name="customerNumber" totalsRowLabel="Total"/>
    <tableColumn id="2" xr3:uid="{E6B14D8D-D529-4187-9588-B27F9BC9C99B}" name="orderNumber"/>
    <tableColumn id="3" xr3:uid="{6E6A9F33-3FFA-4296-B0E0-BBAD6EEC06A6}" name="orderDate"/>
    <tableColumn id="4" xr3:uid="{8E4AFC39-608E-4A81-B595-BAE8A67D9C0E}" name="status"/>
    <tableColumn id="5" xr3:uid="{F68E4D05-DE96-4035-B25D-15C201B20F76}" name="comments" dataDxfId="1" totalsRowDxfId="0"/>
    <tableColumn id="6" xr3:uid="{083EED9F-1D08-4AFB-B6F6-D2005BFA3E22}" name="cause"/>
    <tableColumn id="7" xr3:uid="{421703AD-78B6-4AA7-89AE-A550634EC218}" name="serious"/>
    <tableColumn id="8" xr3:uid="{3219A448-7E45-4FF3-A26E-E315136DD2A7}" name="category" totalsRowFunction="cou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ivotTable" Target="../pivotTables/pivotTable6.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4.bin"/><Relationship Id="rId1" Type="http://schemas.openxmlformats.org/officeDocument/2006/relationships/pivotTable" Target="../pivotTables/pivotTable7.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9.xml"/><Relationship Id="rId7" Type="http://schemas.openxmlformats.org/officeDocument/2006/relationships/table" Target="../tables/table12.xml"/><Relationship Id="rId2" Type="http://schemas.openxmlformats.org/officeDocument/2006/relationships/printerSettings" Target="../printerSettings/printerSettings5.bin"/><Relationship Id="rId1" Type="http://schemas.openxmlformats.org/officeDocument/2006/relationships/pivotTable" Target="../pivotTables/pivotTable8.xm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2.xml"/><Relationship Id="rId1" Type="http://schemas.openxmlformats.org/officeDocument/2006/relationships/pivotTable" Target="../pivotTables/pivotTable9.xml"/><Relationship Id="rId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440E-1E37-49E2-98DB-43F2C9C8A1D1}">
  <dimension ref="A1:N28"/>
  <sheetViews>
    <sheetView tabSelected="1" workbookViewId="0">
      <selection activeCell="R19" sqref="R19"/>
    </sheetView>
  </sheetViews>
  <sheetFormatPr defaultRowHeight="18.75" x14ac:dyDescent="0.3"/>
  <sheetData>
    <row r="1" spans="1:14" ht="18.75" customHeight="1" x14ac:dyDescent="0.3">
      <c r="A1" s="22" t="s">
        <v>322</v>
      </c>
      <c r="B1" s="22"/>
      <c r="C1" s="22"/>
      <c r="D1" s="22"/>
      <c r="E1" s="22"/>
      <c r="F1" s="22"/>
      <c r="G1" s="22"/>
      <c r="H1" s="22"/>
      <c r="I1" s="22"/>
      <c r="J1" s="22"/>
      <c r="K1" s="22"/>
      <c r="L1" s="22"/>
      <c r="M1" s="22"/>
      <c r="N1" s="22"/>
    </row>
    <row r="2" spans="1:14" x14ac:dyDescent="0.3">
      <c r="A2" s="22"/>
      <c r="B2" s="22"/>
      <c r="C2" s="22"/>
      <c r="D2" s="22"/>
      <c r="E2" s="22"/>
      <c r="F2" s="22"/>
      <c r="G2" s="22"/>
      <c r="H2" s="22"/>
      <c r="I2" s="22"/>
      <c r="J2" s="22"/>
      <c r="K2" s="22"/>
      <c r="L2" s="22"/>
      <c r="M2" s="22"/>
      <c r="N2" s="22"/>
    </row>
    <row r="3" spans="1:14" x14ac:dyDescent="0.3">
      <c r="A3" s="22"/>
      <c r="B3" s="22"/>
      <c r="C3" s="22"/>
      <c r="D3" s="22"/>
      <c r="E3" s="22"/>
      <c r="F3" s="22"/>
      <c r="G3" s="22"/>
      <c r="H3" s="22"/>
      <c r="I3" s="22"/>
      <c r="J3" s="22"/>
      <c r="K3" s="22"/>
      <c r="L3" s="22"/>
      <c r="M3" s="22"/>
      <c r="N3" s="22"/>
    </row>
    <row r="4" spans="1:14" x14ac:dyDescent="0.3">
      <c r="A4" s="22"/>
      <c r="B4" s="22"/>
      <c r="C4" s="22"/>
      <c r="D4" s="22"/>
      <c r="E4" s="22"/>
      <c r="F4" s="22"/>
      <c r="G4" s="22"/>
      <c r="H4" s="22"/>
      <c r="I4" s="22"/>
      <c r="J4" s="22"/>
      <c r="K4" s="22"/>
      <c r="L4" s="22"/>
      <c r="M4" s="22"/>
      <c r="N4" s="22"/>
    </row>
    <row r="5" spans="1:14" x14ac:dyDescent="0.3">
      <c r="A5" s="22"/>
      <c r="B5" s="22"/>
      <c r="C5" s="22"/>
      <c r="D5" s="22"/>
      <c r="E5" s="22"/>
      <c r="F5" s="22"/>
      <c r="G5" s="22"/>
      <c r="H5" s="22"/>
      <c r="I5" s="22"/>
      <c r="J5" s="22"/>
      <c r="K5" s="22"/>
      <c r="L5" s="22"/>
      <c r="M5" s="22"/>
      <c r="N5" s="22"/>
    </row>
    <row r="6" spans="1:14" x14ac:dyDescent="0.3">
      <c r="A6" s="22"/>
      <c r="B6" s="22"/>
      <c r="C6" s="22"/>
      <c r="D6" s="22"/>
      <c r="E6" s="22"/>
      <c r="F6" s="22"/>
      <c r="G6" s="22"/>
      <c r="H6" s="22"/>
      <c r="I6" s="22"/>
      <c r="J6" s="22"/>
      <c r="K6" s="22"/>
      <c r="L6" s="22"/>
      <c r="M6" s="22"/>
      <c r="N6" s="22"/>
    </row>
    <row r="7" spans="1:14" x14ac:dyDescent="0.3">
      <c r="A7" s="22"/>
      <c r="B7" s="22"/>
      <c r="C7" s="22"/>
      <c r="D7" s="22"/>
      <c r="E7" s="22"/>
      <c r="F7" s="22"/>
      <c r="G7" s="22"/>
      <c r="H7" s="22"/>
      <c r="I7" s="22"/>
      <c r="J7" s="22"/>
      <c r="K7" s="22"/>
      <c r="L7" s="22"/>
      <c r="M7" s="22"/>
      <c r="N7" s="22"/>
    </row>
    <row r="8" spans="1:14" x14ac:dyDescent="0.3">
      <c r="A8" s="22"/>
      <c r="B8" s="22"/>
      <c r="C8" s="22"/>
      <c r="D8" s="22"/>
      <c r="E8" s="22"/>
      <c r="F8" s="22"/>
      <c r="G8" s="22"/>
      <c r="H8" s="22"/>
      <c r="I8" s="22"/>
      <c r="J8" s="22"/>
      <c r="K8" s="22"/>
      <c r="L8" s="22"/>
      <c r="M8" s="22"/>
      <c r="N8" s="22"/>
    </row>
    <row r="9" spans="1:14" x14ac:dyDescent="0.3">
      <c r="A9" s="22"/>
      <c r="B9" s="22"/>
      <c r="C9" s="22"/>
      <c r="D9" s="22"/>
      <c r="E9" s="22"/>
      <c r="F9" s="22"/>
      <c r="G9" s="22"/>
      <c r="H9" s="22"/>
      <c r="I9" s="22"/>
      <c r="J9" s="22"/>
      <c r="K9" s="22"/>
      <c r="L9" s="22"/>
      <c r="M9" s="22"/>
      <c r="N9" s="22"/>
    </row>
    <row r="10" spans="1:14" x14ac:dyDescent="0.3">
      <c r="A10" s="22"/>
      <c r="B10" s="22"/>
      <c r="C10" s="22"/>
      <c r="D10" s="22"/>
      <c r="E10" s="22"/>
      <c r="F10" s="22"/>
      <c r="G10" s="22"/>
      <c r="H10" s="22"/>
      <c r="I10" s="22"/>
      <c r="J10" s="22"/>
      <c r="K10" s="22"/>
      <c r="L10" s="22"/>
      <c r="M10" s="22"/>
      <c r="N10" s="22"/>
    </row>
    <row r="11" spans="1:14" x14ac:dyDescent="0.3">
      <c r="A11" s="22"/>
      <c r="B11" s="22"/>
      <c r="C11" s="22"/>
      <c r="D11" s="22"/>
      <c r="E11" s="22"/>
      <c r="F11" s="22"/>
      <c r="G11" s="22"/>
      <c r="H11" s="22"/>
      <c r="I11" s="22"/>
      <c r="J11" s="22"/>
      <c r="K11" s="22"/>
      <c r="L11" s="22"/>
      <c r="M11" s="22"/>
      <c r="N11" s="22"/>
    </row>
    <row r="12" spans="1:14" x14ac:dyDescent="0.3">
      <c r="A12" s="22"/>
      <c r="B12" s="22"/>
      <c r="C12" s="22"/>
      <c r="D12" s="22"/>
      <c r="E12" s="22"/>
      <c r="F12" s="22"/>
      <c r="G12" s="22"/>
      <c r="H12" s="22"/>
      <c r="I12" s="22"/>
      <c r="J12" s="22"/>
      <c r="K12" s="22"/>
      <c r="L12" s="22"/>
      <c r="M12" s="22"/>
      <c r="N12" s="22"/>
    </row>
    <row r="13" spans="1:14" x14ac:dyDescent="0.3">
      <c r="A13" s="22"/>
      <c r="B13" s="22"/>
      <c r="C13" s="22"/>
      <c r="D13" s="22"/>
      <c r="E13" s="22"/>
      <c r="F13" s="22"/>
      <c r="G13" s="22"/>
      <c r="H13" s="22"/>
      <c r="I13" s="22"/>
      <c r="J13" s="22"/>
      <c r="K13" s="22"/>
      <c r="L13" s="22"/>
      <c r="M13" s="22"/>
      <c r="N13" s="22"/>
    </row>
    <row r="14" spans="1:14" x14ac:dyDescent="0.3">
      <c r="A14" s="22"/>
      <c r="B14" s="22"/>
      <c r="C14" s="22"/>
      <c r="D14" s="22"/>
      <c r="E14" s="22"/>
      <c r="F14" s="22"/>
      <c r="G14" s="22"/>
      <c r="H14" s="22"/>
      <c r="I14" s="22"/>
      <c r="J14" s="22"/>
      <c r="K14" s="22"/>
      <c r="L14" s="22"/>
      <c r="M14" s="22"/>
      <c r="N14" s="22"/>
    </row>
    <row r="15" spans="1:14" x14ac:dyDescent="0.3">
      <c r="A15" s="22"/>
      <c r="B15" s="22"/>
      <c r="C15" s="22"/>
      <c r="D15" s="22"/>
      <c r="E15" s="22"/>
      <c r="F15" s="22"/>
      <c r="G15" s="22"/>
      <c r="H15" s="22"/>
      <c r="I15" s="22"/>
      <c r="J15" s="22"/>
      <c r="K15" s="22"/>
      <c r="L15" s="22"/>
      <c r="M15" s="22"/>
      <c r="N15" s="22"/>
    </row>
    <row r="16" spans="1:14" x14ac:dyDescent="0.3">
      <c r="A16" s="22"/>
      <c r="B16" s="22"/>
      <c r="C16" s="22"/>
      <c r="D16" s="22"/>
      <c r="E16" s="22"/>
      <c r="F16" s="22"/>
      <c r="G16" s="22"/>
      <c r="H16" s="22"/>
      <c r="I16" s="22"/>
      <c r="J16" s="22"/>
      <c r="K16" s="22"/>
      <c r="L16" s="22"/>
      <c r="M16" s="22"/>
      <c r="N16" s="22"/>
    </row>
    <row r="17" spans="1:14" x14ac:dyDescent="0.3">
      <c r="A17" s="22"/>
      <c r="B17" s="22"/>
      <c r="C17" s="22"/>
      <c r="D17" s="22"/>
      <c r="E17" s="22"/>
      <c r="F17" s="22"/>
      <c r="G17" s="22"/>
      <c r="H17" s="22"/>
      <c r="I17" s="22"/>
      <c r="J17" s="22"/>
      <c r="K17" s="22"/>
      <c r="L17" s="22"/>
      <c r="M17" s="22"/>
      <c r="N17" s="22"/>
    </row>
    <row r="18" spans="1:14" x14ac:dyDescent="0.3">
      <c r="A18" s="22"/>
      <c r="B18" s="22"/>
      <c r="C18" s="22"/>
      <c r="D18" s="22"/>
      <c r="E18" s="22"/>
      <c r="F18" s="22"/>
      <c r="G18" s="22"/>
      <c r="H18" s="22"/>
      <c r="I18" s="22"/>
      <c r="J18" s="22"/>
      <c r="K18" s="22"/>
      <c r="L18" s="22"/>
      <c r="M18" s="22"/>
      <c r="N18" s="22"/>
    </row>
    <row r="19" spans="1:14" x14ac:dyDescent="0.3">
      <c r="A19" s="22"/>
      <c r="B19" s="22"/>
      <c r="C19" s="22"/>
      <c r="D19" s="22"/>
      <c r="E19" s="22"/>
      <c r="F19" s="22"/>
      <c r="G19" s="22"/>
      <c r="H19" s="22"/>
      <c r="I19" s="22"/>
      <c r="J19" s="22"/>
      <c r="K19" s="22"/>
      <c r="L19" s="22"/>
      <c r="M19" s="22"/>
      <c r="N19" s="22"/>
    </row>
    <row r="20" spans="1:14" x14ac:dyDescent="0.3">
      <c r="A20" s="22"/>
      <c r="B20" s="22"/>
      <c r="C20" s="22"/>
      <c r="D20" s="22"/>
      <c r="E20" s="22"/>
      <c r="F20" s="22"/>
      <c r="G20" s="22"/>
      <c r="H20" s="22"/>
      <c r="I20" s="22"/>
      <c r="J20" s="22"/>
      <c r="K20" s="22"/>
      <c r="L20" s="22"/>
      <c r="M20" s="22"/>
      <c r="N20" s="22"/>
    </row>
    <row r="21" spans="1:14" x14ac:dyDescent="0.3">
      <c r="A21" s="22"/>
      <c r="B21" s="22"/>
      <c r="C21" s="22"/>
      <c r="D21" s="22"/>
      <c r="E21" s="22"/>
      <c r="F21" s="22"/>
      <c r="G21" s="22"/>
      <c r="H21" s="22"/>
      <c r="I21" s="22"/>
      <c r="J21" s="22"/>
      <c r="K21" s="22"/>
      <c r="L21" s="22"/>
      <c r="M21" s="22"/>
      <c r="N21" s="22"/>
    </row>
    <row r="22" spans="1:14" x14ac:dyDescent="0.3">
      <c r="A22" s="22"/>
      <c r="B22" s="22"/>
      <c r="C22" s="22"/>
      <c r="D22" s="22"/>
      <c r="E22" s="22"/>
      <c r="F22" s="22"/>
      <c r="G22" s="22"/>
      <c r="H22" s="22"/>
      <c r="I22" s="22"/>
      <c r="J22" s="22"/>
      <c r="K22" s="22"/>
      <c r="L22" s="22"/>
      <c r="M22" s="22"/>
      <c r="N22" s="22"/>
    </row>
    <row r="23" spans="1:14" x14ac:dyDescent="0.3">
      <c r="A23" s="22"/>
      <c r="B23" s="22"/>
      <c r="C23" s="22"/>
      <c r="D23" s="22"/>
      <c r="E23" s="22"/>
      <c r="F23" s="22"/>
      <c r="G23" s="22"/>
      <c r="H23" s="22"/>
      <c r="I23" s="22"/>
      <c r="J23" s="22"/>
      <c r="K23" s="22"/>
      <c r="L23" s="22"/>
      <c r="M23" s="22"/>
      <c r="N23" s="22"/>
    </row>
    <row r="24" spans="1:14" x14ac:dyDescent="0.3">
      <c r="A24" s="22"/>
      <c r="B24" s="22"/>
      <c r="C24" s="22"/>
      <c r="D24" s="22"/>
      <c r="E24" s="22"/>
      <c r="F24" s="22"/>
      <c r="G24" s="22"/>
      <c r="H24" s="22"/>
      <c r="I24" s="22"/>
      <c r="J24" s="22"/>
      <c r="K24" s="22"/>
      <c r="L24" s="22"/>
      <c r="M24" s="22"/>
      <c r="N24" s="22"/>
    </row>
    <row r="25" spans="1:14" x14ac:dyDescent="0.3">
      <c r="A25" s="22"/>
      <c r="B25" s="22"/>
      <c r="C25" s="22"/>
      <c r="D25" s="22"/>
      <c r="E25" s="22"/>
      <c r="F25" s="22"/>
      <c r="G25" s="22"/>
      <c r="H25" s="22"/>
      <c r="I25" s="22"/>
      <c r="J25" s="22"/>
      <c r="K25" s="22"/>
      <c r="L25" s="22"/>
      <c r="M25" s="22"/>
      <c r="N25" s="22"/>
    </row>
    <row r="26" spans="1:14" x14ac:dyDescent="0.3">
      <c r="A26" s="22"/>
      <c r="B26" s="22"/>
      <c r="C26" s="22"/>
      <c r="D26" s="22"/>
      <c r="E26" s="22"/>
      <c r="F26" s="22"/>
      <c r="G26" s="22"/>
      <c r="H26" s="22"/>
      <c r="I26" s="22"/>
      <c r="J26" s="22"/>
      <c r="K26" s="22"/>
      <c r="L26" s="22"/>
      <c r="M26" s="22"/>
      <c r="N26" s="22"/>
    </row>
    <row r="27" spans="1:14" x14ac:dyDescent="0.3">
      <c r="A27" s="22"/>
      <c r="B27" s="22"/>
      <c r="C27" s="22"/>
      <c r="D27" s="22"/>
      <c r="E27" s="22"/>
      <c r="F27" s="22"/>
      <c r="G27" s="22"/>
      <c r="H27" s="22"/>
      <c r="I27" s="22"/>
      <c r="J27" s="22"/>
      <c r="K27" s="22"/>
      <c r="L27" s="22"/>
      <c r="M27" s="22"/>
      <c r="N27" s="22"/>
    </row>
    <row r="28" spans="1:14" x14ac:dyDescent="0.3">
      <c r="A28" s="22"/>
      <c r="B28" s="22"/>
      <c r="C28" s="22"/>
      <c r="D28" s="22"/>
      <c r="E28" s="22"/>
      <c r="F28" s="22"/>
      <c r="G28" s="22"/>
      <c r="H28" s="22"/>
      <c r="I28" s="22"/>
      <c r="J28" s="22"/>
      <c r="K28" s="22"/>
      <c r="L28" s="22"/>
      <c r="M28" s="22"/>
      <c r="N28" s="22"/>
    </row>
  </sheetData>
  <mergeCells count="1">
    <mergeCell ref="A1:N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C7A6-6117-4FB2-9E80-64DAFE3A4661}">
  <dimension ref="A1:AA184"/>
  <sheetViews>
    <sheetView zoomScale="70" zoomScaleNormal="70" workbookViewId="0">
      <selection activeCell="S58" sqref="S58"/>
    </sheetView>
  </sheetViews>
  <sheetFormatPr defaultRowHeight="18.75" x14ac:dyDescent="0.3"/>
  <cols>
    <col min="1" max="1" width="6.3984375" customWidth="1"/>
    <col min="2" max="2" width="6.09765625" bestFit="1" customWidth="1"/>
    <col min="3" max="3" width="9.3984375" bestFit="1" customWidth="1"/>
    <col min="4" max="4" width="12.796875" bestFit="1" customWidth="1"/>
    <col min="5" max="5" width="14.69921875" bestFit="1" customWidth="1"/>
    <col min="6" max="6" width="16.69921875" customWidth="1"/>
    <col min="8" max="8" width="15" bestFit="1" customWidth="1"/>
    <col min="9" max="9" width="13.8984375" bestFit="1" customWidth="1"/>
    <col min="10" max="10" width="12.3984375" bestFit="1" customWidth="1"/>
    <col min="11" max="13" width="10" bestFit="1" customWidth="1"/>
    <col min="14" max="14" width="16.09765625" bestFit="1" customWidth="1"/>
    <col min="15" max="15" width="12.3984375" bestFit="1" customWidth="1"/>
    <col min="16" max="16" width="11" bestFit="1" customWidth="1"/>
  </cols>
  <sheetData>
    <row r="1" spans="1:27" ht="19.5" thickBot="1" x14ac:dyDescent="0.35">
      <c r="A1" s="8" t="s">
        <v>260</v>
      </c>
    </row>
    <row r="2" spans="1:27" ht="18.75" customHeight="1" x14ac:dyDescent="0.3">
      <c r="A2" t="s">
        <v>216</v>
      </c>
      <c r="B2" t="s">
        <v>259</v>
      </c>
      <c r="C2" t="s">
        <v>292</v>
      </c>
      <c r="D2" t="s">
        <v>261</v>
      </c>
      <c r="E2" t="s">
        <v>215</v>
      </c>
      <c r="F2" t="s">
        <v>214</v>
      </c>
      <c r="R2" s="23" t="s">
        <v>323</v>
      </c>
      <c r="S2" s="24"/>
      <c r="T2" s="24"/>
      <c r="U2" s="24"/>
      <c r="V2" s="24"/>
      <c r="W2" s="24"/>
      <c r="X2" s="24"/>
      <c r="Y2" s="24"/>
      <c r="Z2" s="25"/>
      <c r="AA2" s="14"/>
    </row>
    <row r="3" spans="1:27" x14ac:dyDescent="0.3">
      <c r="A3">
        <v>2003</v>
      </c>
      <c r="B3">
        <v>1</v>
      </c>
      <c r="C3" s="11">
        <f>DATE(Table12[[#This Row],[year]],Table12[[#This Row],[month]],"01")</f>
        <v>37622</v>
      </c>
      <c r="D3" t="str">
        <f>IF(Table12[[#This Row],[month]]&lt;=6, CONCATENATE(Table12[[#This Row],[year]], "_1",), CONCATENATE(Table12[[#This Row],[year]], "_2",))</f>
        <v>2003_1</v>
      </c>
      <c r="E3" t="s">
        <v>213</v>
      </c>
      <c r="F3" s="1">
        <v>36552.33</v>
      </c>
      <c r="R3" s="26"/>
      <c r="S3" s="27"/>
      <c r="T3" s="27"/>
      <c r="U3" s="27"/>
      <c r="V3" s="27"/>
      <c r="W3" s="27"/>
      <c r="X3" s="27"/>
      <c r="Y3" s="27"/>
      <c r="Z3" s="28"/>
      <c r="AA3" s="14"/>
    </row>
    <row r="4" spans="1:27" x14ac:dyDescent="0.3">
      <c r="A4">
        <v>2003</v>
      </c>
      <c r="B4">
        <v>2</v>
      </c>
      <c r="C4" s="11">
        <f>DATE(Table12[[#This Row],[year]],Table12[[#This Row],[month]],"01")</f>
        <v>37653</v>
      </c>
      <c r="D4" t="str">
        <f>IF(Table12[[#This Row],[month]]&lt;=6, CONCATENATE(Table12[[#This Row],[year]], "_1",), CONCATENATE(Table12[[#This Row],[year]], "_2",))</f>
        <v>2003_1</v>
      </c>
      <c r="E4" t="s">
        <v>213</v>
      </c>
      <c r="F4" s="1">
        <v>18941.04</v>
      </c>
      <c r="R4" s="26"/>
      <c r="S4" s="27"/>
      <c r="T4" s="27"/>
      <c r="U4" s="27"/>
      <c r="V4" s="27"/>
      <c r="W4" s="27"/>
      <c r="X4" s="27"/>
      <c r="Y4" s="27"/>
      <c r="Z4" s="28"/>
      <c r="AA4" s="14"/>
    </row>
    <row r="5" spans="1:27" x14ac:dyDescent="0.3">
      <c r="A5">
        <v>2003</v>
      </c>
      <c r="B5">
        <v>3</v>
      </c>
      <c r="C5" s="11">
        <f>DATE(Table12[[#This Row],[year]],Table12[[#This Row],[month]],"01")</f>
        <v>37681</v>
      </c>
      <c r="D5" t="str">
        <f>IF(Table12[[#This Row],[month]]&lt;=6, CONCATENATE(Table12[[#This Row],[year]], "_1",), CONCATENATE(Table12[[#This Row],[year]], "_2",))</f>
        <v>2003_1</v>
      </c>
      <c r="E5" t="s">
        <v>213</v>
      </c>
      <c r="F5" s="1">
        <v>97088.18</v>
      </c>
      <c r="R5" s="26"/>
      <c r="S5" s="27"/>
      <c r="T5" s="27"/>
      <c r="U5" s="27"/>
      <c r="V5" s="27"/>
      <c r="W5" s="27"/>
      <c r="X5" s="27"/>
      <c r="Y5" s="27"/>
      <c r="Z5" s="28"/>
      <c r="AA5" s="14"/>
    </row>
    <row r="6" spans="1:27" x14ac:dyDescent="0.3">
      <c r="A6">
        <v>2003</v>
      </c>
      <c r="B6">
        <v>4</v>
      </c>
      <c r="C6" s="11">
        <f>DATE(Table12[[#This Row],[year]],Table12[[#This Row],[month]],"01")</f>
        <v>37712</v>
      </c>
      <c r="D6" t="str">
        <f>IF(Table12[[#This Row],[month]]&lt;=6, CONCATENATE(Table12[[#This Row],[year]], "_1",), CONCATENATE(Table12[[#This Row],[year]], "_2",))</f>
        <v>2003_1</v>
      </c>
      <c r="E6" t="s">
        <v>213</v>
      </c>
      <c r="F6" s="1">
        <v>57545.22</v>
      </c>
      <c r="R6" s="26"/>
      <c r="S6" s="27"/>
      <c r="T6" s="27"/>
      <c r="U6" s="27"/>
      <c r="V6" s="27"/>
      <c r="W6" s="27"/>
      <c r="X6" s="27"/>
      <c r="Y6" s="27"/>
      <c r="Z6" s="28"/>
      <c r="AA6" s="14"/>
    </row>
    <row r="7" spans="1:27" x14ac:dyDescent="0.3">
      <c r="A7">
        <v>2003</v>
      </c>
      <c r="B7">
        <v>5</v>
      </c>
      <c r="C7" s="11">
        <f>DATE(Table12[[#This Row],[year]],Table12[[#This Row],[month]],"01")</f>
        <v>37742</v>
      </c>
      <c r="D7" t="str">
        <f>IF(Table12[[#This Row],[month]]&lt;=6, CONCATENATE(Table12[[#This Row],[year]], "_1",), CONCATENATE(Table12[[#This Row],[year]], "_2",))</f>
        <v>2003_1</v>
      </c>
      <c r="E7" t="s">
        <v>213</v>
      </c>
      <c r="F7" s="1">
        <v>92905.94</v>
      </c>
      <c r="R7" s="26"/>
      <c r="S7" s="27"/>
      <c r="T7" s="27"/>
      <c r="U7" s="27"/>
      <c r="V7" s="27"/>
      <c r="W7" s="27"/>
      <c r="X7" s="27"/>
      <c r="Y7" s="27"/>
      <c r="Z7" s="28"/>
      <c r="AA7" s="14"/>
    </row>
    <row r="8" spans="1:27" x14ac:dyDescent="0.3">
      <c r="A8">
        <v>2003</v>
      </c>
      <c r="B8">
        <v>6</v>
      </c>
      <c r="C8" s="11">
        <f>DATE(Table12[[#This Row],[year]],Table12[[#This Row],[month]],"01")</f>
        <v>37773</v>
      </c>
      <c r="D8" t="str">
        <f>IF(Table12[[#This Row],[month]]&lt;=6, CONCATENATE(Table12[[#This Row],[year]], "_1",), CONCATENATE(Table12[[#This Row],[year]], "_2",))</f>
        <v>2003_1</v>
      </c>
      <c r="E8" t="s">
        <v>213</v>
      </c>
      <c r="F8" s="1">
        <v>43840.24</v>
      </c>
      <c r="R8" s="26"/>
      <c r="S8" s="27"/>
      <c r="T8" s="27"/>
      <c r="U8" s="27"/>
      <c r="V8" s="27"/>
      <c r="W8" s="27"/>
      <c r="X8" s="27"/>
      <c r="Y8" s="27"/>
      <c r="Z8" s="28"/>
      <c r="AA8" s="14"/>
    </row>
    <row r="9" spans="1:27" x14ac:dyDescent="0.3">
      <c r="A9">
        <v>2003</v>
      </c>
      <c r="B9">
        <v>7</v>
      </c>
      <c r="C9" s="11">
        <f>DATE(Table12[[#This Row],[year]],Table12[[#This Row],[month]],"01")</f>
        <v>37803</v>
      </c>
      <c r="D9" t="str">
        <f>IF(Table12[[#This Row],[month]]&lt;=6, CONCATENATE(Table12[[#This Row],[year]], "_1",), CONCATENATE(Table12[[#This Row],[year]], "_2",))</f>
        <v>2003_2</v>
      </c>
      <c r="E9" t="s">
        <v>213</v>
      </c>
      <c r="F9" s="1">
        <v>101011.32</v>
      </c>
      <c r="R9" s="26"/>
      <c r="S9" s="27"/>
      <c r="T9" s="27"/>
      <c r="U9" s="27"/>
      <c r="V9" s="27"/>
      <c r="W9" s="27"/>
      <c r="X9" s="27"/>
      <c r="Y9" s="27"/>
      <c r="Z9" s="28"/>
      <c r="AA9" s="14"/>
    </row>
    <row r="10" spans="1:27" x14ac:dyDescent="0.3">
      <c r="A10">
        <v>2003</v>
      </c>
      <c r="B10">
        <v>8</v>
      </c>
      <c r="C10" s="11">
        <f>DATE(Table12[[#This Row],[year]],Table12[[#This Row],[month]],"01")</f>
        <v>37834</v>
      </c>
      <c r="D10" t="str">
        <f>IF(Table12[[#This Row],[month]]&lt;=6, CONCATENATE(Table12[[#This Row],[year]], "_1",), CONCATENATE(Table12[[#This Row],[year]], "_2",))</f>
        <v>2003_2</v>
      </c>
      <c r="E10" t="s">
        <v>213</v>
      </c>
      <c r="F10" s="1">
        <v>44311.72</v>
      </c>
      <c r="R10" s="26"/>
      <c r="S10" s="27"/>
      <c r="T10" s="27"/>
      <c r="U10" s="27"/>
      <c r="V10" s="27"/>
      <c r="W10" s="27"/>
      <c r="X10" s="27"/>
      <c r="Y10" s="27"/>
      <c r="Z10" s="28"/>
      <c r="AA10" s="14"/>
    </row>
    <row r="11" spans="1:27" x14ac:dyDescent="0.3">
      <c r="A11">
        <v>2003</v>
      </c>
      <c r="B11">
        <v>9</v>
      </c>
      <c r="C11" s="11">
        <f>DATE(Table12[[#This Row],[year]],Table12[[#This Row],[month]],"01")</f>
        <v>37865</v>
      </c>
      <c r="D11" t="str">
        <f>IF(Table12[[#This Row],[month]]&lt;=6, CONCATENATE(Table12[[#This Row],[year]], "_1",), CONCATENATE(Table12[[#This Row],[year]], "_2",))</f>
        <v>2003_2</v>
      </c>
      <c r="E11" t="s">
        <v>213</v>
      </c>
      <c r="F11" s="1">
        <v>123645.39</v>
      </c>
      <c r="R11" s="26"/>
      <c r="S11" s="27"/>
      <c r="T11" s="27"/>
      <c r="U11" s="27"/>
      <c r="V11" s="27"/>
      <c r="W11" s="27"/>
      <c r="X11" s="27"/>
      <c r="Y11" s="27"/>
      <c r="Z11" s="28"/>
      <c r="AA11" s="14"/>
    </row>
    <row r="12" spans="1:27" x14ac:dyDescent="0.3">
      <c r="A12">
        <v>2003</v>
      </c>
      <c r="B12">
        <v>10</v>
      </c>
      <c r="C12" s="11">
        <f>DATE(Table12[[#This Row],[year]],Table12[[#This Row],[month]],"01")</f>
        <v>37895</v>
      </c>
      <c r="D12" t="str">
        <f>IF(Table12[[#This Row],[month]]&lt;=6, CONCATENATE(Table12[[#This Row],[year]], "_1",), CONCATENATE(Table12[[#This Row],[year]], "_2",))</f>
        <v>2003_2</v>
      </c>
      <c r="E12" t="s">
        <v>213</v>
      </c>
      <c r="F12" s="1">
        <v>209333.75</v>
      </c>
      <c r="R12" s="26"/>
      <c r="S12" s="27"/>
      <c r="T12" s="27"/>
      <c r="U12" s="27"/>
      <c r="V12" s="27"/>
      <c r="W12" s="27"/>
      <c r="X12" s="27"/>
      <c r="Y12" s="27"/>
      <c r="Z12" s="28"/>
      <c r="AA12" s="14"/>
    </row>
    <row r="13" spans="1:27" x14ac:dyDescent="0.3">
      <c r="A13">
        <v>2003</v>
      </c>
      <c r="B13">
        <v>11</v>
      </c>
      <c r="C13" s="11">
        <f>DATE(Table12[[#This Row],[year]],Table12[[#This Row],[month]],"01")</f>
        <v>37926</v>
      </c>
      <c r="D13" t="str">
        <f>IF(Table12[[#This Row],[month]]&lt;=6, CONCATENATE(Table12[[#This Row],[year]], "_1",), CONCATENATE(Table12[[#This Row],[year]], "_2",))</f>
        <v>2003_2</v>
      </c>
      <c r="E13" t="s">
        <v>213</v>
      </c>
      <c r="F13" s="1">
        <v>415952.81</v>
      </c>
      <c r="R13" s="26"/>
      <c r="S13" s="27"/>
      <c r="T13" s="27"/>
      <c r="U13" s="27"/>
      <c r="V13" s="27"/>
      <c r="W13" s="27"/>
      <c r="X13" s="27"/>
      <c r="Y13" s="27"/>
      <c r="Z13" s="28"/>
      <c r="AA13" s="14"/>
    </row>
    <row r="14" spans="1:27" ht="21" x14ac:dyDescent="0.35">
      <c r="A14">
        <v>2003</v>
      </c>
      <c r="B14">
        <v>12</v>
      </c>
      <c r="C14" s="11">
        <f>DATE(Table12[[#This Row],[year]],Table12[[#This Row],[month]],"01")</f>
        <v>37956</v>
      </c>
      <c r="D14" t="str">
        <f>IF(Table12[[#This Row],[month]]&lt;=6, CONCATENATE(Table12[[#This Row],[year]], "_1",), CONCATENATE(Table12[[#This Row],[year]], "_2",))</f>
        <v>2003_2</v>
      </c>
      <c r="E14" t="s">
        <v>213</v>
      </c>
      <c r="F14" s="1">
        <v>133704.28</v>
      </c>
      <c r="H14" s="5" t="s">
        <v>295</v>
      </c>
      <c r="R14" s="26"/>
      <c r="S14" s="27"/>
      <c r="T14" s="27"/>
      <c r="U14" s="27"/>
      <c r="V14" s="27"/>
      <c r="W14" s="27"/>
      <c r="X14" s="27"/>
      <c r="Y14" s="27"/>
      <c r="Z14" s="28"/>
      <c r="AA14" s="14"/>
    </row>
    <row r="15" spans="1:27" x14ac:dyDescent="0.3">
      <c r="A15">
        <v>2004</v>
      </c>
      <c r="B15">
        <v>1</v>
      </c>
      <c r="C15" s="11">
        <f>DATE(Table12[[#This Row],[year]],Table12[[#This Row],[month]],"01")</f>
        <v>37987</v>
      </c>
      <c r="D15" t="str">
        <f>IF(Table12[[#This Row],[month]]&lt;=6, CONCATENATE(Table12[[#This Row],[year]], "_1",), CONCATENATE(Table12[[#This Row],[year]], "_2",))</f>
        <v>2004_1</v>
      </c>
      <c r="E15" t="s">
        <v>213</v>
      </c>
      <c r="F15" s="1">
        <v>116763.05</v>
      </c>
      <c r="H15" s="3" t="s">
        <v>268</v>
      </c>
      <c r="I15" s="3" t="s">
        <v>267</v>
      </c>
      <c r="R15" s="26"/>
      <c r="S15" s="27"/>
      <c r="T15" s="27"/>
      <c r="U15" s="27"/>
      <c r="V15" s="27"/>
      <c r="W15" s="27"/>
      <c r="X15" s="27"/>
      <c r="Y15" s="27"/>
      <c r="Z15" s="28"/>
      <c r="AA15" s="14"/>
    </row>
    <row r="16" spans="1:27" x14ac:dyDescent="0.3">
      <c r="A16">
        <v>2004</v>
      </c>
      <c r="B16">
        <v>2</v>
      </c>
      <c r="C16" s="11">
        <f>DATE(Table12[[#This Row],[year]],Table12[[#This Row],[month]],"01")</f>
        <v>38018</v>
      </c>
      <c r="D16" t="str">
        <f>IF(Table12[[#This Row],[month]]&lt;=6, CONCATENATE(Table12[[#This Row],[year]], "_1",), CONCATENATE(Table12[[#This Row],[year]], "_2",))</f>
        <v>2004_1</v>
      </c>
      <c r="E16" t="s">
        <v>213</v>
      </c>
      <c r="F16" s="1">
        <v>124584.27</v>
      </c>
      <c r="H16" s="3" t="s">
        <v>261</v>
      </c>
      <c r="I16" t="s">
        <v>213</v>
      </c>
      <c r="J16" t="s">
        <v>212</v>
      </c>
      <c r="K16" t="s">
        <v>211</v>
      </c>
      <c r="L16" t="s">
        <v>210</v>
      </c>
      <c r="M16" t="s">
        <v>209</v>
      </c>
      <c r="N16" t="s">
        <v>208</v>
      </c>
      <c r="O16" t="s">
        <v>207</v>
      </c>
      <c r="P16" t="s">
        <v>230</v>
      </c>
      <c r="R16" s="26"/>
      <c r="S16" s="27"/>
      <c r="T16" s="27"/>
      <c r="U16" s="27"/>
      <c r="V16" s="27"/>
      <c r="W16" s="27"/>
      <c r="X16" s="27"/>
      <c r="Y16" s="27"/>
      <c r="Z16" s="28"/>
      <c r="AA16" s="14"/>
    </row>
    <row r="17" spans="1:27" x14ac:dyDescent="0.3">
      <c r="A17">
        <v>2004</v>
      </c>
      <c r="B17">
        <v>3</v>
      </c>
      <c r="C17" s="11">
        <f>DATE(Table12[[#This Row],[year]],Table12[[#This Row],[month]],"01")</f>
        <v>38047</v>
      </c>
      <c r="D17" t="str">
        <f>IF(Table12[[#This Row],[month]]&lt;=6, CONCATENATE(Table12[[#This Row],[year]], "_1",), CONCATENATE(Table12[[#This Row],[year]], "_2",))</f>
        <v>2004_1</v>
      </c>
      <c r="E17" t="s">
        <v>213</v>
      </c>
      <c r="F17" s="1">
        <v>81638.73</v>
      </c>
      <c r="H17" s="4" t="s">
        <v>262</v>
      </c>
      <c r="I17">
        <v>346872.94999999995</v>
      </c>
      <c r="J17">
        <v>76552.899999999994</v>
      </c>
      <c r="K17">
        <v>103724.08</v>
      </c>
      <c r="L17">
        <v>74618.570000000007</v>
      </c>
      <c r="M17">
        <v>19955.57</v>
      </c>
      <c r="N17">
        <v>106398.55</v>
      </c>
      <c r="O17">
        <v>193245.84</v>
      </c>
      <c r="P17">
        <v>921368.46</v>
      </c>
      <c r="R17" s="26"/>
      <c r="S17" s="27"/>
      <c r="T17" s="27"/>
      <c r="U17" s="27"/>
      <c r="V17" s="27"/>
      <c r="W17" s="27"/>
      <c r="X17" s="27"/>
      <c r="Y17" s="27"/>
      <c r="Z17" s="28"/>
      <c r="AA17" s="14"/>
    </row>
    <row r="18" spans="1:27" x14ac:dyDescent="0.3">
      <c r="A18">
        <v>2004</v>
      </c>
      <c r="B18">
        <v>4</v>
      </c>
      <c r="C18" s="11">
        <f>DATE(Table12[[#This Row],[year]],Table12[[#This Row],[month]],"01")</f>
        <v>38078</v>
      </c>
      <c r="D18" t="str">
        <f>IF(Table12[[#This Row],[month]]&lt;=6, CONCATENATE(Table12[[#This Row],[year]], "_1",), CONCATENATE(Table12[[#This Row],[year]], "_2",))</f>
        <v>2004_1</v>
      </c>
      <c r="E18" t="s">
        <v>213</v>
      </c>
      <c r="F18" s="1">
        <v>84319.06</v>
      </c>
      <c r="H18" s="4" t="s">
        <v>263</v>
      </c>
      <c r="I18">
        <v>1027959.27</v>
      </c>
      <c r="J18">
        <v>272356.33999999997</v>
      </c>
      <c r="K18">
        <v>206060.12</v>
      </c>
      <c r="L18">
        <v>147563.51</v>
      </c>
      <c r="M18">
        <v>45866.479999999996</v>
      </c>
      <c r="N18">
        <v>270258.57</v>
      </c>
      <c r="O18">
        <v>425915.64</v>
      </c>
      <c r="P18">
        <v>2395979.9300000002</v>
      </c>
      <c r="R18" s="26"/>
      <c r="S18" s="27"/>
      <c r="T18" s="27"/>
      <c r="U18" s="27"/>
      <c r="V18" s="27"/>
      <c r="W18" s="27"/>
      <c r="X18" s="27"/>
      <c r="Y18" s="27"/>
      <c r="Z18" s="28"/>
      <c r="AA18" s="14"/>
    </row>
    <row r="19" spans="1:27" x14ac:dyDescent="0.3">
      <c r="A19">
        <v>2004</v>
      </c>
      <c r="B19">
        <v>5</v>
      </c>
      <c r="C19" s="11">
        <f>DATE(Table12[[#This Row],[year]],Table12[[#This Row],[month]],"01")</f>
        <v>38108</v>
      </c>
      <c r="D19" t="str">
        <f>IF(Table12[[#This Row],[month]]&lt;=6, CONCATENATE(Table12[[#This Row],[year]], "_1",), CONCATENATE(Table12[[#This Row],[year]], "_2",))</f>
        <v>2004_1</v>
      </c>
      <c r="E19" t="s">
        <v>213</v>
      </c>
      <c r="F19" s="1">
        <v>73227.8</v>
      </c>
      <c r="H19" s="4" t="s">
        <v>264</v>
      </c>
      <c r="I19">
        <v>603891.38</v>
      </c>
      <c r="J19">
        <v>211091.4</v>
      </c>
      <c r="K19">
        <v>170623.28</v>
      </c>
      <c r="L19">
        <v>128856.98</v>
      </c>
      <c r="M19">
        <v>35278.94</v>
      </c>
      <c r="N19">
        <v>141638.42000000001</v>
      </c>
      <c r="O19">
        <v>287470.72000000003</v>
      </c>
      <c r="P19">
        <v>1578851.1199999999</v>
      </c>
      <c r="R19" s="26"/>
      <c r="S19" s="27"/>
      <c r="T19" s="27"/>
      <c r="U19" s="27"/>
      <c r="V19" s="27"/>
      <c r="W19" s="27"/>
      <c r="X19" s="27"/>
      <c r="Y19" s="27"/>
      <c r="Z19" s="28"/>
      <c r="AA19" s="14"/>
    </row>
    <row r="20" spans="1:27" ht="19.5" thickBot="1" x14ac:dyDescent="0.35">
      <c r="A20">
        <v>2004</v>
      </c>
      <c r="B20">
        <v>6</v>
      </c>
      <c r="C20" s="11">
        <f>DATE(Table12[[#This Row],[year]],Table12[[#This Row],[month]],"01")</f>
        <v>38139</v>
      </c>
      <c r="D20" t="str">
        <f>IF(Table12[[#This Row],[month]]&lt;=6, CONCATENATE(Table12[[#This Row],[year]], "_1",), CONCATENATE(Table12[[#This Row],[year]], "_2",))</f>
        <v>2004_1</v>
      </c>
      <c r="E20" t="s">
        <v>213</v>
      </c>
      <c r="F20" s="1">
        <v>123358.47</v>
      </c>
      <c r="H20" s="4" t="s">
        <v>265</v>
      </c>
      <c r="I20">
        <v>1159245.3499999999</v>
      </c>
      <c r="J20">
        <v>316152.44000000006</v>
      </c>
      <c r="K20">
        <v>301348.18</v>
      </c>
      <c r="L20">
        <v>208469.12000000002</v>
      </c>
      <c r="M20">
        <v>61006.59</v>
      </c>
      <c r="N20">
        <v>323751.57999999996</v>
      </c>
      <c r="O20">
        <v>567081.13</v>
      </c>
      <c r="P20">
        <v>2937054.39</v>
      </c>
      <c r="R20" s="29"/>
      <c r="S20" s="30"/>
      <c r="T20" s="30"/>
      <c r="U20" s="30"/>
      <c r="V20" s="30"/>
      <c r="W20" s="30"/>
      <c r="X20" s="30"/>
      <c r="Y20" s="30"/>
      <c r="Z20" s="31"/>
      <c r="AA20" s="14"/>
    </row>
    <row r="21" spans="1:27" x14ac:dyDescent="0.3">
      <c r="A21">
        <v>2004</v>
      </c>
      <c r="B21">
        <v>7</v>
      </c>
      <c r="C21" s="11">
        <f>DATE(Table12[[#This Row],[year]],Table12[[#This Row],[month]],"01")</f>
        <v>38169</v>
      </c>
      <c r="D21" t="str">
        <f>IF(Table12[[#This Row],[month]]&lt;=6, CONCATENATE(Table12[[#This Row],[year]], "_1",), CONCATENATE(Table12[[#This Row],[year]], "_2",))</f>
        <v>2004_2</v>
      </c>
      <c r="E21" t="s">
        <v>213</v>
      </c>
      <c r="F21" s="1">
        <v>133006.68</v>
      </c>
      <c r="H21" s="4" t="s">
        <v>266</v>
      </c>
      <c r="I21">
        <v>715953.54</v>
      </c>
      <c r="J21">
        <v>245273.04</v>
      </c>
      <c r="K21">
        <v>172881.88</v>
      </c>
      <c r="L21">
        <v>104490.16</v>
      </c>
      <c r="M21">
        <v>26425.34</v>
      </c>
      <c r="N21">
        <v>182066.45</v>
      </c>
      <c r="O21">
        <v>323846.30000000005</v>
      </c>
      <c r="P21">
        <v>1770936.71</v>
      </c>
      <c r="R21" s="13"/>
      <c r="S21" s="13"/>
      <c r="T21" s="13"/>
      <c r="U21" s="13"/>
      <c r="V21" s="13"/>
      <c r="W21" s="13"/>
      <c r="X21" s="13"/>
      <c r="Y21" s="13"/>
      <c r="Z21" s="13"/>
      <c r="AA21" s="14"/>
    </row>
    <row r="22" spans="1:27" x14ac:dyDescent="0.3">
      <c r="A22">
        <v>2004</v>
      </c>
      <c r="B22">
        <v>8</v>
      </c>
      <c r="C22" s="11">
        <f>DATE(Table12[[#This Row],[year]],Table12[[#This Row],[month]],"01")</f>
        <v>38200</v>
      </c>
      <c r="D22" t="str">
        <f>IF(Table12[[#This Row],[month]]&lt;=6, CONCATENATE(Table12[[#This Row],[year]], "_1",), CONCATENATE(Table12[[#This Row],[year]], "_2",))</f>
        <v>2004_2</v>
      </c>
      <c r="E22" t="s">
        <v>213</v>
      </c>
      <c r="F22" s="1">
        <v>201859.91</v>
      </c>
      <c r="H22" s="4" t="s">
        <v>230</v>
      </c>
      <c r="I22">
        <v>3853922.49</v>
      </c>
      <c r="J22">
        <v>1121426.1200000001</v>
      </c>
      <c r="K22">
        <v>954637.53999999992</v>
      </c>
      <c r="L22">
        <v>663998.34000000008</v>
      </c>
      <c r="M22">
        <v>188532.91999999998</v>
      </c>
      <c r="N22">
        <v>1024113.5700000001</v>
      </c>
      <c r="O22">
        <v>1797559.6300000001</v>
      </c>
      <c r="P22">
        <v>9604190.6099999994</v>
      </c>
      <c r="R22" s="13"/>
      <c r="S22" s="13"/>
      <c r="T22" s="13"/>
      <c r="U22" s="13"/>
      <c r="V22" s="13"/>
      <c r="W22" s="13"/>
      <c r="X22" s="13"/>
      <c r="Y22" s="13"/>
      <c r="Z22" s="13"/>
      <c r="AA22" s="14"/>
    </row>
    <row r="23" spans="1:27" x14ac:dyDescent="0.3">
      <c r="A23">
        <v>2004</v>
      </c>
      <c r="B23">
        <v>9</v>
      </c>
      <c r="C23" s="11">
        <f>DATE(Table12[[#This Row],[year]],Table12[[#This Row],[month]],"01")</f>
        <v>38231</v>
      </c>
      <c r="D23" t="str">
        <f>IF(Table12[[#This Row],[month]]&lt;=6, CONCATENATE(Table12[[#This Row],[year]], "_1",), CONCATENATE(Table12[[#This Row],[year]], "_2",))</f>
        <v>2004_2</v>
      </c>
      <c r="E23" t="s">
        <v>213</v>
      </c>
      <c r="F23" s="1">
        <v>86729.25</v>
      </c>
    </row>
    <row r="24" spans="1:27" ht="21" x14ac:dyDescent="0.35">
      <c r="A24">
        <v>2004</v>
      </c>
      <c r="B24">
        <v>10</v>
      </c>
      <c r="C24" s="11">
        <f>DATE(Table12[[#This Row],[year]],Table12[[#This Row],[month]],"01")</f>
        <v>38261</v>
      </c>
      <c r="D24" t="str">
        <f>IF(Table12[[#This Row],[month]]&lt;=6, CONCATENATE(Table12[[#This Row],[year]], "_1",), CONCATENATE(Table12[[#This Row],[year]], "_2",))</f>
        <v>2004_2</v>
      </c>
      <c r="E24" t="s">
        <v>213</v>
      </c>
      <c r="F24" s="1">
        <v>202055.73</v>
      </c>
      <c r="H24" s="7" t="s">
        <v>293</v>
      </c>
    </row>
    <row r="25" spans="1:27" x14ac:dyDescent="0.3">
      <c r="A25">
        <v>2004</v>
      </c>
      <c r="B25">
        <v>11</v>
      </c>
      <c r="C25" s="11">
        <f>DATE(Table12[[#This Row],[year]],Table12[[#This Row],[month]],"01")</f>
        <v>38292</v>
      </c>
      <c r="D25" t="str">
        <f>IF(Table12[[#This Row],[month]]&lt;=6, CONCATENATE(Table12[[#This Row],[year]], "_1",), CONCATENATE(Table12[[#This Row],[year]], "_2",))</f>
        <v>2004_2</v>
      </c>
      <c r="E25" t="s">
        <v>213</v>
      </c>
      <c r="F25" s="1">
        <v>404160.97</v>
      </c>
      <c r="H25" t="s">
        <v>269</v>
      </c>
      <c r="I25" t="s">
        <v>213</v>
      </c>
      <c r="J25" t="s">
        <v>212</v>
      </c>
      <c r="K25" t="s">
        <v>211</v>
      </c>
      <c r="L25" t="s">
        <v>210</v>
      </c>
      <c r="M25" t="s">
        <v>209</v>
      </c>
      <c r="N25" t="s">
        <v>208</v>
      </c>
      <c r="O25" t="s">
        <v>207</v>
      </c>
    </row>
    <row r="26" spans="1:27" x14ac:dyDescent="0.3">
      <c r="A26">
        <v>2004</v>
      </c>
      <c r="B26">
        <v>12</v>
      </c>
      <c r="C26" s="11">
        <f>DATE(Table12[[#This Row],[year]],Table12[[#This Row],[month]],"01")</f>
        <v>38322</v>
      </c>
      <c r="D26" t="str">
        <f>IF(Table12[[#This Row],[month]]&lt;=6, CONCATENATE(Table12[[#This Row],[year]], "_1",), CONCATENATE(Table12[[#This Row],[year]], "_2",))</f>
        <v>2004_2</v>
      </c>
      <c r="E26" t="s">
        <v>213</v>
      </c>
      <c r="F26" s="1">
        <v>131432.81</v>
      </c>
      <c r="H26" t="s">
        <v>270</v>
      </c>
      <c r="I26" s="1">
        <f>(I19-I17)/I17*100</f>
        <v>74.09584114298913</v>
      </c>
      <c r="J26" s="1">
        <f t="shared" ref="J26:O26" si="0">(J19-J17)/J17*100</f>
        <v>175.74579147230219</v>
      </c>
      <c r="K26" s="1">
        <f t="shared" si="0"/>
        <v>64.497270064964667</v>
      </c>
      <c r="L26" s="1">
        <f t="shared" si="0"/>
        <v>72.687549493376764</v>
      </c>
      <c r="M26" s="1">
        <f t="shared" si="0"/>
        <v>76.787433283038283</v>
      </c>
      <c r="N26" s="1">
        <f t="shared" si="0"/>
        <v>33.120629933396657</v>
      </c>
      <c r="O26" s="1">
        <f t="shared" si="0"/>
        <v>48.759072899059582</v>
      </c>
    </row>
    <row r="27" spans="1:27" x14ac:dyDescent="0.3">
      <c r="A27">
        <v>2005</v>
      </c>
      <c r="B27">
        <v>1</v>
      </c>
      <c r="C27" s="11">
        <f>DATE(Table12[[#This Row],[year]],Table12[[#This Row],[month]],"01")</f>
        <v>38353</v>
      </c>
      <c r="D27" t="str">
        <f>IF(Table12[[#This Row],[month]]&lt;=6, CONCATENATE(Table12[[#This Row],[year]], "_1",), CONCATENATE(Table12[[#This Row],[year]], "_2",))</f>
        <v>2005_1</v>
      </c>
      <c r="E27" t="s">
        <v>213</v>
      </c>
      <c r="F27" s="1">
        <v>140730.91</v>
      </c>
      <c r="H27" t="s">
        <v>271</v>
      </c>
      <c r="I27" s="1">
        <f t="shared" ref="I27:O28" si="1">(I20-I18)/I18*100</f>
        <v>12.77152547104321</v>
      </c>
      <c r="J27" s="1">
        <f t="shared" si="1"/>
        <v>16.080440793116875</v>
      </c>
      <c r="K27" s="1">
        <f t="shared" si="1"/>
        <v>46.242844078708679</v>
      </c>
      <c r="L27" s="1">
        <f t="shared" si="1"/>
        <v>41.27416730599591</v>
      </c>
      <c r="M27" s="1">
        <f t="shared" si="1"/>
        <v>33.009095095154464</v>
      </c>
      <c r="N27" s="1">
        <f t="shared" si="1"/>
        <v>19.793270570476249</v>
      </c>
      <c r="O27" s="1">
        <f t="shared" si="1"/>
        <v>33.14400241324784</v>
      </c>
      <c r="R27" s="14"/>
      <c r="S27" s="14"/>
      <c r="T27" s="14"/>
      <c r="U27" s="14"/>
      <c r="V27" s="14"/>
      <c r="W27" s="14"/>
      <c r="X27" s="14"/>
      <c r="Y27" s="14"/>
      <c r="Z27" s="14"/>
      <c r="AA27" s="14"/>
    </row>
    <row r="28" spans="1:27" x14ac:dyDescent="0.3">
      <c r="A28">
        <v>2005</v>
      </c>
      <c r="B28">
        <v>2</v>
      </c>
      <c r="C28" s="11">
        <f>DATE(Table12[[#This Row],[year]],Table12[[#This Row],[month]],"01")</f>
        <v>38384</v>
      </c>
      <c r="D28" t="str">
        <f>IF(Table12[[#This Row],[month]]&lt;=6, CONCATENATE(Table12[[#This Row],[year]], "_1",), CONCATENATE(Table12[[#This Row],[year]], "_2",))</f>
        <v>2005_1</v>
      </c>
      <c r="E28" t="s">
        <v>213</v>
      </c>
      <c r="F28" s="1">
        <v>148695.74</v>
      </c>
      <c r="H28" t="s">
        <v>272</v>
      </c>
      <c r="I28" s="1">
        <f t="shared" si="1"/>
        <v>18.556674877525165</v>
      </c>
      <c r="J28" s="1">
        <f t="shared" si="1"/>
        <v>16.19281505546887</v>
      </c>
      <c r="K28" s="1">
        <f t="shared" si="1"/>
        <v>1.3237349557457845</v>
      </c>
      <c r="L28" s="1">
        <f t="shared" si="1"/>
        <v>-18.909972901739582</v>
      </c>
      <c r="M28" s="1">
        <f t="shared" si="1"/>
        <v>-25.095992113141723</v>
      </c>
      <c r="N28" s="1">
        <f t="shared" si="1"/>
        <v>28.543124104321411</v>
      </c>
      <c r="O28" s="1">
        <f t="shared" si="1"/>
        <v>12.653664345363595</v>
      </c>
    </row>
    <row r="29" spans="1:27" x14ac:dyDescent="0.3">
      <c r="A29">
        <v>2005</v>
      </c>
      <c r="B29">
        <v>3</v>
      </c>
      <c r="C29" s="11">
        <f>DATE(Table12[[#This Row],[year]],Table12[[#This Row],[month]],"01")</f>
        <v>38412</v>
      </c>
      <c r="D29" t="str">
        <f>IF(Table12[[#This Row],[month]]&lt;=6, CONCATENATE(Table12[[#This Row],[year]], "_1",), CONCATENATE(Table12[[#This Row],[year]], "_2",))</f>
        <v>2005_1</v>
      </c>
      <c r="E29" t="s">
        <v>213</v>
      </c>
      <c r="F29" s="1">
        <v>103493.63</v>
      </c>
      <c r="H29" s="4"/>
    </row>
    <row r="30" spans="1:27" x14ac:dyDescent="0.3">
      <c r="A30">
        <v>2005</v>
      </c>
      <c r="B30">
        <v>4</v>
      </c>
      <c r="C30" s="11">
        <f>DATE(Table12[[#This Row],[year]],Table12[[#This Row],[month]],"01")</f>
        <v>38443</v>
      </c>
      <c r="D30" t="str">
        <f>IF(Table12[[#This Row],[month]]&lt;=6, CONCATENATE(Table12[[#This Row],[year]], "_1",), CONCATENATE(Table12[[#This Row],[year]], "_2",))</f>
        <v>2005_1</v>
      </c>
      <c r="E30" t="s">
        <v>213</v>
      </c>
      <c r="F30" s="1">
        <v>145358.39000000001</v>
      </c>
      <c r="H30" s="4"/>
    </row>
    <row r="31" spans="1:27" x14ac:dyDescent="0.3">
      <c r="A31">
        <v>2005</v>
      </c>
      <c r="B31">
        <v>5</v>
      </c>
      <c r="C31" s="11">
        <f>DATE(Table12[[#This Row],[year]],Table12[[#This Row],[month]],"01")</f>
        <v>38473</v>
      </c>
      <c r="D31" t="str">
        <f>IF(Table12[[#This Row],[month]]&lt;=6, CONCATENATE(Table12[[#This Row],[year]], "_1",), CONCATENATE(Table12[[#This Row],[year]], "_2",))</f>
        <v>2005_1</v>
      </c>
      <c r="E31" t="s">
        <v>213</v>
      </c>
      <c r="F31" s="1">
        <v>177674.87</v>
      </c>
    </row>
    <row r="32" spans="1:27" x14ac:dyDescent="0.3">
      <c r="A32">
        <v>2003</v>
      </c>
      <c r="B32">
        <v>2</v>
      </c>
      <c r="C32" s="11">
        <f>DATE(Table12[[#This Row],[year]],Table12[[#This Row],[month]],"01")</f>
        <v>37653</v>
      </c>
      <c r="D32" t="str">
        <f>IF(Table12[[#This Row],[month]]&lt;=6, CONCATENATE(Table12[[#This Row],[year]], "_1",), CONCATENATE(Table12[[#This Row],[year]], "_2",))</f>
        <v>2003_1</v>
      </c>
      <c r="E32" t="s">
        <v>212</v>
      </c>
      <c r="F32" s="1">
        <v>22292.62</v>
      </c>
    </row>
    <row r="33" spans="1:8" x14ac:dyDescent="0.3">
      <c r="A33">
        <v>2003</v>
      </c>
      <c r="B33">
        <v>3</v>
      </c>
      <c r="C33" s="11">
        <f>DATE(Table12[[#This Row],[year]],Table12[[#This Row],[month]],"01")</f>
        <v>37681</v>
      </c>
      <c r="D33" t="str">
        <f>IF(Table12[[#This Row],[month]]&lt;=6, CONCATENATE(Table12[[#This Row],[year]], "_1",), CONCATENATE(Table12[[#This Row],[year]], "_2",))</f>
        <v>2003_1</v>
      </c>
      <c r="E33" t="s">
        <v>212</v>
      </c>
      <c r="F33" s="1">
        <v>10769.6</v>
      </c>
    </row>
    <row r="34" spans="1:8" x14ac:dyDescent="0.3">
      <c r="A34">
        <v>2003</v>
      </c>
      <c r="B34">
        <v>4</v>
      </c>
      <c r="C34" s="11">
        <f>DATE(Table12[[#This Row],[year]],Table12[[#This Row],[month]],"01")</f>
        <v>37712</v>
      </c>
      <c r="D34" t="str">
        <f>IF(Table12[[#This Row],[month]]&lt;=6, CONCATENATE(Table12[[#This Row],[year]], "_1",), CONCATENATE(Table12[[#This Row],[year]], "_2",))</f>
        <v>2003_1</v>
      </c>
      <c r="E34" t="s">
        <v>212</v>
      </c>
      <c r="F34" s="1">
        <v>21814.69</v>
      </c>
    </row>
    <row r="35" spans="1:8" x14ac:dyDescent="0.3">
      <c r="A35">
        <v>2003</v>
      </c>
      <c r="B35">
        <v>5</v>
      </c>
      <c r="C35" s="11">
        <f>DATE(Table12[[#This Row],[year]],Table12[[#This Row],[month]],"01")</f>
        <v>37742</v>
      </c>
      <c r="D35" t="str">
        <f>IF(Table12[[#This Row],[month]]&lt;=6, CONCATENATE(Table12[[#This Row],[year]], "_1",), CONCATENATE(Table12[[#This Row],[year]], "_2",))</f>
        <v>2003_1</v>
      </c>
      <c r="E35" t="s">
        <v>212</v>
      </c>
      <c r="F35" s="1">
        <v>19815.060000000001</v>
      </c>
    </row>
    <row r="36" spans="1:8" x14ac:dyDescent="0.3">
      <c r="A36">
        <v>2003</v>
      </c>
      <c r="B36">
        <v>6</v>
      </c>
      <c r="C36" s="11">
        <f>DATE(Table12[[#This Row],[year]],Table12[[#This Row],[month]],"01")</f>
        <v>37773</v>
      </c>
      <c r="D36" t="str">
        <f>IF(Table12[[#This Row],[month]]&lt;=6, CONCATENATE(Table12[[#This Row],[year]], "_1",), CONCATENATE(Table12[[#This Row],[year]], "_2",))</f>
        <v>2003_1</v>
      </c>
      <c r="E36" t="s">
        <v>212</v>
      </c>
      <c r="F36" s="1">
        <v>1860.93</v>
      </c>
    </row>
    <row r="37" spans="1:8" x14ac:dyDescent="0.3">
      <c r="A37">
        <v>2003</v>
      </c>
      <c r="B37">
        <v>7</v>
      </c>
      <c r="C37" s="11">
        <f>DATE(Table12[[#This Row],[year]],Table12[[#This Row],[month]],"01")</f>
        <v>37803</v>
      </c>
      <c r="D37" t="str">
        <f>IF(Table12[[#This Row],[month]]&lt;=6, CONCATENATE(Table12[[#This Row],[year]], "_1",), CONCATENATE(Table12[[#This Row],[year]], "_2",))</f>
        <v>2003_2</v>
      </c>
      <c r="E37" t="s">
        <v>212</v>
      </c>
      <c r="F37" s="1">
        <v>35108.43</v>
      </c>
    </row>
    <row r="38" spans="1:8" x14ac:dyDescent="0.3">
      <c r="A38">
        <v>2003</v>
      </c>
      <c r="B38">
        <v>8</v>
      </c>
      <c r="C38" s="11">
        <f>DATE(Table12[[#This Row],[year]],Table12[[#This Row],[month]],"01")</f>
        <v>37834</v>
      </c>
      <c r="D38" t="str">
        <f>IF(Table12[[#This Row],[month]]&lt;=6, CONCATENATE(Table12[[#This Row],[year]], "_1",), CONCATENATE(Table12[[#This Row],[year]], "_2",))</f>
        <v>2003_2</v>
      </c>
      <c r="E38" t="s">
        <v>212</v>
      </c>
      <c r="F38" s="1">
        <v>40041.75</v>
      </c>
    </row>
    <row r="39" spans="1:8" x14ac:dyDescent="0.3">
      <c r="A39">
        <v>2003</v>
      </c>
      <c r="B39">
        <v>9</v>
      </c>
      <c r="C39" s="11">
        <f>DATE(Table12[[#This Row],[year]],Table12[[#This Row],[month]],"01")</f>
        <v>37865</v>
      </c>
      <c r="D39" t="str">
        <f>IF(Table12[[#This Row],[month]]&lt;=6, CONCATENATE(Table12[[#This Row],[year]], "_1",), CONCATENATE(Table12[[#This Row],[year]], "_2",))</f>
        <v>2003_2</v>
      </c>
      <c r="E39" t="s">
        <v>212</v>
      </c>
      <c r="F39" s="1">
        <v>2834.1</v>
      </c>
    </row>
    <row r="40" spans="1:8" x14ac:dyDescent="0.3">
      <c r="A40">
        <v>2003</v>
      </c>
      <c r="B40">
        <v>10</v>
      </c>
      <c r="C40" s="11">
        <f>DATE(Table12[[#This Row],[year]],Table12[[#This Row],[month]],"01")</f>
        <v>37895</v>
      </c>
      <c r="D40" t="str">
        <f>IF(Table12[[#This Row],[month]]&lt;=6, CONCATENATE(Table12[[#This Row],[year]], "_1",), CONCATENATE(Table12[[#This Row],[year]], "_2",))</f>
        <v>2003_2</v>
      </c>
      <c r="E40" t="s">
        <v>212</v>
      </c>
      <c r="F40" s="1">
        <v>57449.69</v>
      </c>
    </row>
    <row r="41" spans="1:8" x14ac:dyDescent="0.3">
      <c r="A41">
        <v>2003</v>
      </c>
      <c r="B41">
        <v>11</v>
      </c>
      <c r="C41" s="11">
        <f>DATE(Table12[[#This Row],[year]],Table12[[#This Row],[month]],"01")</f>
        <v>37926</v>
      </c>
      <c r="D41" t="str">
        <f>IF(Table12[[#This Row],[month]]&lt;=6, CONCATENATE(Table12[[#This Row],[year]], "_1",), CONCATENATE(Table12[[#This Row],[year]], "_2",))</f>
        <v>2003_2</v>
      </c>
      <c r="E41" t="s">
        <v>212</v>
      </c>
      <c r="F41" s="1">
        <v>99080.12</v>
      </c>
    </row>
    <row r="42" spans="1:8" x14ac:dyDescent="0.3">
      <c r="A42">
        <v>2003</v>
      </c>
      <c r="B42">
        <v>12</v>
      </c>
      <c r="C42" s="11">
        <f>DATE(Table12[[#This Row],[year]],Table12[[#This Row],[month]],"01")</f>
        <v>37956</v>
      </c>
      <c r="D42" t="str">
        <f>IF(Table12[[#This Row],[month]]&lt;=6, CONCATENATE(Table12[[#This Row],[year]], "_1",), CONCATENATE(Table12[[#This Row],[year]], "_2",))</f>
        <v>2003_2</v>
      </c>
      <c r="E42" t="s">
        <v>212</v>
      </c>
      <c r="F42" s="1">
        <v>37842.25</v>
      </c>
    </row>
    <row r="43" spans="1:8" x14ac:dyDescent="0.3">
      <c r="A43">
        <v>2004</v>
      </c>
      <c r="B43">
        <v>1</v>
      </c>
      <c r="C43" s="11">
        <f>DATE(Table12[[#This Row],[year]],Table12[[#This Row],[month]],"01")</f>
        <v>37987</v>
      </c>
      <c r="D43" t="str">
        <f>IF(Table12[[#This Row],[month]]&lt;=6, CONCATENATE(Table12[[#This Row],[year]], "_1",), CONCATENATE(Table12[[#This Row],[year]], "_2",))</f>
        <v>2004_1</v>
      </c>
      <c r="E43" t="s">
        <v>212</v>
      </c>
      <c r="F43" s="1">
        <v>39987.360000000001</v>
      </c>
    </row>
    <row r="44" spans="1:8" x14ac:dyDescent="0.3">
      <c r="A44">
        <v>2004</v>
      </c>
      <c r="B44">
        <v>2</v>
      </c>
      <c r="C44" s="11">
        <f>DATE(Table12[[#This Row],[year]],Table12[[#This Row],[month]],"01")</f>
        <v>38018</v>
      </c>
      <c r="D44" t="str">
        <f>IF(Table12[[#This Row],[month]]&lt;=6, CONCATENATE(Table12[[#This Row],[year]], "_1",), CONCATENATE(Table12[[#This Row],[year]], "_2",))</f>
        <v>2004_1</v>
      </c>
      <c r="E44" t="s">
        <v>212</v>
      </c>
      <c r="F44" s="1">
        <v>45694.239999999998</v>
      </c>
    </row>
    <row r="45" spans="1:8" x14ac:dyDescent="0.3">
      <c r="A45">
        <v>2004</v>
      </c>
      <c r="B45">
        <v>4</v>
      </c>
      <c r="C45" s="11">
        <f>DATE(Table12[[#This Row],[year]],Table12[[#This Row],[month]],"01")</f>
        <v>38078</v>
      </c>
      <c r="D45" t="str">
        <f>IF(Table12[[#This Row],[month]]&lt;=6, CONCATENATE(Table12[[#This Row],[year]], "_1",), CONCATENATE(Table12[[#This Row],[year]], "_2",))</f>
        <v>2004_1</v>
      </c>
      <c r="E45" t="s">
        <v>212</v>
      </c>
      <c r="F45" s="1">
        <v>32228.639999999999</v>
      </c>
    </row>
    <row r="46" spans="1:8" x14ac:dyDescent="0.3">
      <c r="A46">
        <v>2004</v>
      </c>
      <c r="B46">
        <v>5</v>
      </c>
      <c r="C46" s="11">
        <f>DATE(Table12[[#This Row],[year]],Table12[[#This Row],[month]],"01")</f>
        <v>38108</v>
      </c>
      <c r="D46" t="str">
        <f>IF(Table12[[#This Row],[month]]&lt;=6, CONCATENATE(Table12[[#This Row],[year]], "_1",), CONCATENATE(Table12[[#This Row],[year]], "_2",))</f>
        <v>2004_1</v>
      </c>
      <c r="E46" t="s">
        <v>212</v>
      </c>
      <c r="F46" s="1">
        <v>47872.54</v>
      </c>
    </row>
    <row r="47" spans="1:8" x14ac:dyDescent="0.3">
      <c r="A47">
        <v>2004</v>
      </c>
      <c r="B47">
        <v>6</v>
      </c>
      <c r="C47" s="11">
        <f>DATE(Table12[[#This Row],[year]],Table12[[#This Row],[month]],"01")</f>
        <v>38139</v>
      </c>
      <c r="D47" t="str">
        <f>IF(Table12[[#This Row],[month]]&lt;=6, CONCATENATE(Table12[[#This Row],[year]], "_1",), CONCATENATE(Table12[[#This Row],[year]], "_2",))</f>
        <v>2004_1</v>
      </c>
      <c r="E47" t="s">
        <v>212</v>
      </c>
      <c r="F47" s="1">
        <v>45308.62</v>
      </c>
    </row>
    <row r="48" spans="1:8" ht="21" x14ac:dyDescent="0.35">
      <c r="A48">
        <v>2004</v>
      </c>
      <c r="B48">
        <v>7</v>
      </c>
      <c r="C48" s="11">
        <f>DATE(Table12[[#This Row],[year]],Table12[[#This Row],[month]],"01")</f>
        <v>38169</v>
      </c>
      <c r="D48" t="str">
        <f>IF(Table12[[#This Row],[month]]&lt;=6, CONCATENATE(Table12[[#This Row],[year]], "_1",), CONCATENATE(Table12[[#This Row],[year]], "_2",))</f>
        <v>2004_2</v>
      </c>
      <c r="E48" t="s">
        <v>212</v>
      </c>
      <c r="F48" s="1">
        <v>19847.14</v>
      </c>
      <c r="H48" s="5" t="s">
        <v>294</v>
      </c>
    </row>
    <row r="49" spans="1:16" x14ac:dyDescent="0.3">
      <c r="A49">
        <v>2004</v>
      </c>
      <c r="B49">
        <v>8</v>
      </c>
      <c r="C49" s="11">
        <f>DATE(Table12[[#This Row],[year]],Table12[[#This Row],[month]],"01")</f>
        <v>38200</v>
      </c>
      <c r="D49" t="str">
        <f>IF(Table12[[#This Row],[month]]&lt;=6, CONCATENATE(Table12[[#This Row],[year]], "_1",), CONCATENATE(Table12[[#This Row],[year]], "_2",))</f>
        <v>2004_2</v>
      </c>
      <c r="E49" t="s">
        <v>212</v>
      </c>
      <c r="F49" s="1">
        <v>57601.08</v>
      </c>
      <c r="H49" s="3" t="s">
        <v>268</v>
      </c>
      <c r="I49" s="3" t="s">
        <v>267</v>
      </c>
    </row>
    <row r="50" spans="1:16" x14ac:dyDescent="0.3">
      <c r="A50">
        <v>2004</v>
      </c>
      <c r="B50">
        <v>9</v>
      </c>
      <c r="C50" s="11">
        <f>DATE(Table12[[#This Row],[year]],Table12[[#This Row],[month]],"01")</f>
        <v>38231</v>
      </c>
      <c r="D50" t="str">
        <f>IF(Table12[[#This Row],[month]]&lt;=6, CONCATENATE(Table12[[#This Row],[year]], "_1",), CONCATENATE(Table12[[#This Row],[year]], "_2",))</f>
        <v>2004_2</v>
      </c>
      <c r="E50" t="s">
        <v>212</v>
      </c>
      <c r="F50" s="1">
        <v>37007.58</v>
      </c>
      <c r="H50" s="3" t="s">
        <v>292</v>
      </c>
      <c r="I50" t="s">
        <v>213</v>
      </c>
      <c r="J50" t="s">
        <v>212</v>
      </c>
      <c r="K50" t="s">
        <v>211</v>
      </c>
      <c r="L50" t="s">
        <v>210</v>
      </c>
      <c r="M50" t="s">
        <v>209</v>
      </c>
      <c r="N50" t="s">
        <v>208</v>
      </c>
      <c r="O50" t="s">
        <v>207</v>
      </c>
      <c r="P50" t="s">
        <v>230</v>
      </c>
    </row>
    <row r="51" spans="1:16" x14ac:dyDescent="0.3">
      <c r="A51">
        <v>2004</v>
      </c>
      <c r="B51">
        <v>10</v>
      </c>
      <c r="C51" s="11">
        <f>DATE(Table12[[#This Row],[year]],Table12[[#This Row],[month]],"01")</f>
        <v>38261</v>
      </c>
      <c r="D51" t="str">
        <f>IF(Table12[[#This Row],[month]]&lt;=6, CONCATENATE(Table12[[#This Row],[year]], "_1",), CONCATENATE(Table12[[#This Row],[year]], "_2",))</f>
        <v>2004_2</v>
      </c>
      <c r="E51" t="s">
        <v>212</v>
      </c>
      <c r="F51" s="1">
        <v>36693.589999999997</v>
      </c>
      <c r="H51" s="12">
        <v>37622</v>
      </c>
      <c r="I51">
        <v>36552.33</v>
      </c>
      <c r="M51">
        <v>4476.87</v>
      </c>
      <c r="N51">
        <v>34712.910000000003</v>
      </c>
      <c r="O51">
        <v>40950.660000000003</v>
      </c>
      <c r="P51">
        <v>116692.77000000002</v>
      </c>
    </row>
    <row r="52" spans="1:16" x14ac:dyDescent="0.3">
      <c r="A52">
        <v>2004</v>
      </c>
      <c r="B52">
        <v>11</v>
      </c>
      <c r="C52" s="11">
        <f>DATE(Table12[[#This Row],[year]],Table12[[#This Row],[month]],"01")</f>
        <v>38292</v>
      </c>
      <c r="D52" t="str">
        <f>IF(Table12[[#This Row],[month]]&lt;=6, CONCATENATE(Table12[[#This Row],[year]], "_1",), CONCATENATE(Table12[[#This Row],[year]], "_2",))</f>
        <v>2004_2</v>
      </c>
      <c r="E52" t="s">
        <v>212</v>
      </c>
      <c r="F52" s="1">
        <v>121934.33</v>
      </c>
      <c r="H52" s="12">
        <v>37653</v>
      </c>
      <c r="I52">
        <v>18941.04</v>
      </c>
      <c r="J52">
        <v>22292.62</v>
      </c>
      <c r="K52">
        <v>37136.269999999997</v>
      </c>
      <c r="L52">
        <v>24446.99</v>
      </c>
      <c r="M52">
        <v>3333.74</v>
      </c>
      <c r="O52">
        <v>22252.98</v>
      </c>
      <c r="P52">
        <v>128403.64</v>
      </c>
    </row>
    <row r="53" spans="1:16" x14ac:dyDescent="0.3">
      <c r="A53">
        <v>2004</v>
      </c>
      <c r="B53">
        <v>12</v>
      </c>
      <c r="C53" s="11">
        <f>DATE(Table12[[#This Row],[year]],Table12[[#This Row],[month]],"01")</f>
        <v>38322</v>
      </c>
      <c r="D53" t="str">
        <f>IF(Table12[[#This Row],[month]]&lt;=6, CONCATENATE(Table12[[#This Row],[year]], "_1",), CONCATENATE(Table12[[#This Row],[year]], "_2",))</f>
        <v>2004_2</v>
      </c>
      <c r="E53" t="s">
        <v>212</v>
      </c>
      <c r="F53" s="1">
        <v>43068.72</v>
      </c>
      <c r="H53" s="12">
        <v>37681</v>
      </c>
      <c r="I53">
        <v>97088.18</v>
      </c>
      <c r="J53">
        <v>10769.6</v>
      </c>
      <c r="N53">
        <v>8880.7999999999993</v>
      </c>
      <c r="O53">
        <v>43778.559999999998</v>
      </c>
      <c r="P53">
        <v>160517.14000000001</v>
      </c>
    </row>
    <row r="54" spans="1:16" x14ac:dyDescent="0.3">
      <c r="A54">
        <v>2005</v>
      </c>
      <c r="B54">
        <v>1</v>
      </c>
      <c r="C54" s="11">
        <f>DATE(Table12[[#This Row],[year]],Table12[[#This Row],[month]],"01")</f>
        <v>38353</v>
      </c>
      <c r="D54" t="str">
        <f>IF(Table12[[#This Row],[month]]&lt;=6, CONCATENATE(Table12[[#This Row],[year]], "_1",), CONCATENATE(Table12[[#This Row],[year]], "_2",))</f>
        <v>2005_1</v>
      </c>
      <c r="E54" t="s">
        <v>212</v>
      </c>
      <c r="F54" s="1">
        <v>29552.25</v>
      </c>
      <c r="H54" s="12">
        <v>37712</v>
      </c>
      <c r="I54">
        <v>57545.22</v>
      </c>
      <c r="J54">
        <v>21814.69</v>
      </c>
      <c r="K54">
        <v>33693.01</v>
      </c>
      <c r="L54">
        <v>25207.17</v>
      </c>
      <c r="M54">
        <v>4511.49</v>
      </c>
      <c r="N54">
        <v>24942.39</v>
      </c>
      <c r="O54">
        <v>18134.62</v>
      </c>
      <c r="P54">
        <v>185848.59000000003</v>
      </c>
    </row>
    <row r="55" spans="1:16" x14ac:dyDescent="0.3">
      <c r="A55">
        <v>2005</v>
      </c>
      <c r="B55">
        <v>2</v>
      </c>
      <c r="C55" s="11">
        <f>DATE(Table12[[#This Row],[year]],Table12[[#This Row],[month]],"01")</f>
        <v>38384</v>
      </c>
      <c r="D55" t="str">
        <f>IF(Table12[[#This Row],[month]]&lt;=6, CONCATENATE(Table12[[#This Row],[year]], "_1",), CONCATENATE(Table12[[#This Row],[year]], "_2",))</f>
        <v>2005_1</v>
      </c>
      <c r="E55" t="s">
        <v>212</v>
      </c>
      <c r="F55" s="1">
        <v>38813.269999999997</v>
      </c>
      <c r="H55" s="12">
        <v>37742</v>
      </c>
      <c r="I55">
        <v>92905.94</v>
      </c>
      <c r="J55">
        <v>19815.060000000001</v>
      </c>
      <c r="N55">
        <v>23103.26</v>
      </c>
      <c r="O55">
        <v>43611.29</v>
      </c>
      <c r="P55">
        <v>179435.55000000002</v>
      </c>
    </row>
    <row r="56" spans="1:16" x14ac:dyDescent="0.3">
      <c r="A56">
        <v>2005</v>
      </c>
      <c r="B56">
        <v>3</v>
      </c>
      <c r="C56" s="11">
        <f>DATE(Table12[[#This Row],[year]],Table12[[#This Row],[month]],"01")</f>
        <v>38412</v>
      </c>
      <c r="D56" t="str">
        <f>IF(Table12[[#This Row],[month]]&lt;=6, CONCATENATE(Table12[[#This Row],[year]], "_1",), CONCATENATE(Table12[[#This Row],[year]], "_2",))</f>
        <v>2005_1</v>
      </c>
      <c r="E56" t="s">
        <v>212</v>
      </c>
      <c r="F56" s="1">
        <v>44019.01</v>
      </c>
      <c r="H56" s="12">
        <v>37773</v>
      </c>
      <c r="I56">
        <v>43840.24</v>
      </c>
      <c r="J56">
        <v>1860.93</v>
      </c>
      <c r="K56">
        <v>32894.800000000003</v>
      </c>
      <c r="L56">
        <v>24964.41</v>
      </c>
      <c r="M56">
        <v>7633.47</v>
      </c>
      <c r="N56">
        <v>14759.19</v>
      </c>
      <c r="O56">
        <v>24517.73</v>
      </c>
      <c r="P56">
        <v>150470.77000000002</v>
      </c>
    </row>
    <row r="57" spans="1:16" x14ac:dyDescent="0.3">
      <c r="A57">
        <v>2005</v>
      </c>
      <c r="B57">
        <v>4</v>
      </c>
      <c r="C57" s="11">
        <f>DATE(Table12[[#This Row],[year]],Table12[[#This Row],[month]],"01")</f>
        <v>38443</v>
      </c>
      <c r="D57" t="str">
        <f>IF(Table12[[#This Row],[month]]&lt;=6, CONCATENATE(Table12[[#This Row],[year]], "_1",), CONCATENATE(Table12[[#This Row],[year]], "_2",))</f>
        <v>2005_1</v>
      </c>
      <c r="E57" t="s">
        <v>212</v>
      </c>
      <c r="F57" s="1">
        <v>83717.13</v>
      </c>
      <c r="H57" s="12">
        <v>37803</v>
      </c>
      <c r="I57">
        <v>101011.32</v>
      </c>
      <c r="J57">
        <v>35108.43</v>
      </c>
      <c r="N57">
        <v>23549.46</v>
      </c>
      <c r="O57">
        <v>42271.15</v>
      </c>
      <c r="P57">
        <v>201940.36</v>
      </c>
    </row>
    <row r="58" spans="1:16" x14ac:dyDescent="0.3">
      <c r="A58">
        <v>2005</v>
      </c>
      <c r="B58">
        <v>5</v>
      </c>
      <c r="C58" s="11">
        <f>DATE(Table12[[#This Row],[year]],Table12[[#This Row],[month]],"01")</f>
        <v>38473</v>
      </c>
      <c r="D58" t="str">
        <f>IF(Table12[[#This Row],[month]]&lt;=6, CONCATENATE(Table12[[#This Row],[year]], "_1",), CONCATENATE(Table12[[#This Row],[year]], "_2",))</f>
        <v>2005_1</v>
      </c>
      <c r="E58" t="s">
        <v>212</v>
      </c>
      <c r="F58" s="1">
        <v>49171.38</v>
      </c>
      <c r="H58" s="12">
        <v>37834</v>
      </c>
      <c r="I58">
        <v>44311.72</v>
      </c>
      <c r="J58">
        <v>40041.75</v>
      </c>
      <c r="K58">
        <v>28846.560000000001</v>
      </c>
      <c r="L58">
        <v>24272.54</v>
      </c>
      <c r="M58">
        <v>7027.48</v>
      </c>
      <c r="N58">
        <v>12708.38</v>
      </c>
      <c r="O58">
        <v>21048.68</v>
      </c>
      <c r="P58">
        <v>178257.11000000002</v>
      </c>
    </row>
    <row r="59" spans="1:16" x14ac:dyDescent="0.3">
      <c r="A59">
        <v>2003</v>
      </c>
      <c r="B59">
        <v>2</v>
      </c>
      <c r="C59" s="11">
        <f>DATE(Table12[[#This Row],[year]],Table12[[#This Row],[month]],"01")</f>
        <v>37653</v>
      </c>
      <c r="D59" t="str">
        <f>IF(Table12[[#This Row],[month]]&lt;=6, CONCATENATE(Table12[[#This Row],[year]], "_1",), CONCATENATE(Table12[[#This Row],[year]], "_2",))</f>
        <v>2003_1</v>
      </c>
      <c r="E59" t="s">
        <v>211</v>
      </c>
      <c r="F59" s="1">
        <v>37136.269999999997</v>
      </c>
      <c r="H59" s="12">
        <v>37865</v>
      </c>
      <c r="I59">
        <v>123645.39</v>
      </c>
      <c r="J59">
        <v>2834.1</v>
      </c>
      <c r="L59">
        <v>18123.45</v>
      </c>
      <c r="M59">
        <v>5937.23</v>
      </c>
      <c r="N59">
        <v>37584.620000000003</v>
      </c>
      <c r="O59">
        <v>48573.06</v>
      </c>
      <c r="P59">
        <v>236697.85</v>
      </c>
    </row>
    <row r="60" spans="1:16" x14ac:dyDescent="0.3">
      <c r="A60">
        <v>2003</v>
      </c>
      <c r="B60">
        <v>4</v>
      </c>
      <c r="C60" s="11">
        <f>DATE(Table12[[#This Row],[year]],Table12[[#This Row],[month]],"01")</f>
        <v>37712</v>
      </c>
      <c r="D60" t="str">
        <f>IF(Table12[[#This Row],[month]]&lt;=6, CONCATENATE(Table12[[#This Row],[year]], "_1",), CONCATENATE(Table12[[#This Row],[year]], "_2",))</f>
        <v>2003_1</v>
      </c>
      <c r="E60" t="s">
        <v>211</v>
      </c>
      <c r="F60" s="1">
        <v>33693.01</v>
      </c>
      <c r="H60" s="12">
        <v>37895</v>
      </c>
      <c r="I60">
        <v>209333.75</v>
      </c>
      <c r="J60">
        <v>57449.69</v>
      </c>
      <c r="K60">
        <v>70846.570000000007</v>
      </c>
      <c r="L60">
        <v>32020.58</v>
      </c>
      <c r="M60">
        <v>8538.68</v>
      </c>
      <c r="N60">
        <v>43527.28</v>
      </c>
      <c r="O60">
        <v>92619.66</v>
      </c>
      <c r="P60">
        <v>514336.21000000008</v>
      </c>
    </row>
    <row r="61" spans="1:16" x14ac:dyDescent="0.3">
      <c r="A61">
        <v>2003</v>
      </c>
      <c r="B61">
        <v>6</v>
      </c>
      <c r="C61" s="11">
        <f>DATE(Table12[[#This Row],[year]],Table12[[#This Row],[month]],"01")</f>
        <v>37773</v>
      </c>
      <c r="D61" t="str">
        <f>IF(Table12[[#This Row],[month]]&lt;=6, CONCATENATE(Table12[[#This Row],[year]], "_1",), CONCATENATE(Table12[[#This Row],[year]], "_2",))</f>
        <v>2003_1</v>
      </c>
      <c r="E61" t="s">
        <v>211</v>
      </c>
      <c r="F61" s="1">
        <v>32894.800000000003</v>
      </c>
      <c r="H61" s="12">
        <v>37926</v>
      </c>
      <c r="I61">
        <v>415952.81</v>
      </c>
      <c r="J61">
        <v>99080.12</v>
      </c>
      <c r="K61">
        <v>87193.11</v>
      </c>
      <c r="L61">
        <v>73146.94</v>
      </c>
      <c r="M61">
        <v>21874.59</v>
      </c>
      <c r="N61">
        <v>113664.08</v>
      </c>
      <c r="O61">
        <v>177113.5</v>
      </c>
      <c r="P61">
        <v>988025.14999999991</v>
      </c>
    </row>
    <row r="62" spans="1:16" x14ac:dyDescent="0.3">
      <c r="A62">
        <v>2003</v>
      </c>
      <c r="B62">
        <v>8</v>
      </c>
      <c r="C62" s="11">
        <f>DATE(Table12[[#This Row],[year]],Table12[[#This Row],[month]],"01")</f>
        <v>37834</v>
      </c>
      <c r="D62" t="str">
        <f>IF(Table12[[#This Row],[month]]&lt;=6, CONCATENATE(Table12[[#This Row],[year]], "_1",), CONCATENATE(Table12[[#This Row],[year]], "_2",))</f>
        <v>2003_2</v>
      </c>
      <c r="E62" t="s">
        <v>211</v>
      </c>
      <c r="F62" s="1">
        <v>28846.560000000001</v>
      </c>
      <c r="H62" s="12">
        <v>37956</v>
      </c>
      <c r="I62">
        <v>133704.28</v>
      </c>
      <c r="J62">
        <v>37842.25</v>
      </c>
      <c r="K62">
        <v>19173.88</v>
      </c>
      <c r="M62">
        <v>2488.5</v>
      </c>
      <c r="N62">
        <v>39224.75</v>
      </c>
      <c r="O62">
        <v>44289.59</v>
      </c>
      <c r="P62">
        <v>276723.25</v>
      </c>
    </row>
    <row r="63" spans="1:16" x14ac:dyDescent="0.3">
      <c r="A63">
        <v>2003</v>
      </c>
      <c r="B63">
        <v>10</v>
      </c>
      <c r="C63" s="11">
        <f>DATE(Table12[[#This Row],[year]],Table12[[#This Row],[month]],"01")</f>
        <v>37895</v>
      </c>
      <c r="D63" t="str">
        <f>IF(Table12[[#This Row],[month]]&lt;=6, CONCATENATE(Table12[[#This Row],[year]], "_1",), CONCATENATE(Table12[[#This Row],[year]], "_2",))</f>
        <v>2003_2</v>
      </c>
      <c r="E63" t="s">
        <v>211</v>
      </c>
      <c r="F63" s="1">
        <v>70846.570000000007</v>
      </c>
      <c r="H63" s="12">
        <v>37987</v>
      </c>
      <c r="I63">
        <v>116763.05</v>
      </c>
      <c r="J63">
        <v>39987.360000000001</v>
      </c>
      <c r="K63">
        <v>31158.75</v>
      </c>
      <c r="L63">
        <v>26310.11</v>
      </c>
      <c r="M63">
        <v>6386.58</v>
      </c>
      <c r="N63">
        <v>4615.6400000000003</v>
      </c>
      <c r="O63">
        <v>67163.72</v>
      </c>
      <c r="P63">
        <v>292385.21000000002</v>
      </c>
    </row>
    <row r="64" spans="1:16" x14ac:dyDescent="0.3">
      <c r="A64">
        <v>2003</v>
      </c>
      <c r="B64">
        <v>11</v>
      </c>
      <c r="C64" s="11">
        <f>DATE(Table12[[#This Row],[year]],Table12[[#This Row],[month]],"01")</f>
        <v>37926</v>
      </c>
      <c r="D64" t="str">
        <f>IF(Table12[[#This Row],[month]]&lt;=6, CONCATENATE(Table12[[#This Row],[year]], "_1",), CONCATENATE(Table12[[#This Row],[year]], "_2",))</f>
        <v>2003_2</v>
      </c>
      <c r="E64" t="s">
        <v>211</v>
      </c>
      <c r="F64" s="1">
        <v>87193.11</v>
      </c>
      <c r="H64" s="12">
        <v>38018</v>
      </c>
      <c r="I64">
        <v>124584.27</v>
      </c>
      <c r="J64">
        <v>45694.239999999998</v>
      </c>
      <c r="K64">
        <v>34000.49</v>
      </c>
      <c r="L64">
        <v>24893.73</v>
      </c>
      <c r="M64">
        <v>4763.05</v>
      </c>
      <c r="N64">
        <v>31133.83</v>
      </c>
      <c r="O64">
        <v>24433.23</v>
      </c>
      <c r="P64">
        <v>289502.83999999997</v>
      </c>
    </row>
    <row r="65" spans="1:16" x14ac:dyDescent="0.3">
      <c r="A65">
        <v>2003</v>
      </c>
      <c r="B65">
        <v>12</v>
      </c>
      <c r="C65" s="11">
        <f>DATE(Table12[[#This Row],[year]],Table12[[#This Row],[month]],"01")</f>
        <v>37956</v>
      </c>
      <c r="D65" t="str">
        <f>IF(Table12[[#This Row],[month]]&lt;=6, CONCATENATE(Table12[[#This Row],[year]], "_1",), CONCATENATE(Table12[[#This Row],[year]], "_2",))</f>
        <v>2003_2</v>
      </c>
      <c r="E65" t="s">
        <v>211</v>
      </c>
      <c r="F65" s="1">
        <v>19173.88</v>
      </c>
      <c r="H65" s="12">
        <v>38047</v>
      </c>
      <c r="I65">
        <v>81638.73</v>
      </c>
      <c r="K65">
        <v>12114.26</v>
      </c>
      <c r="L65">
        <v>26366.83</v>
      </c>
      <c r="M65">
        <v>9878.89</v>
      </c>
      <c r="N65">
        <v>32192.720000000001</v>
      </c>
      <c r="O65">
        <v>55499.83</v>
      </c>
      <c r="P65">
        <v>217691.26</v>
      </c>
    </row>
    <row r="66" spans="1:16" x14ac:dyDescent="0.3">
      <c r="A66">
        <v>2004</v>
      </c>
      <c r="B66">
        <v>1</v>
      </c>
      <c r="C66" s="11">
        <f>DATE(Table12[[#This Row],[year]],Table12[[#This Row],[month]],"01")</f>
        <v>37987</v>
      </c>
      <c r="D66" t="str">
        <f>IF(Table12[[#This Row],[month]]&lt;=6, CONCATENATE(Table12[[#This Row],[year]], "_1",), CONCATENATE(Table12[[#This Row],[year]], "_2",))</f>
        <v>2004_1</v>
      </c>
      <c r="E66" t="s">
        <v>211</v>
      </c>
      <c r="F66" s="1">
        <v>31158.75</v>
      </c>
      <c r="H66" s="12">
        <v>38078</v>
      </c>
      <c r="I66">
        <v>84319.06</v>
      </c>
      <c r="J66">
        <v>32228.639999999999</v>
      </c>
      <c r="K66">
        <v>21768.01</v>
      </c>
      <c r="O66">
        <v>49260.06</v>
      </c>
      <c r="P66">
        <v>187575.77</v>
      </c>
    </row>
    <row r="67" spans="1:16" x14ac:dyDescent="0.3">
      <c r="A67">
        <v>2004</v>
      </c>
      <c r="B67">
        <v>2</v>
      </c>
      <c r="C67" s="11">
        <f>DATE(Table12[[#This Row],[year]],Table12[[#This Row],[month]],"01")</f>
        <v>38018</v>
      </c>
      <c r="D67" t="str">
        <f>IF(Table12[[#This Row],[month]]&lt;=6, CONCATENATE(Table12[[#This Row],[year]], "_1",), CONCATENATE(Table12[[#This Row],[year]], "_2",))</f>
        <v>2004_1</v>
      </c>
      <c r="E67" t="s">
        <v>211</v>
      </c>
      <c r="F67" s="1">
        <v>34000.49</v>
      </c>
      <c r="H67" s="12">
        <v>38108</v>
      </c>
      <c r="I67">
        <v>73227.8</v>
      </c>
      <c r="J67">
        <v>47872.54</v>
      </c>
      <c r="K67">
        <v>35898.01</v>
      </c>
      <c r="L67">
        <v>25876.79</v>
      </c>
      <c r="M67">
        <v>8885.9500000000007</v>
      </c>
      <c r="N67">
        <v>31729.1</v>
      </c>
      <c r="O67">
        <v>24835.11</v>
      </c>
      <c r="P67">
        <v>248325.30000000005</v>
      </c>
    </row>
    <row r="68" spans="1:16" x14ac:dyDescent="0.3">
      <c r="A68">
        <v>2004</v>
      </c>
      <c r="B68">
        <v>3</v>
      </c>
      <c r="C68" s="11">
        <f>DATE(Table12[[#This Row],[year]],Table12[[#This Row],[month]],"01")</f>
        <v>38047</v>
      </c>
      <c r="D68" t="str">
        <f>IF(Table12[[#This Row],[month]]&lt;=6, CONCATENATE(Table12[[#This Row],[year]], "_1",), CONCATENATE(Table12[[#This Row],[year]], "_2",))</f>
        <v>2004_1</v>
      </c>
      <c r="E68" t="s">
        <v>211</v>
      </c>
      <c r="F68" s="1">
        <v>12114.26</v>
      </c>
      <c r="H68" s="12">
        <v>38139</v>
      </c>
      <c r="I68">
        <v>123358.47</v>
      </c>
      <c r="J68">
        <v>45308.62</v>
      </c>
      <c r="K68">
        <v>35683.760000000002</v>
      </c>
      <c r="L68">
        <v>25409.52</v>
      </c>
      <c r="M68">
        <v>5364.47</v>
      </c>
      <c r="N68">
        <v>41967.13</v>
      </c>
      <c r="O68">
        <v>66278.77</v>
      </c>
      <c r="P68">
        <v>343370.74</v>
      </c>
    </row>
    <row r="69" spans="1:16" x14ac:dyDescent="0.3">
      <c r="A69">
        <v>2004</v>
      </c>
      <c r="B69">
        <v>4</v>
      </c>
      <c r="C69" s="11">
        <f>DATE(Table12[[#This Row],[year]],Table12[[#This Row],[month]],"01")</f>
        <v>38078</v>
      </c>
      <c r="D69" t="str">
        <f>IF(Table12[[#This Row],[month]]&lt;=6, CONCATENATE(Table12[[#This Row],[year]], "_1",), CONCATENATE(Table12[[#This Row],[year]], "_2",))</f>
        <v>2004_1</v>
      </c>
      <c r="E69" t="s">
        <v>211</v>
      </c>
      <c r="F69" s="1">
        <v>21768.01</v>
      </c>
      <c r="H69" s="12">
        <v>38169</v>
      </c>
      <c r="I69">
        <v>133006.68</v>
      </c>
      <c r="J69">
        <v>19847.14</v>
      </c>
      <c r="K69">
        <v>34079.42</v>
      </c>
      <c r="L69">
        <v>20260.490000000002</v>
      </c>
      <c r="M69">
        <v>8985.33</v>
      </c>
      <c r="N69">
        <v>36966.6</v>
      </c>
      <c r="O69">
        <v>72417.83</v>
      </c>
      <c r="P69">
        <v>325563.49</v>
      </c>
    </row>
    <row r="70" spans="1:16" x14ac:dyDescent="0.3">
      <c r="A70">
        <v>2004</v>
      </c>
      <c r="B70">
        <v>5</v>
      </c>
      <c r="C70" s="11">
        <f>DATE(Table12[[#This Row],[year]],Table12[[#This Row],[month]],"01")</f>
        <v>38108</v>
      </c>
      <c r="D70" t="str">
        <f>IF(Table12[[#This Row],[month]]&lt;=6, CONCATENATE(Table12[[#This Row],[year]], "_1",), CONCATENATE(Table12[[#This Row],[year]], "_2",))</f>
        <v>2004_1</v>
      </c>
      <c r="E70" t="s">
        <v>211</v>
      </c>
      <c r="F70" s="1">
        <v>35898.01</v>
      </c>
      <c r="H70" s="12">
        <v>38200</v>
      </c>
      <c r="I70">
        <v>201859.91</v>
      </c>
      <c r="J70">
        <v>57601.08</v>
      </c>
      <c r="K70">
        <v>32083.31</v>
      </c>
      <c r="L70">
        <v>23485</v>
      </c>
      <c r="M70">
        <v>7132.4</v>
      </c>
      <c r="N70">
        <v>32146.71</v>
      </c>
      <c r="O70">
        <v>65018.68</v>
      </c>
      <c r="P70">
        <v>419327.09</v>
      </c>
    </row>
    <row r="71" spans="1:16" x14ac:dyDescent="0.3">
      <c r="A71">
        <v>2004</v>
      </c>
      <c r="B71">
        <v>6</v>
      </c>
      <c r="C71" s="11">
        <f>DATE(Table12[[#This Row],[year]],Table12[[#This Row],[month]],"01")</f>
        <v>38139</v>
      </c>
      <c r="D71" t="str">
        <f>IF(Table12[[#This Row],[month]]&lt;=6, CONCATENATE(Table12[[#This Row],[year]], "_1",), CONCATENATE(Table12[[#This Row],[year]], "_2",))</f>
        <v>2004_1</v>
      </c>
      <c r="E71" t="s">
        <v>211</v>
      </c>
      <c r="F71" s="1">
        <v>35683.760000000002</v>
      </c>
      <c r="H71" s="12">
        <v>38231</v>
      </c>
      <c r="I71">
        <v>86729.25</v>
      </c>
      <c r="J71">
        <v>37007.58</v>
      </c>
      <c r="K71">
        <v>30634.240000000002</v>
      </c>
      <c r="L71">
        <v>23113.72</v>
      </c>
      <c r="M71">
        <v>5610.52</v>
      </c>
      <c r="N71">
        <v>37720.29</v>
      </c>
      <c r="O71">
        <v>62984.2</v>
      </c>
      <c r="P71">
        <v>283799.8</v>
      </c>
    </row>
    <row r="72" spans="1:16" x14ac:dyDescent="0.3">
      <c r="A72">
        <v>2004</v>
      </c>
      <c r="B72">
        <v>7</v>
      </c>
      <c r="C72" s="11">
        <f>DATE(Table12[[#This Row],[year]],Table12[[#This Row],[month]],"01")</f>
        <v>38169</v>
      </c>
      <c r="D72" t="str">
        <f>IF(Table12[[#This Row],[month]]&lt;=6, CONCATENATE(Table12[[#This Row],[year]], "_1",), CONCATENATE(Table12[[#This Row],[year]], "_2",))</f>
        <v>2004_2</v>
      </c>
      <c r="E72" t="s">
        <v>211</v>
      </c>
      <c r="F72" s="1">
        <v>34079.42</v>
      </c>
      <c r="H72" s="12">
        <v>38261</v>
      </c>
      <c r="I72">
        <v>202055.73</v>
      </c>
      <c r="J72">
        <v>36693.589999999997</v>
      </c>
      <c r="K72">
        <v>31081.32</v>
      </c>
      <c r="L72">
        <v>40880.910000000003</v>
      </c>
      <c r="M72">
        <v>13780.7</v>
      </c>
      <c r="N72">
        <v>68620.28</v>
      </c>
      <c r="O72">
        <v>107121.33</v>
      </c>
      <c r="P72">
        <v>500233.86000000004</v>
      </c>
    </row>
    <row r="73" spans="1:16" x14ac:dyDescent="0.3">
      <c r="A73">
        <v>2004</v>
      </c>
      <c r="B73">
        <v>8</v>
      </c>
      <c r="C73" s="11">
        <f>DATE(Table12[[#This Row],[year]],Table12[[#This Row],[month]],"01")</f>
        <v>38200</v>
      </c>
      <c r="D73" t="str">
        <f>IF(Table12[[#This Row],[month]]&lt;=6, CONCATENATE(Table12[[#This Row],[year]], "_1",), CONCATENATE(Table12[[#This Row],[year]], "_2",))</f>
        <v>2004_2</v>
      </c>
      <c r="E73" t="s">
        <v>211</v>
      </c>
      <c r="F73" s="1">
        <v>32083.31</v>
      </c>
      <c r="H73" s="12">
        <v>38292</v>
      </c>
      <c r="I73">
        <v>404160.97</v>
      </c>
      <c r="J73">
        <v>121934.33</v>
      </c>
      <c r="K73">
        <v>104815.88</v>
      </c>
      <c r="L73">
        <v>56891.09</v>
      </c>
      <c r="M73">
        <v>12147.89</v>
      </c>
      <c r="N73">
        <v>95685.22</v>
      </c>
      <c r="O73">
        <v>183656.6</v>
      </c>
      <c r="P73">
        <v>979291.97999999986</v>
      </c>
    </row>
    <row r="74" spans="1:16" x14ac:dyDescent="0.3">
      <c r="A74">
        <v>2004</v>
      </c>
      <c r="B74">
        <v>9</v>
      </c>
      <c r="C74" s="11">
        <f>DATE(Table12[[#This Row],[year]],Table12[[#This Row],[month]],"01")</f>
        <v>38231</v>
      </c>
      <c r="D74" t="str">
        <f>IF(Table12[[#This Row],[month]]&lt;=6, CONCATENATE(Table12[[#This Row],[year]], "_1",), CONCATENATE(Table12[[#This Row],[year]], "_2",))</f>
        <v>2004_2</v>
      </c>
      <c r="E74" t="s">
        <v>211</v>
      </c>
      <c r="F74" s="1">
        <v>30634.240000000002</v>
      </c>
      <c r="H74" s="12">
        <v>38322</v>
      </c>
      <c r="I74">
        <v>131432.81</v>
      </c>
      <c r="J74">
        <v>43068.72</v>
      </c>
      <c r="K74">
        <v>68654.009999999995</v>
      </c>
      <c r="L74">
        <v>43837.91</v>
      </c>
      <c r="M74">
        <v>13349.75</v>
      </c>
      <c r="N74">
        <v>52612.480000000003</v>
      </c>
      <c r="O74">
        <v>75882.490000000005</v>
      </c>
      <c r="P74">
        <v>428838.16999999993</v>
      </c>
    </row>
    <row r="75" spans="1:16" x14ac:dyDescent="0.3">
      <c r="A75">
        <v>2004</v>
      </c>
      <c r="B75">
        <v>10</v>
      </c>
      <c r="C75" s="11">
        <f>DATE(Table12[[#This Row],[year]],Table12[[#This Row],[month]],"01")</f>
        <v>38261</v>
      </c>
      <c r="D75" t="str">
        <f>IF(Table12[[#This Row],[month]]&lt;=6, CONCATENATE(Table12[[#This Row],[year]], "_1",), CONCATENATE(Table12[[#This Row],[year]], "_2",))</f>
        <v>2004_2</v>
      </c>
      <c r="E75" t="s">
        <v>211</v>
      </c>
      <c r="F75" s="1">
        <v>31081.32</v>
      </c>
      <c r="H75" s="12">
        <v>38353</v>
      </c>
      <c r="I75">
        <v>140730.91</v>
      </c>
      <c r="J75">
        <v>29552.25</v>
      </c>
      <c r="K75">
        <v>12848.81</v>
      </c>
      <c r="L75">
        <v>24257.02</v>
      </c>
      <c r="M75">
        <v>5260.88</v>
      </c>
      <c r="N75">
        <v>32571.42</v>
      </c>
      <c r="O75">
        <v>62515.73</v>
      </c>
      <c r="P75">
        <v>307737.01999999996</v>
      </c>
    </row>
    <row r="76" spans="1:16" x14ac:dyDescent="0.3">
      <c r="A76">
        <v>2004</v>
      </c>
      <c r="B76">
        <v>11</v>
      </c>
      <c r="C76" s="11">
        <f>DATE(Table12[[#This Row],[year]],Table12[[#This Row],[month]],"01")</f>
        <v>38292</v>
      </c>
      <c r="D76" t="str">
        <f>IF(Table12[[#This Row],[month]]&lt;=6, CONCATENATE(Table12[[#This Row],[year]], "_1",), CONCATENATE(Table12[[#This Row],[year]], "_2",))</f>
        <v>2004_2</v>
      </c>
      <c r="E76" t="s">
        <v>211</v>
      </c>
      <c r="F76" s="1">
        <v>104815.88</v>
      </c>
      <c r="H76" s="12">
        <v>38384</v>
      </c>
      <c r="I76">
        <v>148695.74</v>
      </c>
      <c r="J76">
        <v>38813.269999999997</v>
      </c>
      <c r="K76">
        <v>22537.13</v>
      </c>
      <c r="L76">
        <v>8230.1</v>
      </c>
      <c r="M76">
        <v>6484.68</v>
      </c>
      <c r="N76">
        <v>33125.870000000003</v>
      </c>
      <c r="O76">
        <v>59305.38</v>
      </c>
      <c r="P76">
        <v>317192.17</v>
      </c>
    </row>
    <row r="77" spans="1:16" x14ac:dyDescent="0.3">
      <c r="A77">
        <v>2004</v>
      </c>
      <c r="B77">
        <v>12</v>
      </c>
      <c r="C77" s="11">
        <f>DATE(Table12[[#This Row],[year]],Table12[[#This Row],[month]],"01")</f>
        <v>38322</v>
      </c>
      <c r="D77" t="str">
        <f>IF(Table12[[#This Row],[month]]&lt;=6, CONCATENATE(Table12[[#This Row],[year]], "_1",), CONCATENATE(Table12[[#This Row],[year]], "_2",))</f>
        <v>2004_2</v>
      </c>
      <c r="E77" t="s">
        <v>211</v>
      </c>
      <c r="F77" s="1">
        <v>68654.009999999995</v>
      </c>
      <c r="H77" s="12">
        <v>38412</v>
      </c>
      <c r="I77">
        <v>103493.63</v>
      </c>
      <c r="J77">
        <v>44019.01</v>
      </c>
      <c r="K77">
        <v>68317.009999999995</v>
      </c>
      <c r="L77">
        <v>40536.6</v>
      </c>
      <c r="M77">
        <v>6489.69</v>
      </c>
      <c r="N77">
        <v>35635.57</v>
      </c>
      <c r="O77">
        <v>61220.45</v>
      </c>
      <c r="P77">
        <v>359711.96</v>
      </c>
    </row>
    <row r="78" spans="1:16" x14ac:dyDescent="0.3">
      <c r="A78">
        <v>2005</v>
      </c>
      <c r="B78">
        <v>1</v>
      </c>
      <c r="C78" s="11">
        <f>DATE(Table12[[#This Row],[year]],Table12[[#This Row],[month]],"01")</f>
        <v>38353</v>
      </c>
      <c r="D78" t="str">
        <f>IF(Table12[[#This Row],[month]]&lt;=6, CONCATENATE(Table12[[#This Row],[year]], "_1",), CONCATENATE(Table12[[#This Row],[year]], "_2",))</f>
        <v>2005_1</v>
      </c>
      <c r="E78" t="s">
        <v>211</v>
      </c>
      <c r="F78" s="1">
        <v>12848.81</v>
      </c>
      <c r="H78" s="12">
        <v>38443</v>
      </c>
      <c r="I78">
        <v>145358.39000000001</v>
      </c>
      <c r="J78">
        <v>83717.13</v>
      </c>
      <c r="K78">
        <v>39870.99</v>
      </c>
      <c r="L78">
        <v>6034.22</v>
      </c>
      <c r="O78">
        <v>69839.89</v>
      </c>
      <c r="P78">
        <v>344820.62</v>
      </c>
    </row>
    <row r="79" spans="1:16" x14ac:dyDescent="0.3">
      <c r="A79">
        <v>2005</v>
      </c>
      <c r="B79">
        <v>2</v>
      </c>
      <c r="C79" s="11">
        <f>DATE(Table12[[#This Row],[year]],Table12[[#This Row],[month]],"01")</f>
        <v>38384</v>
      </c>
      <c r="D79" t="str">
        <f>IF(Table12[[#This Row],[month]]&lt;=6, CONCATENATE(Table12[[#This Row],[year]], "_1",), CONCATENATE(Table12[[#This Row],[year]], "_2",))</f>
        <v>2005_1</v>
      </c>
      <c r="E79" t="s">
        <v>211</v>
      </c>
      <c r="F79" s="1">
        <v>22537.13</v>
      </c>
      <c r="H79" s="12">
        <v>38473</v>
      </c>
      <c r="I79">
        <v>177674.87</v>
      </c>
      <c r="J79">
        <v>49171.38</v>
      </c>
      <c r="K79">
        <v>29307.94</v>
      </c>
      <c r="L79">
        <v>25432.22</v>
      </c>
      <c r="M79">
        <v>8190.09</v>
      </c>
      <c r="N79">
        <v>80733.59</v>
      </c>
      <c r="O79">
        <v>70964.850000000006</v>
      </c>
      <c r="P79">
        <v>441474.94000000006</v>
      </c>
    </row>
    <row r="80" spans="1:16" x14ac:dyDescent="0.3">
      <c r="A80">
        <v>2005</v>
      </c>
      <c r="B80">
        <v>3</v>
      </c>
      <c r="C80" s="11">
        <f>DATE(Table12[[#This Row],[year]],Table12[[#This Row],[month]],"01")</f>
        <v>38412</v>
      </c>
      <c r="D80" t="str">
        <f>IF(Table12[[#This Row],[month]]&lt;=6, CONCATENATE(Table12[[#This Row],[year]], "_1",), CONCATENATE(Table12[[#This Row],[year]], "_2",))</f>
        <v>2005_1</v>
      </c>
      <c r="E80" t="s">
        <v>211</v>
      </c>
      <c r="F80" s="1">
        <v>68317.009999999995</v>
      </c>
      <c r="H80" s="12" t="s">
        <v>230</v>
      </c>
      <c r="I80">
        <v>3853922.4900000007</v>
      </c>
      <c r="J80">
        <v>1121426.1199999996</v>
      </c>
      <c r="K80">
        <v>954637.54</v>
      </c>
      <c r="L80">
        <v>663998.34</v>
      </c>
      <c r="M80">
        <v>188532.92</v>
      </c>
      <c r="N80">
        <v>1024113.57</v>
      </c>
      <c r="O80">
        <v>1797559.63</v>
      </c>
      <c r="P80">
        <v>9604190.6099999994</v>
      </c>
    </row>
    <row r="81" spans="1:6" x14ac:dyDescent="0.3">
      <c r="A81">
        <v>2005</v>
      </c>
      <c r="B81">
        <v>4</v>
      </c>
      <c r="C81" s="11">
        <f>DATE(Table12[[#This Row],[year]],Table12[[#This Row],[month]],"01")</f>
        <v>38443</v>
      </c>
      <c r="D81" t="str">
        <f>IF(Table12[[#This Row],[month]]&lt;=6, CONCATENATE(Table12[[#This Row],[year]], "_1",), CONCATENATE(Table12[[#This Row],[year]], "_2",))</f>
        <v>2005_1</v>
      </c>
      <c r="E81" t="s">
        <v>211</v>
      </c>
      <c r="F81" s="1">
        <v>39870.99</v>
      </c>
    </row>
    <row r="82" spans="1:6" x14ac:dyDescent="0.3">
      <c r="A82">
        <v>2005</v>
      </c>
      <c r="B82">
        <v>5</v>
      </c>
      <c r="C82" s="11">
        <f>DATE(Table12[[#This Row],[year]],Table12[[#This Row],[month]],"01")</f>
        <v>38473</v>
      </c>
      <c r="D82" t="str">
        <f>IF(Table12[[#This Row],[month]]&lt;=6, CONCATENATE(Table12[[#This Row],[year]], "_1",), CONCATENATE(Table12[[#This Row],[year]], "_2",))</f>
        <v>2005_1</v>
      </c>
      <c r="E82" t="s">
        <v>211</v>
      </c>
      <c r="F82" s="1">
        <v>29307.94</v>
      </c>
    </row>
    <row r="83" spans="1:6" x14ac:dyDescent="0.3">
      <c r="A83">
        <v>2003</v>
      </c>
      <c r="B83">
        <v>2</v>
      </c>
      <c r="C83" s="11">
        <f>DATE(Table12[[#This Row],[year]],Table12[[#This Row],[month]],"01")</f>
        <v>37653</v>
      </c>
      <c r="D83" t="str">
        <f>IF(Table12[[#This Row],[month]]&lt;=6, CONCATENATE(Table12[[#This Row],[year]], "_1",), CONCATENATE(Table12[[#This Row],[year]], "_2",))</f>
        <v>2003_1</v>
      </c>
      <c r="E83" t="s">
        <v>210</v>
      </c>
      <c r="F83" s="1">
        <v>24446.99</v>
      </c>
    </row>
    <row r="84" spans="1:6" x14ac:dyDescent="0.3">
      <c r="A84">
        <v>2003</v>
      </c>
      <c r="B84">
        <v>4</v>
      </c>
      <c r="C84" s="11">
        <f>DATE(Table12[[#This Row],[year]],Table12[[#This Row],[month]],"01")</f>
        <v>37712</v>
      </c>
      <c r="D84" t="str">
        <f>IF(Table12[[#This Row],[month]]&lt;=6, CONCATENATE(Table12[[#This Row],[year]], "_1",), CONCATENATE(Table12[[#This Row],[year]], "_2",))</f>
        <v>2003_1</v>
      </c>
      <c r="E84" t="s">
        <v>210</v>
      </c>
      <c r="F84" s="1">
        <v>25207.17</v>
      </c>
    </row>
    <row r="85" spans="1:6" x14ac:dyDescent="0.3">
      <c r="A85">
        <v>2003</v>
      </c>
      <c r="B85">
        <v>6</v>
      </c>
      <c r="C85" s="11">
        <f>DATE(Table12[[#This Row],[year]],Table12[[#This Row],[month]],"01")</f>
        <v>37773</v>
      </c>
      <c r="D85" t="str">
        <f>IF(Table12[[#This Row],[month]]&lt;=6, CONCATENATE(Table12[[#This Row],[year]], "_1",), CONCATENATE(Table12[[#This Row],[year]], "_2",))</f>
        <v>2003_1</v>
      </c>
      <c r="E85" t="s">
        <v>210</v>
      </c>
      <c r="F85" s="1">
        <v>24964.41</v>
      </c>
    </row>
    <row r="86" spans="1:6" x14ac:dyDescent="0.3">
      <c r="A86">
        <v>2003</v>
      </c>
      <c r="B86">
        <v>8</v>
      </c>
      <c r="C86" s="11">
        <f>DATE(Table12[[#This Row],[year]],Table12[[#This Row],[month]],"01")</f>
        <v>37834</v>
      </c>
      <c r="D86" t="str">
        <f>IF(Table12[[#This Row],[month]]&lt;=6, CONCATENATE(Table12[[#This Row],[year]], "_1",), CONCATENATE(Table12[[#This Row],[year]], "_2",))</f>
        <v>2003_2</v>
      </c>
      <c r="E86" t="s">
        <v>210</v>
      </c>
      <c r="F86" s="1">
        <v>24272.54</v>
      </c>
    </row>
    <row r="87" spans="1:6" x14ac:dyDescent="0.3">
      <c r="A87">
        <v>2003</v>
      </c>
      <c r="B87">
        <v>9</v>
      </c>
      <c r="C87" s="11">
        <f>DATE(Table12[[#This Row],[year]],Table12[[#This Row],[month]],"01")</f>
        <v>37865</v>
      </c>
      <c r="D87" t="str">
        <f>IF(Table12[[#This Row],[month]]&lt;=6, CONCATENATE(Table12[[#This Row],[year]], "_1",), CONCATENATE(Table12[[#This Row],[year]], "_2",))</f>
        <v>2003_2</v>
      </c>
      <c r="E87" t="s">
        <v>210</v>
      </c>
      <c r="F87" s="1">
        <v>18123.45</v>
      </c>
    </row>
    <row r="88" spans="1:6" x14ac:dyDescent="0.3">
      <c r="A88">
        <v>2003</v>
      </c>
      <c r="B88">
        <v>10</v>
      </c>
      <c r="C88" s="11">
        <f>DATE(Table12[[#This Row],[year]],Table12[[#This Row],[month]],"01")</f>
        <v>37895</v>
      </c>
      <c r="D88" t="str">
        <f>IF(Table12[[#This Row],[month]]&lt;=6, CONCATENATE(Table12[[#This Row],[year]], "_1",), CONCATENATE(Table12[[#This Row],[year]], "_2",))</f>
        <v>2003_2</v>
      </c>
      <c r="E88" t="s">
        <v>210</v>
      </c>
      <c r="F88" s="1">
        <v>32020.58</v>
      </c>
    </row>
    <row r="89" spans="1:6" x14ac:dyDescent="0.3">
      <c r="A89">
        <v>2003</v>
      </c>
      <c r="B89">
        <v>11</v>
      </c>
      <c r="C89" s="11">
        <f>DATE(Table12[[#This Row],[year]],Table12[[#This Row],[month]],"01")</f>
        <v>37926</v>
      </c>
      <c r="D89" t="str">
        <f>IF(Table12[[#This Row],[month]]&lt;=6, CONCATENATE(Table12[[#This Row],[year]], "_1",), CONCATENATE(Table12[[#This Row],[year]], "_2",))</f>
        <v>2003_2</v>
      </c>
      <c r="E89" t="s">
        <v>210</v>
      </c>
      <c r="F89" s="1">
        <v>73146.94</v>
      </c>
    </row>
    <row r="90" spans="1:6" x14ac:dyDescent="0.3">
      <c r="A90">
        <v>2004</v>
      </c>
      <c r="B90">
        <v>1</v>
      </c>
      <c r="C90" s="11">
        <f>DATE(Table12[[#This Row],[year]],Table12[[#This Row],[month]],"01")</f>
        <v>37987</v>
      </c>
      <c r="D90" t="str">
        <f>IF(Table12[[#This Row],[month]]&lt;=6, CONCATENATE(Table12[[#This Row],[year]], "_1",), CONCATENATE(Table12[[#This Row],[year]], "_2",))</f>
        <v>2004_1</v>
      </c>
      <c r="E90" t="s">
        <v>210</v>
      </c>
      <c r="F90" s="1">
        <v>26310.11</v>
      </c>
    </row>
    <row r="91" spans="1:6" x14ac:dyDescent="0.3">
      <c r="A91">
        <v>2004</v>
      </c>
      <c r="B91">
        <v>2</v>
      </c>
      <c r="C91" s="11">
        <f>DATE(Table12[[#This Row],[year]],Table12[[#This Row],[month]],"01")</f>
        <v>38018</v>
      </c>
      <c r="D91" t="str">
        <f>IF(Table12[[#This Row],[month]]&lt;=6, CONCATENATE(Table12[[#This Row],[year]], "_1",), CONCATENATE(Table12[[#This Row],[year]], "_2",))</f>
        <v>2004_1</v>
      </c>
      <c r="E91" t="s">
        <v>210</v>
      </c>
      <c r="F91" s="1">
        <v>24893.73</v>
      </c>
    </row>
    <row r="92" spans="1:6" x14ac:dyDescent="0.3">
      <c r="A92">
        <v>2004</v>
      </c>
      <c r="B92">
        <v>3</v>
      </c>
      <c r="C92" s="11">
        <f>DATE(Table12[[#This Row],[year]],Table12[[#This Row],[month]],"01")</f>
        <v>38047</v>
      </c>
      <c r="D92" t="str">
        <f>IF(Table12[[#This Row],[month]]&lt;=6, CONCATENATE(Table12[[#This Row],[year]], "_1",), CONCATENATE(Table12[[#This Row],[year]], "_2",))</f>
        <v>2004_1</v>
      </c>
      <c r="E92" t="s">
        <v>210</v>
      </c>
      <c r="F92" s="1">
        <v>26366.83</v>
      </c>
    </row>
    <row r="93" spans="1:6" x14ac:dyDescent="0.3">
      <c r="A93">
        <v>2004</v>
      </c>
      <c r="B93">
        <v>5</v>
      </c>
      <c r="C93" s="11">
        <f>DATE(Table12[[#This Row],[year]],Table12[[#This Row],[month]],"01")</f>
        <v>38108</v>
      </c>
      <c r="D93" t="str">
        <f>IF(Table12[[#This Row],[month]]&lt;=6, CONCATENATE(Table12[[#This Row],[year]], "_1",), CONCATENATE(Table12[[#This Row],[year]], "_2",))</f>
        <v>2004_1</v>
      </c>
      <c r="E93" t="s">
        <v>210</v>
      </c>
      <c r="F93" s="1">
        <v>25876.79</v>
      </c>
    </row>
    <row r="94" spans="1:6" x14ac:dyDescent="0.3">
      <c r="A94">
        <v>2004</v>
      </c>
      <c r="B94">
        <v>6</v>
      </c>
      <c r="C94" s="11">
        <f>DATE(Table12[[#This Row],[year]],Table12[[#This Row],[month]],"01")</f>
        <v>38139</v>
      </c>
      <c r="D94" t="str">
        <f>IF(Table12[[#This Row],[month]]&lt;=6, CONCATENATE(Table12[[#This Row],[year]], "_1",), CONCATENATE(Table12[[#This Row],[year]], "_2",))</f>
        <v>2004_1</v>
      </c>
      <c r="E94" t="s">
        <v>210</v>
      </c>
      <c r="F94" s="1">
        <v>25409.52</v>
      </c>
    </row>
    <row r="95" spans="1:6" x14ac:dyDescent="0.3">
      <c r="A95">
        <v>2004</v>
      </c>
      <c r="B95">
        <v>7</v>
      </c>
      <c r="C95" s="11">
        <f>DATE(Table12[[#This Row],[year]],Table12[[#This Row],[month]],"01")</f>
        <v>38169</v>
      </c>
      <c r="D95" t="str">
        <f>IF(Table12[[#This Row],[month]]&lt;=6, CONCATENATE(Table12[[#This Row],[year]], "_1",), CONCATENATE(Table12[[#This Row],[year]], "_2",))</f>
        <v>2004_2</v>
      </c>
      <c r="E95" t="s">
        <v>210</v>
      </c>
      <c r="F95" s="1">
        <v>20260.490000000002</v>
      </c>
    </row>
    <row r="96" spans="1:6" x14ac:dyDescent="0.3">
      <c r="A96">
        <v>2004</v>
      </c>
      <c r="B96">
        <v>8</v>
      </c>
      <c r="C96" s="11">
        <f>DATE(Table12[[#This Row],[year]],Table12[[#This Row],[month]],"01")</f>
        <v>38200</v>
      </c>
      <c r="D96" t="str">
        <f>IF(Table12[[#This Row],[month]]&lt;=6, CONCATENATE(Table12[[#This Row],[year]], "_1",), CONCATENATE(Table12[[#This Row],[year]], "_2",))</f>
        <v>2004_2</v>
      </c>
      <c r="E96" t="s">
        <v>210</v>
      </c>
      <c r="F96" s="1">
        <v>23485</v>
      </c>
    </row>
    <row r="97" spans="1:6" x14ac:dyDescent="0.3">
      <c r="A97">
        <v>2004</v>
      </c>
      <c r="B97">
        <v>9</v>
      </c>
      <c r="C97" s="11">
        <f>DATE(Table12[[#This Row],[year]],Table12[[#This Row],[month]],"01")</f>
        <v>38231</v>
      </c>
      <c r="D97" t="str">
        <f>IF(Table12[[#This Row],[month]]&lt;=6, CONCATENATE(Table12[[#This Row],[year]], "_1",), CONCATENATE(Table12[[#This Row],[year]], "_2",))</f>
        <v>2004_2</v>
      </c>
      <c r="E97" t="s">
        <v>210</v>
      </c>
      <c r="F97" s="1">
        <v>23113.72</v>
      </c>
    </row>
    <row r="98" spans="1:6" x14ac:dyDescent="0.3">
      <c r="A98">
        <v>2004</v>
      </c>
      <c r="B98">
        <v>10</v>
      </c>
      <c r="C98" s="11">
        <f>DATE(Table12[[#This Row],[year]],Table12[[#This Row],[month]],"01")</f>
        <v>38261</v>
      </c>
      <c r="D98" t="str">
        <f>IF(Table12[[#This Row],[month]]&lt;=6, CONCATENATE(Table12[[#This Row],[year]], "_1",), CONCATENATE(Table12[[#This Row],[year]], "_2",))</f>
        <v>2004_2</v>
      </c>
      <c r="E98" t="s">
        <v>210</v>
      </c>
      <c r="F98" s="1">
        <v>40880.910000000003</v>
      </c>
    </row>
    <row r="99" spans="1:6" x14ac:dyDescent="0.3">
      <c r="A99">
        <v>2004</v>
      </c>
      <c r="B99">
        <v>11</v>
      </c>
      <c r="C99" s="11">
        <f>DATE(Table12[[#This Row],[year]],Table12[[#This Row],[month]],"01")</f>
        <v>38292</v>
      </c>
      <c r="D99" t="str">
        <f>IF(Table12[[#This Row],[month]]&lt;=6, CONCATENATE(Table12[[#This Row],[year]], "_1",), CONCATENATE(Table12[[#This Row],[year]], "_2",))</f>
        <v>2004_2</v>
      </c>
      <c r="E99" t="s">
        <v>210</v>
      </c>
      <c r="F99" s="1">
        <v>56891.09</v>
      </c>
    </row>
    <row r="100" spans="1:6" x14ac:dyDescent="0.3">
      <c r="A100">
        <v>2004</v>
      </c>
      <c r="B100">
        <v>12</v>
      </c>
      <c r="C100" s="11">
        <f>DATE(Table12[[#This Row],[year]],Table12[[#This Row],[month]],"01")</f>
        <v>38322</v>
      </c>
      <c r="D100" t="str">
        <f>IF(Table12[[#This Row],[month]]&lt;=6, CONCATENATE(Table12[[#This Row],[year]], "_1",), CONCATENATE(Table12[[#This Row],[year]], "_2",))</f>
        <v>2004_2</v>
      </c>
      <c r="E100" t="s">
        <v>210</v>
      </c>
      <c r="F100" s="1">
        <v>43837.91</v>
      </c>
    </row>
    <row r="101" spans="1:6" x14ac:dyDescent="0.3">
      <c r="A101">
        <v>2005</v>
      </c>
      <c r="B101">
        <v>1</v>
      </c>
      <c r="C101" s="11">
        <f>DATE(Table12[[#This Row],[year]],Table12[[#This Row],[month]],"01")</f>
        <v>38353</v>
      </c>
      <c r="D101" t="str">
        <f>IF(Table12[[#This Row],[month]]&lt;=6, CONCATENATE(Table12[[#This Row],[year]], "_1",), CONCATENATE(Table12[[#This Row],[year]], "_2",))</f>
        <v>2005_1</v>
      </c>
      <c r="E101" t="s">
        <v>210</v>
      </c>
      <c r="F101" s="1">
        <v>24257.02</v>
      </c>
    </row>
    <row r="102" spans="1:6" x14ac:dyDescent="0.3">
      <c r="A102">
        <v>2005</v>
      </c>
      <c r="B102">
        <v>2</v>
      </c>
      <c r="C102" s="11">
        <f>DATE(Table12[[#This Row],[year]],Table12[[#This Row],[month]],"01")</f>
        <v>38384</v>
      </c>
      <c r="D102" t="str">
        <f>IF(Table12[[#This Row],[month]]&lt;=6, CONCATENATE(Table12[[#This Row],[year]], "_1",), CONCATENATE(Table12[[#This Row],[year]], "_2",))</f>
        <v>2005_1</v>
      </c>
      <c r="E102" t="s">
        <v>210</v>
      </c>
      <c r="F102" s="1">
        <v>8230.1</v>
      </c>
    </row>
    <row r="103" spans="1:6" x14ac:dyDescent="0.3">
      <c r="A103">
        <v>2005</v>
      </c>
      <c r="B103">
        <v>3</v>
      </c>
      <c r="C103" s="11">
        <f>DATE(Table12[[#This Row],[year]],Table12[[#This Row],[month]],"01")</f>
        <v>38412</v>
      </c>
      <c r="D103" t="str">
        <f>IF(Table12[[#This Row],[month]]&lt;=6, CONCATENATE(Table12[[#This Row],[year]], "_1",), CONCATENATE(Table12[[#This Row],[year]], "_2",))</f>
        <v>2005_1</v>
      </c>
      <c r="E103" t="s">
        <v>210</v>
      </c>
      <c r="F103" s="1">
        <v>40536.6</v>
      </c>
    </row>
    <row r="104" spans="1:6" x14ac:dyDescent="0.3">
      <c r="A104">
        <v>2005</v>
      </c>
      <c r="B104">
        <v>4</v>
      </c>
      <c r="C104" s="11">
        <f>DATE(Table12[[#This Row],[year]],Table12[[#This Row],[month]],"01")</f>
        <v>38443</v>
      </c>
      <c r="D104" t="str">
        <f>IF(Table12[[#This Row],[month]]&lt;=6, CONCATENATE(Table12[[#This Row],[year]], "_1",), CONCATENATE(Table12[[#This Row],[year]], "_2",))</f>
        <v>2005_1</v>
      </c>
      <c r="E104" t="s">
        <v>210</v>
      </c>
      <c r="F104" s="1">
        <v>6034.22</v>
      </c>
    </row>
    <row r="105" spans="1:6" x14ac:dyDescent="0.3">
      <c r="A105">
        <v>2005</v>
      </c>
      <c r="B105">
        <v>5</v>
      </c>
      <c r="C105" s="11">
        <f>DATE(Table12[[#This Row],[year]],Table12[[#This Row],[month]],"01")</f>
        <v>38473</v>
      </c>
      <c r="D105" t="str">
        <f>IF(Table12[[#This Row],[month]]&lt;=6, CONCATENATE(Table12[[#This Row],[year]], "_1",), CONCATENATE(Table12[[#This Row],[year]], "_2",))</f>
        <v>2005_1</v>
      </c>
      <c r="E105" t="s">
        <v>210</v>
      </c>
      <c r="F105" s="1">
        <v>25432.22</v>
      </c>
    </row>
    <row r="106" spans="1:6" x14ac:dyDescent="0.3">
      <c r="A106">
        <v>2003</v>
      </c>
      <c r="B106">
        <v>1</v>
      </c>
      <c r="C106" s="11">
        <f>DATE(Table12[[#This Row],[year]],Table12[[#This Row],[month]],"01")</f>
        <v>37622</v>
      </c>
      <c r="D106" t="str">
        <f>IF(Table12[[#This Row],[month]]&lt;=6, CONCATENATE(Table12[[#This Row],[year]], "_1",), CONCATENATE(Table12[[#This Row],[year]], "_2",))</f>
        <v>2003_1</v>
      </c>
      <c r="E106" t="s">
        <v>209</v>
      </c>
      <c r="F106" s="1">
        <v>4476.87</v>
      </c>
    </row>
    <row r="107" spans="1:6" x14ac:dyDescent="0.3">
      <c r="A107">
        <v>2003</v>
      </c>
      <c r="B107">
        <v>2</v>
      </c>
      <c r="C107" s="11">
        <f>DATE(Table12[[#This Row],[year]],Table12[[#This Row],[month]],"01")</f>
        <v>37653</v>
      </c>
      <c r="D107" t="str">
        <f>IF(Table12[[#This Row],[month]]&lt;=6, CONCATENATE(Table12[[#This Row],[year]], "_1",), CONCATENATE(Table12[[#This Row],[year]], "_2",))</f>
        <v>2003_1</v>
      </c>
      <c r="E107" t="s">
        <v>209</v>
      </c>
      <c r="F107" s="1">
        <v>3333.74</v>
      </c>
    </row>
    <row r="108" spans="1:6" x14ac:dyDescent="0.3">
      <c r="A108">
        <v>2003</v>
      </c>
      <c r="B108">
        <v>4</v>
      </c>
      <c r="C108" s="11">
        <f>DATE(Table12[[#This Row],[year]],Table12[[#This Row],[month]],"01")</f>
        <v>37712</v>
      </c>
      <c r="D108" t="str">
        <f>IF(Table12[[#This Row],[month]]&lt;=6, CONCATENATE(Table12[[#This Row],[year]], "_1",), CONCATENATE(Table12[[#This Row],[year]], "_2",))</f>
        <v>2003_1</v>
      </c>
      <c r="E108" t="s">
        <v>209</v>
      </c>
      <c r="F108" s="1">
        <v>4511.49</v>
      </c>
    </row>
    <row r="109" spans="1:6" x14ac:dyDescent="0.3">
      <c r="A109">
        <v>2003</v>
      </c>
      <c r="B109">
        <v>6</v>
      </c>
      <c r="C109" s="11">
        <f>DATE(Table12[[#This Row],[year]],Table12[[#This Row],[month]],"01")</f>
        <v>37773</v>
      </c>
      <c r="D109" t="str">
        <f>IF(Table12[[#This Row],[month]]&lt;=6, CONCATENATE(Table12[[#This Row],[year]], "_1",), CONCATENATE(Table12[[#This Row],[year]], "_2",))</f>
        <v>2003_1</v>
      </c>
      <c r="E109" t="s">
        <v>209</v>
      </c>
      <c r="F109" s="1">
        <v>7633.47</v>
      </c>
    </row>
    <row r="110" spans="1:6" x14ac:dyDescent="0.3">
      <c r="A110">
        <v>2003</v>
      </c>
      <c r="B110">
        <v>8</v>
      </c>
      <c r="C110" s="11">
        <f>DATE(Table12[[#This Row],[year]],Table12[[#This Row],[month]],"01")</f>
        <v>37834</v>
      </c>
      <c r="D110" t="str">
        <f>IF(Table12[[#This Row],[month]]&lt;=6, CONCATENATE(Table12[[#This Row],[year]], "_1",), CONCATENATE(Table12[[#This Row],[year]], "_2",))</f>
        <v>2003_2</v>
      </c>
      <c r="E110" t="s">
        <v>209</v>
      </c>
      <c r="F110" s="1">
        <v>7027.48</v>
      </c>
    </row>
    <row r="111" spans="1:6" x14ac:dyDescent="0.3">
      <c r="A111">
        <v>2003</v>
      </c>
      <c r="B111">
        <v>9</v>
      </c>
      <c r="C111" s="11">
        <f>DATE(Table12[[#This Row],[year]],Table12[[#This Row],[month]],"01")</f>
        <v>37865</v>
      </c>
      <c r="D111" t="str">
        <f>IF(Table12[[#This Row],[month]]&lt;=6, CONCATENATE(Table12[[#This Row],[year]], "_1",), CONCATENATE(Table12[[#This Row],[year]], "_2",))</f>
        <v>2003_2</v>
      </c>
      <c r="E111" t="s">
        <v>209</v>
      </c>
      <c r="F111" s="1">
        <v>5937.23</v>
      </c>
    </row>
    <row r="112" spans="1:6" x14ac:dyDescent="0.3">
      <c r="A112">
        <v>2003</v>
      </c>
      <c r="B112">
        <v>10</v>
      </c>
      <c r="C112" s="11">
        <f>DATE(Table12[[#This Row],[year]],Table12[[#This Row],[month]],"01")</f>
        <v>37895</v>
      </c>
      <c r="D112" t="str">
        <f>IF(Table12[[#This Row],[month]]&lt;=6, CONCATENATE(Table12[[#This Row],[year]], "_1",), CONCATENATE(Table12[[#This Row],[year]], "_2",))</f>
        <v>2003_2</v>
      </c>
      <c r="E112" t="s">
        <v>209</v>
      </c>
      <c r="F112" s="1">
        <v>8538.68</v>
      </c>
    </row>
    <row r="113" spans="1:6" x14ac:dyDescent="0.3">
      <c r="A113">
        <v>2003</v>
      </c>
      <c r="B113">
        <v>11</v>
      </c>
      <c r="C113" s="11">
        <f>DATE(Table12[[#This Row],[year]],Table12[[#This Row],[month]],"01")</f>
        <v>37926</v>
      </c>
      <c r="D113" t="str">
        <f>IF(Table12[[#This Row],[month]]&lt;=6, CONCATENATE(Table12[[#This Row],[year]], "_1",), CONCATENATE(Table12[[#This Row],[year]], "_2",))</f>
        <v>2003_2</v>
      </c>
      <c r="E113" t="s">
        <v>209</v>
      </c>
      <c r="F113" s="1">
        <v>21874.59</v>
      </c>
    </row>
    <row r="114" spans="1:6" x14ac:dyDescent="0.3">
      <c r="A114">
        <v>2003</v>
      </c>
      <c r="B114">
        <v>12</v>
      </c>
      <c r="C114" s="11">
        <f>DATE(Table12[[#This Row],[year]],Table12[[#This Row],[month]],"01")</f>
        <v>37956</v>
      </c>
      <c r="D114" t="str">
        <f>IF(Table12[[#This Row],[month]]&lt;=6, CONCATENATE(Table12[[#This Row],[year]], "_1",), CONCATENATE(Table12[[#This Row],[year]], "_2",))</f>
        <v>2003_2</v>
      </c>
      <c r="E114" t="s">
        <v>209</v>
      </c>
      <c r="F114" s="1">
        <v>2488.5</v>
      </c>
    </row>
    <row r="115" spans="1:6" x14ac:dyDescent="0.3">
      <c r="A115">
        <v>2004</v>
      </c>
      <c r="B115">
        <v>1</v>
      </c>
      <c r="C115" s="11">
        <f>DATE(Table12[[#This Row],[year]],Table12[[#This Row],[month]],"01")</f>
        <v>37987</v>
      </c>
      <c r="D115" t="str">
        <f>IF(Table12[[#This Row],[month]]&lt;=6, CONCATENATE(Table12[[#This Row],[year]], "_1",), CONCATENATE(Table12[[#This Row],[year]], "_2",))</f>
        <v>2004_1</v>
      </c>
      <c r="E115" t="s">
        <v>209</v>
      </c>
      <c r="F115" s="1">
        <v>6386.58</v>
      </c>
    </row>
    <row r="116" spans="1:6" x14ac:dyDescent="0.3">
      <c r="A116">
        <v>2004</v>
      </c>
      <c r="B116">
        <v>2</v>
      </c>
      <c r="C116" s="11">
        <f>DATE(Table12[[#This Row],[year]],Table12[[#This Row],[month]],"01")</f>
        <v>38018</v>
      </c>
      <c r="D116" t="str">
        <f>IF(Table12[[#This Row],[month]]&lt;=6, CONCATENATE(Table12[[#This Row],[year]], "_1",), CONCATENATE(Table12[[#This Row],[year]], "_2",))</f>
        <v>2004_1</v>
      </c>
      <c r="E116" t="s">
        <v>209</v>
      </c>
      <c r="F116" s="1">
        <v>4763.05</v>
      </c>
    </row>
    <row r="117" spans="1:6" x14ac:dyDescent="0.3">
      <c r="A117">
        <v>2004</v>
      </c>
      <c r="B117">
        <v>3</v>
      </c>
      <c r="C117" s="11">
        <f>DATE(Table12[[#This Row],[year]],Table12[[#This Row],[month]],"01")</f>
        <v>38047</v>
      </c>
      <c r="D117" t="str">
        <f>IF(Table12[[#This Row],[month]]&lt;=6, CONCATENATE(Table12[[#This Row],[year]], "_1",), CONCATENATE(Table12[[#This Row],[year]], "_2",))</f>
        <v>2004_1</v>
      </c>
      <c r="E117" t="s">
        <v>209</v>
      </c>
      <c r="F117" s="1">
        <v>9878.89</v>
      </c>
    </row>
    <row r="118" spans="1:6" x14ac:dyDescent="0.3">
      <c r="A118">
        <v>2004</v>
      </c>
      <c r="B118">
        <v>5</v>
      </c>
      <c r="C118" s="11">
        <f>DATE(Table12[[#This Row],[year]],Table12[[#This Row],[month]],"01")</f>
        <v>38108</v>
      </c>
      <c r="D118" t="str">
        <f>IF(Table12[[#This Row],[month]]&lt;=6, CONCATENATE(Table12[[#This Row],[year]], "_1",), CONCATENATE(Table12[[#This Row],[year]], "_2",))</f>
        <v>2004_1</v>
      </c>
      <c r="E118" t="s">
        <v>209</v>
      </c>
      <c r="F118" s="1">
        <v>8885.9500000000007</v>
      </c>
    </row>
    <row r="119" spans="1:6" x14ac:dyDescent="0.3">
      <c r="A119">
        <v>2004</v>
      </c>
      <c r="B119">
        <v>6</v>
      </c>
      <c r="C119" s="11">
        <f>DATE(Table12[[#This Row],[year]],Table12[[#This Row],[month]],"01")</f>
        <v>38139</v>
      </c>
      <c r="D119" t="str">
        <f>IF(Table12[[#This Row],[month]]&lt;=6, CONCATENATE(Table12[[#This Row],[year]], "_1",), CONCATENATE(Table12[[#This Row],[year]], "_2",))</f>
        <v>2004_1</v>
      </c>
      <c r="E119" t="s">
        <v>209</v>
      </c>
      <c r="F119" s="1">
        <v>5364.47</v>
      </c>
    </row>
    <row r="120" spans="1:6" x14ac:dyDescent="0.3">
      <c r="A120">
        <v>2004</v>
      </c>
      <c r="B120">
        <v>7</v>
      </c>
      <c r="C120" s="11">
        <f>DATE(Table12[[#This Row],[year]],Table12[[#This Row],[month]],"01")</f>
        <v>38169</v>
      </c>
      <c r="D120" t="str">
        <f>IF(Table12[[#This Row],[month]]&lt;=6, CONCATENATE(Table12[[#This Row],[year]], "_1",), CONCATENATE(Table12[[#This Row],[year]], "_2",))</f>
        <v>2004_2</v>
      </c>
      <c r="E120" t="s">
        <v>209</v>
      </c>
      <c r="F120" s="1">
        <v>8985.33</v>
      </c>
    </row>
    <row r="121" spans="1:6" x14ac:dyDescent="0.3">
      <c r="A121">
        <v>2004</v>
      </c>
      <c r="B121">
        <v>8</v>
      </c>
      <c r="C121" s="11">
        <f>DATE(Table12[[#This Row],[year]],Table12[[#This Row],[month]],"01")</f>
        <v>38200</v>
      </c>
      <c r="D121" t="str">
        <f>IF(Table12[[#This Row],[month]]&lt;=6, CONCATENATE(Table12[[#This Row],[year]], "_1",), CONCATENATE(Table12[[#This Row],[year]], "_2",))</f>
        <v>2004_2</v>
      </c>
      <c r="E121" t="s">
        <v>209</v>
      </c>
      <c r="F121" s="1">
        <v>7132.4</v>
      </c>
    </row>
    <row r="122" spans="1:6" x14ac:dyDescent="0.3">
      <c r="A122">
        <v>2004</v>
      </c>
      <c r="B122">
        <v>9</v>
      </c>
      <c r="C122" s="11">
        <f>DATE(Table12[[#This Row],[year]],Table12[[#This Row],[month]],"01")</f>
        <v>38231</v>
      </c>
      <c r="D122" t="str">
        <f>IF(Table12[[#This Row],[month]]&lt;=6, CONCATENATE(Table12[[#This Row],[year]], "_1",), CONCATENATE(Table12[[#This Row],[year]], "_2",))</f>
        <v>2004_2</v>
      </c>
      <c r="E122" t="s">
        <v>209</v>
      </c>
      <c r="F122" s="1">
        <v>5610.52</v>
      </c>
    </row>
    <row r="123" spans="1:6" x14ac:dyDescent="0.3">
      <c r="A123">
        <v>2004</v>
      </c>
      <c r="B123">
        <v>10</v>
      </c>
      <c r="C123" s="11">
        <f>DATE(Table12[[#This Row],[year]],Table12[[#This Row],[month]],"01")</f>
        <v>38261</v>
      </c>
      <c r="D123" t="str">
        <f>IF(Table12[[#This Row],[month]]&lt;=6, CONCATENATE(Table12[[#This Row],[year]], "_1",), CONCATENATE(Table12[[#This Row],[year]], "_2",))</f>
        <v>2004_2</v>
      </c>
      <c r="E123" t="s">
        <v>209</v>
      </c>
      <c r="F123" s="1">
        <v>13780.7</v>
      </c>
    </row>
    <row r="124" spans="1:6" x14ac:dyDescent="0.3">
      <c r="A124">
        <v>2004</v>
      </c>
      <c r="B124">
        <v>11</v>
      </c>
      <c r="C124" s="11">
        <f>DATE(Table12[[#This Row],[year]],Table12[[#This Row],[month]],"01")</f>
        <v>38292</v>
      </c>
      <c r="D124" t="str">
        <f>IF(Table12[[#This Row],[month]]&lt;=6, CONCATENATE(Table12[[#This Row],[year]], "_1",), CONCATENATE(Table12[[#This Row],[year]], "_2",))</f>
        <v>2004_2</v>
      </c>
      <c r="E124" t="s">
        <v>209</v>
      </c>
      <c r="F124" s="1">
        <v>12147.89</v>
      </c>
    </row>
    <row r="125" spans="1:6" x14ac:dyDescent="0.3">
      <c r="A125">
        <v>2004</v>
      </c>
      <c r="B125">
        <v>12</v>
      </c>
      <c r="C125" s="11">
        <f>DATE(Table12[[#This Row],[year]],Table12[[#This Row],[month]],"01")</f>
        <v>38322</v>
      </c>
      <c r="D125" t="str">
        <f>IF(Table12[[#This Row],[month]]&lt;=6, CONCATENATE(Table12[[#This Row],[year]], "_1",), CONCATENATE(Table12[[#This Row],[year]], "_2",))</f>
        <v>2004_2</v>
      </c>
      <c r="E125" t="s">
        <v>209</v>
      </c>
      <c r="F125" s="1">
        <v>13349.75</v>
      </c>
    </row>
    <row r="126" spans="1:6" x14ac:dyDescent="0.3">
      <c r="A126">
        <v>2005</v>
      </c>
      <c r="B126">
        <v>1</v>
      </c>
      <c r="C126" s="11">
        <f>DATE(Table12[[#This Row],[year]],Table12[[#This Row],[month]],"01")</f>
        <v>38353</v>
      </c>
      <c r="D126" t="str">
        <f>IF(Table12[[#This Row],[month]]&lt;=6, CONCATENATE(Table12[[#This Row],[year]], "_1",), CONCATENATE(Table12[[#This Row],[year]], "_2",))</f>
        <v>2005_1</v>
      </c>
      <c r="E126" t="s">
        <v>209</v>
      </c>
      <c r="F126" s="1">
        <v>5260.88</v>
      </c>
    </row>
    <row r="127" spans="1:6" x14ac:dyDescent="0.3">
      <c r="A127">
        <v>2005</v>
      </c>
      <c r="B127">
        <v>2</v>
      </c>
      <c r="C127" s="11">
        <f>DATE(Table12[[#This Row],[year]],Table12[[#This Row],[month]],"01")</f>
        <v>38384</v>
      </c>
      <c r="D127" t="str">
        <f>IF(Table12[[#This Row],[month]]&lt;=6, CONCATENATE(Table12[[#This Row],[year]], "_1",), CONCATENATE(Table12[[#This Row],[year]], "_2",))</f>
        <v>2005_1</v>
      </c>
      <c r="E127" t="s">
        <v>209</v>
      </c>
      <c r="F127" s="1">
        <v>6484.68</v>
      </c>
    </row>
    <row r="128" spans="1:6" x14ac:dyDescent="0.3">
      <c r="A128">
        <v>2005</v>
      </c>
      <c r="B128">
        <v>3</v>
      </c>
      <c r="C128" s="11">
        <f>DATE(Table12[[#This Row],[year]],Table12[[#This Row],[month]],"01")</f>
        <v>38412</v>
      </c>
      <c r="D128" t="str">
        <f>IF(Table12[[#This Row],[month]]&lt;=6, CONCATENATE(Table12[[#This Row],[year]], "_1",), CONCATENATE(Table12[[#This Row],[year]], "_2",))</f>
        <v>2005_1</v>
      </c>
      <c r="E128" t="s">
        <v>209</v>
      </c>
      <c r="F128" s="1">
        <v>6489.69</v>
      </c>
    </row>
    <row r="129" spans="1:6" x14ac:dyDescent="0.3">
      <c r="A129">
        <v>2005</v>
      </c>
      <c r="B129">
        <v>5</v>
      </c>
      <c r="C129" s="11">
        <f>DATE(Table12[[#This Row],[year]],Table12[[#This Row],[month]],"01")</f>
        <v>38473</v>
      </c>
      <c r="D129" t="str">
        <f>IF(Table12[[#This Row],[month]]&lt;=6, CONCATENATE(Table12[[#This Row],[year]], "_1",), CONCATENATE(Table12[[#This Row],[year]], "_2",))</f>
        <v>2005_1</v>
      </c>
      <c r="E129" t="s">
        <v>209</v>
      </c>
      <c r="F129" s="1">
        <v>8190.09</v>
      </c>
    </row>
    <row r="130" spans="1:6" x14ac:dyDescent="0.3">
      <c r="A130">
        <v>2003</v>
      </c>
      <c r="B130">
        <v>1</v>
      </c>
      <c r="C130" s="11">
        <f>DATE(Table12[[#This Row],[year]],Table12[[#This Row],[month]],"01")</f>
        <v>37622</v>
      </c>
      <c r="D130" t="str">
        <f>IF(Table12[[#This Row],[month]]&lt;=6, CONCATENATE(Table12[[#This Row],[year]], "_1",), CONCATENATE(Table12[[#This Row],[year]], "_2",))</f>
        <v>2003_1</v>
      </c>
      <c r="E130" t="s">
        <v>208</v>
      </c>
      <c r="F130" s="1">
        <v>34712.910000000003</v>
      </c>
    </row>
    <row r="131" spans="1:6" x14ac:dyDescent="0.3">
      <c r="A131">
        <v>2003</v>
      </c>
      <c r="B131">
        <v>3</v>
      </c>
      <c r="C131" s="11">
        <f>DATE(Table12[[#This Row],[year]],Table12[[#This Row],[month]],"01")</f>
        <v>37681</v>
      </c>
      <c r="D131" t="str">
        <f>IF(Table12[[#This Row],[month]]&lt;=6, CONCATENATE(Table12[[#This Row],[year]], "_1",), CONCATENATE(Table12[[#This Row],[year]], "_2",))</f>
        <v>2003_1</v>
      </c>
      <c r="E131" t="s">
        <v>208</v>
      </c>
      <c r="F131" s="1">
        <v>8880.7999999999993</v>
      </c>
    </row>
    <row r="132" spans="1:6" x14ac:dyDescent="0.3">
      <c r="A132">
        <v>2003</v>
      </c>
      <c r="B132">
        <v>4</v>
      </c>
      <c r="C132" s="11">
        <f>DATE(Table12[[#This Row],[year]],Table12[[#This Row],[month]],"01")</f>
        <v>37712</v>
      </c>
      <c r="D132" t="str">
        <f>IF(Table12[[#This Row],[month]]&lt;=6, CONCATENATE(Table12[[#This Row],[year]], "_1",), CONCATENATE(Table12[[#This Row],[year]], "_2",))</f>
        <v>2003_1</v>
      </c>
      <c r="E132" t="s">
        <v>208</v>
      </c>
      <c r="F132" s="1">
        <v>24942.39</v>
      </c>
    </row>
    <row r="133" spans="1:6" x14ac:dyDescent="0.3">
      <c r="A133">
        <v>2003</v>
      </c>
      <c r="B133">
        <v>5</v>
      </c>
      <c r="C133" s="11">
        <f>DATE(Table12[[#This Row],[year]],Table12[[#This Row],[month]],"01")</f>
        <v>37742</v>
      </c>
      <c r="D133" t="str">
        <f>IF(Table12[[#This Row],[month]]&lt;=6, CONCATENATE(Table12[[#This Row],[year]], "_1",), CONCATENATE(Table12[[#This Row],[year]], "_2",))</f>
        <v>2003_1</v>
      </c>
      <c r="E133" t="s">
        <v>208</v>
      </c>
      <c r="F133" s="1">
        <v>23103.26</v>
      </c>
    </row>
    <row r="134" spans="1:6" x14ac:dyDescent="0.3">
      <c r="A134">
        <v>2003</v>
      </c>
      <c r="B134">
        <v>6</v>
      </c>
      <c r="C134" s="11">
        <f>DATE(Table12[[#This Row],[year]],Table12[[#This Row],[month]],"01")</f>
        <v>37773</v>
      </c>
      <c r="D134" t="str">
        <f>IF(Table12[[#This Row],[month]]&lt;=6, CONCATENATE(Table12[[#This Row],[year]], "_1",), CONCATENATE(Table12[[#This Row],[year]], "_2",))</f>
        <v>2003_1</v>
      </c>
      <c r="E134" t="s">
        <v>208</v>
      </c>
      <c r="F134" s="1">
        <v>14759.19</v>
      </c>
    </row>
    <row r="135" spans="1:6" x14ac:dyDescent="0.3">
      <c r="A135">
        <v>2003</v>
      </c>
      <c r="B135">
        <v>7</v>
      </c>
      <c r="C135" s="11">
        <f>DATE(Table12[[#This Row],[year]],Table12[[#This Row],[month]],"01")</f>
        <v>37803</v>
      </c>
      <c r="D135" t="str">
        <f>IF(Table12[[#This Row],[month]]&lt;=6, CONCATENATE(Table12[[#This Row],[year]], "_1",), CONCATENATE(Table12[[#This Row],[year]], "_2",))</f>
        <v>2003_2</v>
      </c>
      <c r="E135" t="s">
        <v>208</v>
      </c>
      <c r="F135" s="1">
        <v>23549.46</v>
      </c>
    </row>
    <row r="136" spans="1:6" x14ac:dyDescent="0.3">
      <c r="A136">
        <v>2003</v>
      </c>
      <c r="B136">
        <v>8</v>
      </c>
      <c r="C136" s="11">
        <f>DATE(Table12[[#This Row],[year]],Table12[[#This Row],[month]],"01")</f>
        <v>37834</v>
      </c>
      <c r="D136" t="str">
        <f>IF(Table12[[#This Row],[month]]&lt;=6, CONCATENATE(Table12[[#This Row],[year]], "_1",), CONCATENATE(Table12[[#This Row],[year]], "_2",))</f>
        <v>2003_2</v>
      </c>
      <c r="E136" t="s">
        <v>208</v>
      </c>
      <c r="F136" s="1">
        <v>12708.38</v>
      </c>
    </row>
    <row r="137" spans="1:6" x14ac:dyDescent="0.3">
      <c r="A137">
        <v>2003</v>
      </c>
      <c r="B137">
        <v>9</v>
      </c>
      <c r="C137" s="11">
        <f>DATE(Table12[[#This Row],[year]],Table12[[#This Row],[month]],"01")</f>
        <v>37865</v>
      </c>
      <c r="D137" t="str">
        <f>IF(Table12[[#This Row],[month]]&lt;=6, CONCATENATE(Table12[[#This Row],[year]], "_1",), CONCATENATE(Table12[[#This Row],[year]], "_2",))</f>
        <v>2003_2</v>
      </c>
      <c r="E137" t="s">
        <v>208</v>
      </c>
      <c r="F137" s="1">
        <v>37584.620000000003</v>
      </c>
    </row>
    <row r="138" spans="1:6" x14ac:dyDescent="0.3">
      <c r="A138">
        <v>2003</v>
      </c>
      <c r="B138">
        <v>10</v>
      </c>
      <c r="C138" s="11">
        <f>DATE(Table12[[#This Row],[year]],Table12[[#This Row],[month]],"01")</f>
        <v>37895</v>
      </c>
      <c r="D138" t="str">
        <f>IF(Table12[[#This Row],[month]]&lt;=6, CONCATENATE(Table12[[#This Row],[year]], "_1",), CONCATENATE(Table12[[#This Row],[year]], "_2",))</f>
        <v>2003_2</v>
      </c>
      <c r="E138" t="s">
        <v>208</v>
      </c>
      <c r="F138" s="1">
        <v>43527.28</v>
      </c>
    </row>
    <row r="139" spans="1:6" x14ac:dyDescent="0.3">
      <c r="A139">
        <v>2003</v>
      </c>
      <c r="B139">
        <v>11</v>
      </c>
      <c r="C139" s="11">
        <f>DATE(Table12[[#This Row],[year]],Table12[[#This Row],[month]],"01")</f>
        <v>37926</v>
      </c>
      <c r="D139" t="str">
        <f>IF(Table12[[#This Row],[month]]&lt;=6, CONCATENATE(Table12[[#This Row],[year]], "_1",), CONCATENATE(Table12[[#This Row],[year]], "_2",))</f>
        <v>2003_2</v>
      </c>
      <c r="E139" t="s">
        <v>208</v>
      </c>
      <c r="F139" s="1">
        <v>113664.08</v>
      </c>
    </row>
    <row r="140" spans="1:6" x14ac:dyDescent="0.3">
      <c r="A140">
        <v>2003</v>
      </c>
      <c r="B140">
        <v>12</v>
      </c>
      <c r="C140" s="11">
        <f>DATE(Table12[[#This Row],[year]],Table12[[#This Row],[month]],"01")</f>
        <v>37956</v>
      </c>
      <c r="D140" t="str">
        <f>IF(Table12[[#This Row],[month]]&lt;=6, CONCATENATE(Table12[[#This Row],[year]], "_1",), CONCATENATE(Table12[[#This Row],[year]], "_2",))</f>
        <v>2003_2</v>
      </c>
      <c r="E140" t="s">
        <v>208</v>
      </c>
      <c r="F140" s="1">
        <v>39224.75</v>
      </c>
    </row>
    <row r="141" spans="1:6" x14ac:dyDescent="0.3">
      <c r="A141">
        <v>2004</v>
      </c>
      <c r="B141">
        <v>1</v>
      </c>
      <c r="C141" s="11">
        <f>DATE(Table12[[#This Row],[year]],Table12[[#This Row],[month]],"01")</f>
        <v>37987</v>
      </c>
      <c r="D141" t="str">
        <f>IF(Table12[[#This Row],[month]]&lt;=6, CONCATENATE(Table12[[#This Row],[year]], "_1",), CONCATENATE(Table12[[#This Row],[year]], "_2",))</f>
        <v>2004_1</v>
      </c>
      <c r="E141" t="s">
        <v>208</v>
      </c>
      <c r="F141" s="1">
        <v>4615.6400000000003</v>
      </c>
    </row>
    <row r="142" spans="1:6" x14ac:dyDescent="0.3">
      <c r="A142">
        <v>2004</v>
      </c>
      <c r="B142">
        <v>2</v>
      </c>
      <c r="C142" s="11">
        <f>DATE(Table12[[#This Row],[year]],Table12[[#This Row],[month]],"01")</f>
        <v>38018</v>
      </c>
      <c r="D142" t="str">
        <f>IF(Table12[[#This Row],[month]]&lt;=6, CONCATENATE(Table12[[#This Row],[year]], "_1",), CONCATENATE(Table12[[#This Row],[year]], "_2",))</f>
        <v>2004_1</v>
      </c>
      <c r="E142" t="s">
        <v>208</v>
      </c>
      <c r="F142" s="1">
        <v>31133.83</v>
      </c>
    </row>
    <row r="143" spans="1:6" x14ac:dyDescent="0.3">
      <c r="A143">
        <v>2004</v>
      </c>
      <c r="B143">
        <v>3</v>
      </c>
      <c r="C143" s="11">
        <f>DATE(Table12[[#This Row],[year]],Table12[[#This Row],[month]],"01")</f>
        <v>38047</v>
      </c>
      <c r="D143" t="str">
        <f>IF(Table12[[#This Row],[month]]&lt;=6, CONCATENATE(Table12[[#This Row],[year]], "_1",), CONCATENATE(Table12[[#This Row],[year]], "_2",))</f>
        <v>2004_1</v>
      </c>
      <c r="E143" t="s">
        <v>208</v>
      </c>
      <c r="F143" s="1">
        <v>32192.720000000001</v>
      </c>
    </row>
    <row r="144" spans="1:6" x14ac:dyDescent="0.3">
      <c r="A144">
        <v>2004</v>
      </c>
      <c r="B144">
        <v>5</v>
      </c>
      <c r="C144" s="11">
        <f>DATE(Table12[[#This Row],[year]],Table12[[#This Row],[month]],"01")</f>
        <v>38108</v>
      </c>
      <c r="D144" t="str">
        <f>IF(Table12[[#This Row],[month]]&lt;=6, CONCATENATE(Table12[[#This Row],[year]], "_1",), CONCATENATE(Table12[[#This Row],[year]], "_2",))</f>
        <v>2004_1</v>
      </c>
      <c r="E144" t="s">
        <v>208</v>
      </c>
      <c r="F144" s="1">
        <v>31729.1</v>
      </c>
    </row>
    <row r="145" spans="1:6" x14ac:dyDescent="0.3">
      <c r="A145">
        <v>2004</v>
      </c>
      <c r="B145">
        <v>6</v>
      </c>
      <c r="C145" s="11">
        <f>DATE(Table12[[#This Row],[year]],Table12[[#This Row],[month]],"01")</f>
        <v>38139</v>
      </c>
      <c r="D145" t="str">
        <f>IF(Table12[[#This Row],[month]]&lt;=6, CONCATENATE(Table12[[#This Row],[year]], "_1",), CONCATENATE(Table12[[#This Row],[year]], "_2",))</f>
        <v>2004_1</v>
      </c>
      <c r="E145" t="s">
        <v>208</v>
      </c>
      <c r="F145" s="1">
        <v>41967.13</v>
      </c>
    </row>
    <row r="146" spans="1:6" x14ac:dyDescent="0.3">
      <c r="A146">
        <v>2004</v>
      </c>
      <c r="B146">
        <v>7</v>
      </c>
      <c r="C146" s="11">
        <f>DATE(Table12[[#This Row],[year]],Table12[[#This Row],[month]],"01")</f>
        <v>38169</v>
      </c>
      <c r="D146" t="str">
        <f>IF(Table12[[#This Row],[month]]&lt;=6, CONCATENATE(Table12[[#This Row],[year]], "_1",), CONCATENATE(Table12[[#This Row],[year]], "_2",))</f>
        <v>2004_2</v>
      </c>
      <c r="E146" t="s">
        <v>208</v>
      </c>
      <c r="F146" s="1">
        <v>36966.6</v>
      </c>
    </row>
    <row r="147" spans="1:6" x14ac:dyDescent="0.3">
      <c r="A147">
        <v>2004</v>
      </c>
      <c r="B147">
        <v>8</v>
      </c>
      <c r="C147" s="11">
        <f>DATE(Table12[[#This Row],[year]],Table12[[#This Row],[month]],"01")</f>
        <v>38200</v>
      </c>
      <c r="D147" t="str">
        <f>IF(Table12[[#This Row],[month]]&lt;=6, CONCATENATE(Table12[[#This Row],[year]], "_1",), CONCATENATE(Table12[[#This Row],[year]], "_2",))</f>
        <v>2004_2</v>
      </c>
      <c r="E147" t="s">
        <v>208</v>
      </c>
      <c r="F147" s="1">
        <v>32146.71</v>
      </c>
    </row>
    <row r="148" spans="1:6" x14ac:dyDescent="0.3">
      <c r="A148">
        <v>2004</v>
      </c>
      <c r="B148">
        <v>9</v>
      </c>
      <c r="C148" s="11">
        <f>DATE(Table12[[#This Row],[year]],Table12[[#This Row],[month]],"01")</f>
        <v>38231</v>
      </c>
      <c r="D148" t="str">
        <f>IF(Table12[[#This Row],[month]]&lt;=6, CONCATENATE(Table12[[#This Row],[year]], "_1",), CONCATENATE(Table12[[#This Row],[year]], "_2",))</f>
        <v>2004_2</v>
      </c>
      <c r="E148" t="s">
        <v>208</v>
      </c>
      <c r="F148" s="1">
        <v>37720.29</v>
      </c>
    </row>
    <row r="149" spans="1:6" x14ac:dyDescent="0.3">
      <c r="A149">
        <v>2004</v>
      </c>
      <c r="B149">
        <v>10</v>
      </c>
      <c r="C149" s="11">
        <f>DATE(Table12[[#This Row],[year]],Table12[[#This Row],[month]],"01")</f>
        <v>38261</v>
      </c>
      <c r="D149" t="str">
        <f>IF(Table12[[#This Row],[month]]&lt;=6, CONCATENATE(Table12[[#This Row],[year]], "_1",), CONCATENATE(Table12[[#This Row],[year]], "_2",))</f>
        <v>2004_2</v>
      </c>
      <c r="E149" t="s">
        <v>208</v>
      </c>
      <c r="F149" s="1">
        <v>68620.28</v>
      </c>
    </row>
    <row r="150" spans="1:6" x14ac:dyDescent="0.3">
      <c r="A150">
        <v>2004</v>
      </c>
      <c r="B150">
        <v>11</v>
      </c>
      <c r="C150" s="11">
        <f>DATE(Table12[[#This Row],[year]],Table12[[#This Row],[month]],"01")</f>
        <v>38292</v>
      </c>
      <c r="D150" t="str">
        <f>IF(Table12[[#This Row],[month]]&lt;=6, CONCATENATE(Table12[[#This Row],[year]], "_1",), CONCATENATE(Table12[[#This Row],[year]], "_2",))</f>
        <v>2004_2</v>
      </c>
      <c r="E150" t="s">
        <v>208</v>
      </c>
      <c r="F150" s="1">
        <v>95685.22</v>
      </c>
    </row>
    <row r="151" spans="1:6" x14ac:dyDescent="0.3">
      <c r="A151">
        <v>2004</v>
      </c>
      <c r="B151">
        <v>12</v>
      </c>
      <c r="C151" s="11">
        <f>DATE(Table12[[#This Row],[year]],Table12[[#This Row],[month]],"01")</f>
        <v>38322</v>
      </c>
      <c r="D151" t="str">
        <f>IF(Table12[[#This Row],[month]]&lt;=6, CONCATENATE(Table12[[#This Row],[year]], "_1",), CONCATENATE(Table12[[#This Row],[year]], "_2",))</f>
        <v>2004_2</v>
      </c>
      <c r="E151" t="s">
        <v>208</v>
      </c>
      <c r="F151" s="1">
        <v>52612.480000000003</v>
      </c>
    </row>
    <row r="152" spans="1:6" x14ac:dyDescent="0.3">
      <c r="A152">
        <v>2005</v>
      </c>
      <c r="B152">
        <v>1</v>
      </c>
      <c r="C152" s="11">
        <f>DATE(Table12[[#This Row],[year]],Table12[[#This Row],[month]],"01")</f>
        <v>38353</v>
      </c>
      <c r="D152" t="str">
        <f>IF(Table12[[#This Row],[month]]&lt;=6, CONCATENATE(Table12[[#This Row],[year]], "_1",), CONCATENATE(Table12[[#This Row],[year]], "_2",))</f>
        <v>2005_1</v>
      </c>
      <c r="E152" t="s">
        <v>208</v>
      </c>
      <c r="F152" s="1">
        <v>32571.42</v>
      </c>
    </row>
    <row r="153" spans="1:6" x14ac:dyDescent="0.3">
      <c r="A153">
        <v>2005</v>
      </c>
      <c r="B153">
        <v>2</v>
      </c>
      <c r="C153" s="11">
        <f>DATE(Table12[[#This Row],[year]],Table12[[#This Row],[month]],"01")</f>
        <v>38384</v>
      </c>
      <c r="D153" t="str">
        <f>IF(Table12[[#This Row],[month]]&lt;=6, CONCATENATE(Table12[[#This Row],[year]], "_1",), CONCATENATE(Table12[[#This Row],[year]], "_2",))</f>
        <v>2005_1</v>
      </c>
      <c r="E153" t="s">
        <v>208</v>
      </c>
      <c r="F153" s="1">
        <v>33125.870000000003</v>
      </c>
    </row>
    <row r="154" spans="1:6" x14ac:dyDescent="0.3">
      <c r="A154">
        <v>2005</v>
      </c>
      <c r="B154">
        <v>3</v>
      </c>
      <c r="C154" s="11">
        <f>DATE(Table12[[#This Row],[year]],Table12[[#This Row],[month]],"01")</f>
        <v>38412</v>
      </c>
      <c r="D154" t="str">
        <f>IF(Table12[[#This Row],[month]]&lt;=6, CONCATENATE(Table12[[#This Row],[year]], "_1",), CONCATENATE(Table12[[#This Row],[year]], "_2",))</f>
        <v>2005_1</v>
      </c>
      <c r="E154" t="s">
        <v>208</v>
      </c>
      <c r="F154" s="1">
        <v>35635.57</v>
      </c>
    </row>
    <row r="155" spans="1:6" x14ac:dyDescent="0.3">
      <c r="A155">
        <v>2005</v>
      </c>
      <c r="B155">
        <v>5</v>
      </c>
      <c r="C155" s="11">
        <f>DATE(Table12[[#This Row],[year]],Table12[[#This Row],[month]],"01")</f>
        <v>38473</v>
      </c>
      <c r="D155" t="str">
        <f>IF(Table12[[#This Row],[month]]&lt;=6, CONCATENATE(Table12[[#This Row],[year]], "_1",), CONCATENATE(Table12[[#This Row],[year]], "_2",))</f>
        <v>2005_1</v>
      </c>
      <c r="E155" t="s">
        <v>208</v>
      </c>
      <c r="F155" s="1">
        <v>80733.59</v>
      </c>
    </row>
    <row r="156" spans="1:6" x14ac:dyDescent="0.3">
      <c r="A156">
        <v>2003</v>
      </c>
      <c r="B156">
        <v>1</v>
      </c>
      <c r="C156" s="11">
        <f>DATE(Table12[[#This Row],[year]],Table12[[#This Row],[month]],"01")</f>
        <v>37622</v>
      </c>
      <c r="D156" t="str">
        <f>IF(Table12[[#This Row],[month]]&lt;=6, CONCATENATE(Table12[[#This Row],[year]], "_1",), CONCATENATE(Table12[[#This Row],[year]], "_2",))</f>
        <v>2003_1</v>
      </c>
      <c r="E156" t="s">
        <v>207</v>
      </c>
      <c r="F156" s="1">
        <v>40950.660000000003</v>
      </c>
    </row>
    <row r="157" spans="1:6" x14ac:dyDescent="0.3">
      <c r="A157">
        <v>2003</v>
      </c>
      <c r="B157">
        <v>2</v>
      </c>
      <c r="C157" s="11">
        <f>DATE(Table12[[#This Row],[year]],Table12[[#This Row],[month]],"01")</f>
        <v>37653</v>
      </c>
      <c r="D157" t="str">
        <f>IF(Table12[[#This Row],[month]]&lt;=6, CONCATENATE(Table12[[#This Row],[year]], "_1",), CONCATENATE(Table12[[#This Row],[year]], "_2",))</f>
        <v>2003_1</v>
      </c>
      <c r="E157" t="s">
        <v>207</v>
      </c>
      <c r="F157" s="1">
        <v>22252.98</v>
      </c>
    </row>
    <row r="158" spans="1:6" x14ac:dyDescent="0.3">
      <c r="A158">
        <v>2003</v>
      </c>
      <c r="B158">
        <v>3</v>
      </c>
      <c r="C158" s="11">
        <f>DATE(Table12[[#This Row],[year]],Table12[[#This Row],[month]],"01")</f>
        <v>37681</v>
      </c>
      <c r="D158" t="str">
        <f>IF(Table12[[#This Row],[month]]&lt;=6, CONCATENATE(Table12[[#This Row],[year]], "_1",), CONCATENATE(Table12[[#This Row],[year]], "_2",))</f>
        <v>2003_1</v>
      </c>
      <c r="E158" t="s">
        <v>207</v>
      </c>
      <c r="F158" s="1">
        <v>43778.559999999998</v>
      </c>
    </row>
    <row r="159" spans="1:6" x14ac:dyDescent="0.3">
      <c r="A159">
        <v>2003</v>
      </c>
      <c r="B159">
        <v>4</v>
      </c>
      <c r="C159" s="11">
        <f>DATE(Table12[[#This Row],[year]],Table12[[#This Row],[month]],"01")</f>
        <v>37712</v>
      </c>
      <c r="D159" t="str">
        <f>IF(Table12[[#This Row],[month]]&lt;=6, CONCATENATE(Table12[[#This Row],[year]], "_1",), CONCATENATE(Table12[[#This Row],[year]], "_2",))</f>
        <v>2003_1</v>
      </c>
      <c r="E159" t="s">
        <v>207</v>
      </c>
      <c r="F159" s="1">
        <v>18134.62</v>
      </c>
    </row>
    <row r="160" spans="1:6" x14ac:dyDescent="0.3">
      <c r="A160">
        <v>2003</v>
      </c>
      <c r="B160">
        <v>5</v>
      </c>
      <c r="C160" s="11">
        <f>DATE(Table12[[#This Row],[year]],Table12[[#This Row],[month]],"01")</f>
        <v>37742</v>
      </c>
      <c r="D160" t="str">
        <f>IF(Table12[[#This Row],[month]]&lt;=6, CONCATENATE(Table12[[#This Row],[year]], "_1",), CONCATENATE(Table12[[#This Row],[year]], "_2",))</f>
        <v>2003_1</v>
      </c>
      <c r="E160" t="s">
        <v>207</v>
      </c>
      <c r="F160" s="1">
        <v>43611.29</v>
      </c>
    </row>
    <row r="161" spans="1:6" x14ac:dyDescent="0.3">
      <c r="A161">
        <v>2003</v>
      </c>
      <c r="B161">
        <v>6</v>
      </c>
      <c r="C161" s="11">
        <f>DATE(Table12[[#This Row],[year]],Table12[[#This Row],[month]],"01")</f>
        <v>37773</v>
      </c>
      <c r="D161" t="str">
        <f>IF(Table12[[#This Row],[month]]&lt;=6, CONCATENATE(Table12[[#This Row],[year]], "_1",), CONCATENATE(Table12[[#This Row],[year]], "_2",))</f>
        <v>2003_1</v>
      </c>
      <c r="E161" t="s">
        <v>207</v>
      </c>
      <c r="F161" s="1">
        <v>24517.73</v>
      </c>
    </row>
    <row r="162" spans="1:6" x14ac:dyDescent="0.3">
      <c r="A162">
        <v>2003</v>
      </c>
      <c r="B162">
        <v>7</v>
      </c>
      <c r="C162" s="11">
        <f>DATE(Table12[[#This Row],[year]],Table12[[#This Row],[month]],"01")</f>
        <v>37803</v>
      </c>
      <c r="D162" t="str">
        <f>IF(Table12[[#This Row],[month]]&lt;=6, CONCATENATE(Table12[[#This Row],[year]], "_1",), CONCATENATE(Table12[[#This Row],[year]], "_2",))</f>
        <v>2003_2</v>
      </c>
      <c r="E162" t="s">
        <v>207</v>
      </c>
      <c r="F162" s="1">
        <v>42271.15</v>
      </c>
    </row>
    <row r="163" spans="1:6" x14ac:dyDescent="0.3">
      <c r="A163">
        <v>2003</v>
      </c>
      <c r="B163">
        <v>8</v>
      </c>
      <c r="C163" s="11">
        <f>DATE(Table12[[#This Row],[year]],Table12[[#This Row],[month]],"01")</f>
        <v>37834</v>
      </c>
      <c r="D163" t="str">
        <f>IF(Table12[[#This Row],[month]]&lt;=6, CONCATENATE(Table12[[#This Row],[year]], "_1",), CONCATENATE(Table12[[#This Row],[year]], "_2",))</f>
        <v>2003_2</v>
      </c>
      <c r="E163" t="s">
        <v>207</v>
      </c>
      <c r="F163" s="1">
        <v>21048.68</v>
      </c>
    </row>
    <row r="164" spans="1:6" x14ac:dyDescent="0.3">
      <c r="A164">
        <v>2003</v>
      </c>
      <c r="B164">
        <v>9</v>
      </c>
      <c r="C164" s="11">
        <f>DATE(Table12[[#This Row],[year]],Table12[[#This Row],[month]],"01")</f>
        <v>37865</v>
      </c>
      <c r="D164" t="str">
        <f>IF(Table12[[#This Row],[month]]&lt;=6, CONCATENATE(Table12[[#This Row],[year]], "_1",), CONCATENATE(Table12[[#This Row],[year]], "_2",))</f>
        <v>2003_2</v>
      </c>
      <c r="E164" t="s">
        <v>207</v>
      </c>
      <c r="F164" s="1">
        <v>48573.06</v>
      </c>
    </row>
    <row r="165" spans="1:6" x14ac:dyDescent="0.3">
      <c r="A165">
        <v>2003</v>
      </c>
      <c r="B165">
        <v>10</v>
      </c>
      <c r="C165" s="11">
        <f>DATE(Table12[[#This Row],[year]],Table12[[#This Row],[month]],"01")</f>
        <v>37895</v>
      </c>
      <c r="D165" t="str">
        <f>IF(Table12[[#This Row],[month]]&lt;=6, CONCATENATE(Table12[[#This Row],[year]], "_1",), CONCATENATE(Table12[[#This Row],[year]], "_2",))</f>
        <v>2003_2</v>
      </c>
      <c r="E165" t="s">
        <v>207</v>
      </c>
      <c r="F165" s="1">
        <v>92619.66</v>
      </c>
    </row>
    <row r="166" spans="1:6" x14ac:dyDescent="0.3">
      <c r="A166">
        <v>2003</v>
      </c>
      <c r="B166">
        <v>11</v>
      </c>
      <c r="C166" s="11">
        <f>DATE(Table12[[#This Row],[year]],Table12[[#This Row],[month]],"01")</f>
        <v>37926</v>
      </c>
      <c r="D166" t="str">
        <f>IF(Table12[[#This Row],[month]]&lt;=6, CONCATENATE(Table12[[#This Row],[year]], "_1",), CONCATENATE(Table12[[#This Row],[year]], "_2",))</f>
        <v>2003_2</v>
      </c>
      <c r="E166" t="s">
        <v>207</v>
      </c>
      <c r="F166" s="1">
        <v>177113.5</v>
      </c>
    </row>
    <row r="167" spans="1:6" x14ac:dyDescent="0.3">
      <c r="A167">
        <v>2003</v>
      </c>
      <c r="B167">
        <v>12</v>
      </c>
      <c r="C167" s="11">
        <f>DATE(Table12[[#This Row],[year]],Table12[[#This Row],[month]],"01")</f>
        <v>37956</v>
      </c>
      <c r="D167" t="str">
        <f>IF(Table12[[#This Row],[month]]&lt;=6, CONCATENATE(Table12[[#This Row],[year]], "_1",), CONCATENATE(Table12[[#This Row],[year]], "_2",))</f>
        <v>2003_2</v>
      </c>
      <c r="E167" t="s">
        <v>207</v>
      </c>
      <c r="F167" s="1">
        <v>44289.59</v>
      </c>
    </row>
    <row r="168" spans="1:6" x14ac:dyDescent="0.3">
      <c r="A168">
        <v>2004</v>
      </c>
      <c r="B168">
        <v>1</v>
      </c>
      <c r="C168" s="11">
        <f>DATE(Table12[[#This Row],[year]],Table12[[#This Row],[month]],"01")</f>
        <v>37987</v>
      </c>
      <c r="D168" t="str">
        <f>IF(Table12[[#This Row],[month]]&lt;=6, CONCATENATE(Table12[[#This Row],[year]], "_1",), CONCATENATE(Table12[[#This Row],[year]], "_2",))</f>
        <v>2004_1</v>
      </c>
      <c r="E168" t="s">
        <v>207</v>
      </c>
      <c r="F168" s="1">
        <v>67163.72</v>
      </c>
    </row>
    <row r="169" spans="1:6" x14ac:dyDescent="0.3">
      <c r="A169">
        <v>2004</v>
      </c>
      <c r="B169">
        <v>2</v>
      </c>
      <c r="C169" s="11">
        <f>DATE(Table12[[#This Row],[year]],Table12[[#This Row],[month]],"01")</f>
        <v>38018</v>
      </c>
      <c r="D169" t="str">
        <f>IF(Table12[[#This Row],[month]]&lt;=6, CONCATENATE(Table12[[#This Row],[year]], "_1",), CONCATENATE(Table12[[#This Row],[year]], "_2",))</f>
        <v>2004_1</v>
      </c>
      <c r="E169" t="s">
        <v>207</v>
      </c>
      <c r="F169" s="1">
        <v>24433.23</v>
      </c>
    </row>
    <row r="170" spans="1:6" x14ac:dyDescent="0.3">
      <c r="A170">
        <v>2004</v>
      </c>
      <c r="B170">
        <v>3</v>
      </c>
      <c r="C170" s="11">
        <f>DATE(Table12[[#This Row],[year]],Table12[[#This Row],[month]],"01")</f>
        <v>38047</v>
      </c>
      <c r="D170" t="str">
        <f>IF(Table12[[#This Row],[month]]&lt;=6, CONCATENATE(Table12[[#This Row],[year]], "_1",), CONCATENATE(Table12[[#This Row],[year]], "_2",))</f>
        <v>2004_1</v>
      </c>
      <c r="E170" t="s">
        <v>207</v>
      </c>
      <c r="F170" s="1">
        <v>55499.83</v>
      </c>
    </row>
    <row r="171" spans="1:6" x14ac:dyDescent="0.3">
      <c r="A171">
        <v>2004</v>
      </c>
      <c r="B171">
        <v>4</v>
      </c>
      <c r="C171" s="11">
        <f>DATE(Table12[[#This Row],[year]],Table12[[#This Row],[month]],"01")</f>
        <v>38078</v>
      </c>
      <c r="D171" t="str">
        <f>IF(Table12[[#This Row],[month]]&lt;=6, CONCATENATE(Table12[[#This Row],[year]], "_1",), CONCATENATE(Table12[[#This Row],[year]], "_2",))</f>
        <v>2004_1</v>
      </c>
      <c r="E171" t="s">
        <v>207</v>
      </c>
      <c r="F171" s="1">
        <v>49260.06</v>
      </c>
    </row>
    <row r="172" spans="1:6" x14ac:dyDescent="0.3">
      <c r="A172">
        <v>2004</v>
      </c>
      <c r="B172">
        <v>5</v>
      </c>
      <c r="C172" s="11">
        <f>DATE(Table12[[#This Row],[year]],Table12[[#This Row],[month]],"01")</f>
        <v>38108</v>
      </c>
      <c r="D172" t="str">
        <f>IF(Table12[[#This Row],[month]]&lt;=6, CONCATENATE(Table12[[#This Row],[year]], "_1",), CONCATENATE(Table12[[#This Row],[year]], "_2",))</f>
        <v>2004_1</v>
      </c>
      <c r="E172" t="s">
        <v>207</v>
      </c>
      <c r="F172" s="1">
        <v>24835.11</v>
      </c>
    </row>
    <row r="173" spans="1:6" x14ac:dyDescent="0.3">
      <c r="A173">
        <v>2004</v>
      </c>
      <c r="B173">
        <v>6</v>
      </c>
      <c r="C173" s="11">
        <f>DATE(Table12[[#This Row],[year]],Table12[[#This Row],[month]],"01")</f>
        <v>38139</v>
      </c>
      <c r="D173" t="str">
        <f>IF(Table12[[#This Row],[month]]&lt;=6, CONCATENATE(Table12[[#This Row],[year]], "_1",), CONCATENATE(Table12[[#This Row],[year]], "_2",))</f>
        <v>2004_1</v>
      </c>
      <c r="E173" t="s">
        <v>207</v>
      </c>
      <c r="F173" s="1">
        <v>66278.77</v>
      </c>
    </row>
    <row r="174" spans="1:6" x14ac:dyDescent="0.3">
      <c r="A174">
        <v>2004</v>
      </c>
      <c r="B174">
        <v>7</v>
      </c>
      <c r="C174" s="11">
        <f>DATE(Table12[[#This Row],[year]],Table12[[#This Row],[month]],"01")</f>
        <v>38169</v>
      </c>
      <c r="D174" t="str">
        <f>IF(Table12[[#This Row],[month]]&lt;=6, CONCATENATE(Table12[[#This Row],[year]], "_1",), CONCATENATE(Table12[[#This Row],[year]], "_2",))</f>
        <v>2004_2</v>
      </c>
      <c r="E174" t="s">
        <v>207</v>
      </c>
      <c r="F174" s="1">
        <v>72417.83</v>
      </c>
    </row>
    <row r="175" spans="1:6" x14ac:dyDescent="0.3">
      <c r="A175">
        <v>2004</v>
      </c>
      <c r="B175">
        <v>8</v>
      </c>
      <c r="C175" s="11">
        <f>DATE(Table12[[#This Row],[year]],Table12[[#This Row],[month]],"01")</f>
        <v>38200</v>
      </c>
      <c r="D175" t="str">
        <f>IF(Table12[[#This Row],[month]]&lt;=6, CONCATENATE(Table12[[#This Row],[year]], "_1",), CONCATENATE(Table12[[#This Row],[year]], "_2",))</f>
        <v>2004_2</v>
      </c>
      <c r="E175" t="s">
        <v>207</v>
      </c>
      <c r="F175" s="1">
        <v>65018.68</v>
      </c>
    </row>
    <row r="176" spans="1:6" x14ac:dyDescent="0.3">
      <c r="A176">
        <v>2004</v>
      </c>
      <c r="B176">
        <v>9</v>
      </c>
      <c r="C176" s="11">
        <f>DATE(Table12[[#This Row],[year]],Table12[[#This Row],[month]],"01")</f>
        <v>38231</v>
      </c>
      <c r="D176" t="str">
        <f>IF(Table12[[#This Row],[month]]&lt;=6, CONCATENATE(Table12[[#This Row],[year]], "_1",), CONCATENATE(Table12[[#This Row],[year]], "_2",))</f>
        <v>2004_2</v>
      </c>
      <c r="E176" t="s">
        <v>207</v>
      </c>
      <c r="F176" s="1">
        <v>62984.2</v>
      </c>
    </row>
    <row r="177" spans="1:6" x14ac:dyDescent="0.3">
      <c r="A177">
        <v>2004</v>
      </c>
      <c r="B177">
        <v>10</v>
      </c>
      <c r="C177" s="11">
        <f>DATE(Table12[[#This Row],[year]],Table12[[#This Row],[month]],"01")</f>
        <v>38261</v>
      </c>
      <c r="D177" t="str">
        <f>IF(Table12[[#This Row],[month]]&lt;=6, CONCATENATE(Table12[[#This Row],[year]], "_1",), CONCATENATE(Table12[[#This Row],[year]], "_2",))</f>
        <v>2004_2</v>
      </c>
      <c r="E177" t="s">
        <v>207</v>
      </c>
      <c r="F177" s="1">
        <v>107121.33</v>
      </c>
    </row>
    <row r="178" spans="1:6" x14ac:dyDescent="0.3">
      <c r="A178">
        <v>2004</v>
      </c>
      <c r="B178">
        <v>11</v>
      </c>
      <c r="C178" s="11">
        <f>DATE(Table12[[#This Row],[year]],Table12[[#This Row],[month]],"01")</f>
        <v>38292</v>
      </c>
      <c r="D178" t="str">
        <f>IF(Table12[[#This Row],[month]]&lt;=6, CONCATENATE(Table12[[#This Row],[year]], "_1",), CONCATENATE(Table12[[#This Row],[year]], "_2",))</f>
        <v>2004_2</v>
      </c>
      <c r="E178" t="s">
        <v>207</v>
      </c>
      <c r="F178" s="1">
        <v>183656.6</v>
      </c>
    </row>
    <row r="179" spans="1:6" x14ac:dyDescent="0.3">
      <c r="A179">
        <v>2004</v>
      </c>
      <c r="B179">
        <v>12</v>
      </c>
      <c r="C179" s="11">
        <f>DATE(Table12[[#This Row],[year]],Table12[[#This Row],[month]],"01")</f>
        <v>38322</v>
      </c>
      <c r="D179" t="str">
        <f>IF(Table12[[#This Row],[month]]&lt;=6, CONCATENATE(Table12[[#This Row],[year]], "_1",), CONCATENATE(Table12[[#This Row],[year]], "_2",))</f>
        <v>2004_2</v>
      </c>
      <c r="E179" t="s">
        <v>207</v>
      </c>
      <c r="F179" s="1">
        <v>75882.490000000005</v>
      </c>
    </row>
    <row r="180" spans="1:6" x14ac:dyDescent="0.3">
      <c r="A180">
        <v>2005</v>
      </c>
      <c r="B180">
        <v>1</v>
      </c>
      <c r="C180" s="11">
        <f>DATE(Table12[[#This Row],[year]],Table12[[#This Row],[month]],"01")</f>
        <v>38353</v>
      </c>
      <c r="D180" t="str">
        <f>IF(Table12[[#This Row],[month]]&lt;=6, CONCATENATE(Table12[[#This Row],[year]], "_1",), CONCATENATE(Table12[[#This Row],[year]], "_2",))</f>
        <v>2005_1</v>
      </c>
      <c r="E180" t="s">
        <v>207</v>
      </c>
      <c r="F180" s="1">
        <v>62515.73</v>
      </c>
    </row>
    <row r="181" spans="1:6" x14ac:dyDescent="0.3">
      <c r="A181">
        <v>2005</v>
      </c>
      <c r="B181">
        <v>2</v>
      </c>
      <c r="C181" s="11">
        <f>DATE(Table12[[#This Row],[year]],Table12[[#This Row],[month]],"01")</f>
        <v>38384</v>
      </c>
      <c r="D181" t="str">
        <f>IF(Table12[[#This Row],[month]]&lt;=6, CONCATENATE(Table12[[#This Row],[year]], "_1",), CONCATENATE(Table12[[#This Row],[year]], "_2",))</f>
        <v>2005_1</v>
      </c>
      <c r="E181" t="s">
        <v>207</v>
      </c>
      <c r="F181" s="1">
        <v>59305.38</v>
      </c>
    </row>
    <row r="182" spans="1:6" x14ac:dyDescent="0.3">
      <c r="A182">
        <v>2005</v>
      </c>
      <c r="B182">
        <v>3</v>
      </c>
      <c r="C182" s="11">
        <f>DATE(Table12[[#This Row],[year]],Table12[[#This Row],[month]],"01")</f>
        <v>38412</v>
      </c>
      <c r="D182" t="str">
        <f>IF(Table12[[#This Row],[month]]&lt;=6, CONCATENATE(Table12[[#This Row],[year]], "_1",), CONCATENATE(Table12[[#This Row],[year]], "_2",))</f>
        <v>2005_1</v>
      </c>
      <c r="E182" t="s">
        <v>207</v>
      </c>
      <c r="F182" s="1">
        <v>61220.45</v>
      </c>
    </row>
    <row r="183" spans="1:6" x14ac:dyDescent="0.3">
      <c r="A183">
        <v>2005</v>
      </c>
      <c r="B183">
        <v>4</v>
      </c>
      <c r="C183" s="11">
        <f>DATE(Table12[[#This Row],[year]],Table12[[#This Row],[month]],"01")</f>
        <v>38443</v>
      </c>
      <c r="D183" t="str">
        <f>IF(Table12[[#This Row],[month]]&lt;=6, CONCATENATE(Table12[[#This Row],[year]], "_1",), CONCATENATE(Table12[[#This Row],[year]], "_2",))</f>
        <v>2005_1</v>
      </c>
      <c r="E183" t="s">
        <v>207</v>
      </c>
      <c r="F183" s="1">
        <v>69839.89</v>
      </c>
    </row>
    <row r="184" spans="1:6" x14ac:dyDescent="0.3">
      <c r="A184">
        <v>2005</v>
      </c>
      <c r="B184">
        <v>5</v>
      </c>
      <c r="C184" s="11">
        <f>DATE(Table12[[#This Row],[year]],Table12[[#This Row],[month]],"01")</f>
        <v>38473</v>
      </c>
      <c r="D184" t="str">
        <f>IF(Table12[[#This Row],[month]]&lt;=6, CONCATENATE(Table12[[#This Row],[year]], "_1",), CONCATENATE(Table12[[#This Row],[year]], "_2",))</f>
        <v>2005_1</v>
      </c>
      <c r="E184" t="s">
        <v>207</v>
      </c>
      <c r="F184" s="1">
        <v>70964.850000000006</v>
      </c>
    </row>
  </sheetData>
  <mergeCells count="1">
    <mergeCell ref="R2:Z20"/>
  </mergeCells>
  <pageMargins left="0.75" right="0.75" top="1" bottom="1" header="0.5" footer="0.5"/>
  <pageSetup paperSize="9" orientation="portrait" r:id="rId3"/>
  <drawing r:id="rId4"/>
  <tableParts count="2">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81341-7427-45D9-BB82-FF1525E754B2}">
  <dimension ref="A1:J113"/>
  <sheetViews>
    <sheetView zoomScale="85" zoomScaleNormal="85" workbookViewId="0">
      <selection activeCell="I35" sqref="I35"/>
    </sheetView>
  </sheetViews>
  <sheetFormatPr defaultRowHeight="18.75" x14ac:dyDescent="0.3"/>
  <cols>
    <col min="1" max="1" width="14.69921875" customWidth="1"/>
    <col min="2" max="2" width="10.5" customWidth="1"/>
    <col min="3" max="3" width="14.59765625" bestFit="1" customWidth="1"/>
    <col min="5" max="5" width="29.8984375" bestFit="1" customWidth="1"/>
    <col min="6" max="6" width="18.296875" bestFit="1" customWidth="1"/>
    <col min="8" max="8" width="32.8984375" bestFit="1" customWidth="1"/>
    <col min="9" max="9" width="18.296875" bestFit="1" customWidth="1"/>
  </cols>
  <sheetData>
    <row r="1" spans="1:9" ht="21" x14ac:dyDescent="0.35">
      <c r="A1" s="5" t="s">
        <v>298</v>
      </c>
    </row>
    <row r="2" spans="1:9" x14ac:dyDescent="0.3">
      <c r="A2" t="s">
        <v>152</v>
      </c>
      <c r="B2" t="s">
        <v>218</v>
      </c>
      <c r="C2" t="s">
        <v>36</v>
      </c>
      <c r="E2" s="3" t="s">
        <v>296</v>
      </c>
      <c r="F2" t="s">
        <v>234</v>
      </c>
      <c r="H2" s="3" t="s">
        <v>297</v>
      </c>
      <c r="I2" t="s">
        <v>234</v>
      </c>
    </row>
    <row r="3" spans="1:9" x14ac:dyDescent="0.3">
      <c r="A3" t="s">
        <v>96</v>
      </c>
      <c r="B3">
        <v>1019</v>
      </c>
      <c r="C3">
        <v>8434.52</v>
      </c>
      <c r="E3" s="4" t="s">
        <v>96</v>
      </c>
      <c r="F3" s="1">
        <v>8434.52</v>
      </c>
      <c r="H3" s="4" t="s">
        <v>106</v>
      </c>
      <c r="I3" s="1">
        <v>1528.3</v>
      </c>
    </row>
    <row r="4" spans="1:9" x14ac:dyDescent="0.3">
      <c r="A4" t="s">
        <v>116</v>
      </c>
      <c r="B4">
        <v>1030</v>
      </c>
      <c r="C4">
        <v>6392</v>
      </c>
      <c r="E4" s="4" t="s">
        <v>116</v>
      </c>
      <c r="F4" s="1">
        <v>6392</v>
      </c>
      <c r="H4" s="4" t="s">
        <v>77</v>
      </c>
      <c r="I4" s="1">
        <v>1463.85</v>
      </c>
    </row>
    <row r="5" spans="1:9" x14ac:dyDescent="0.3">
      <c r="A5" t="s">
        <v>135</v>
      </c>
      <c r="B5">
        <v>1013</v>
      </c>
      <c r="C5">
        <v>6154.28</v>
      </c>
      <c r="E5" s="4" t="s">
        <v>135</v>
      </c>
      <c r="F5" s="1">
        <v>6154.28</v>
      </c>
      <c r="H5" s="4" t="s">
        <v>87</v>
      </c>
      <c r="I5" s="1">
        <v>1395.42</v>
      </c>
    </row>
    <row r="6" spans="1:9" x14ac:dyDescent="0.3">
      <c r="A6" t="s">
        <v>53</v>
      </c>
      <c r="B6">
        <v>948</v>
      </c>
      <c r="C6">
        <v>5909.78</v>
      </c>
      <c r="E6" s="4" t="s">
        <v>53</v>
      </c>
      <c r="F6" s="1">
        <v>5909.78</v>
      </c>
      <c r="H6" s="4" t="s">
        <v>119</v>
      </c>
      <c r="I6" s="1">
        <v>1338.04</v>
      </c>
    </row>
    <row r="7" spans="1:9" x14ac:dyDescent="0.3">
      <c r="A7" t="s">
        <v>68</v>
      </c>
      <c r="B7">
        <v>961</v>
      </c>
      <c r="C7">
        <v>5571.8</v>
      </c>
      <c r="E7" s="4" t="s">
        <v>68</v>
      </c>
      <c r="F7" s="1">
        <v>5571.8</v>
      </c>
      <c r="H7" s="4" t="s">
        <v>125</v>
      </c>
      <c r="I7" s="1">
        <v>1283.48</v>
      </c>
    </row>
    <row r="8" spans="1:9" x14ac:dyDescent="0.3">
      <c r="A8" t="s">
        <v>146</v>
      </c>
      <c r="B8">
        <v>933</v>
      </c>
      <c r="C8">
        <v>5457.54</v>
      </c>
      <c r="E8" s="4" t="s">
        <v>146</v>
      </c>
      <c r="F8" s="1">
        <v>5457.54</v>
      </c>
      <c r="H8" s="4" t="s">
        <v>54</v>
      </c>
      <c r="I8" s="1">
        <v>1254.83</v>
      </c>
    </row>
    <row r="9" spans="1:9" x14ac:dyDescent="0.3">
      <c r="A9" t="s">
        <v>100</v>
      </c>
      <c r="B9">
        <v>1052</v>
      </c>
      <c r="C9">
        <v>5280</v>
      </c>
      <c r="E9" s="4" t="s">
        <v>100</v>
      </c>
      <c r="F9" s="1">
        <v>5280</v>
      </c>
      <c r="H9" s="4" t="s">
        <v>142</v>
      </c>
      <c r="I9" s="1">
        <v>1119.25</v>
      </c>
    </row>
    <row r="10" spans="1:9" x14ac:dyDescent="0.3">
      <c r="A10" t="s">
        <v>47</v>
      </c>
      <c r="B10">
        <v>917</v>
      </c>
      <c r="C10">
        <v>5243.24</v>
      </c>
      <c r="E10" s="4" t="s">
        <v>47</v>
      </c>
      <c r="F10" s="1">
        <v>5243.24</v>
      </c>
      <c r="H10" s="4" t="s">
        <v>58</v>
      </c>
      <c r="I10" s="1">
        <v>977.67</v>
      </c>
    </row>
    <row r="11" spans="1:9" x14ac:dyDescent="0.3">
      <c r="A11" t="s">
        <v>132</v>
      </c>
      <c r="B11">
        <v>873</v>
      </c>
      <c r="C11">
        <v>5186.04</v>
      </c>
      <c r="E11" s="4" t="s">
        <v>132</v>
      </c>
      <c r="F11" s="1">
        <v>5186.04</v>
      </c>
      <c r="H11" s="4" t="s">
        <v>62</v>
      </c>
      <c r="I11" s="1">
        <v>930.9</v>
      </c>
    </row>
    <row r="12" spans="1:9" x14ac:dyDescent="0.3">
      <c r="A12" t="s">
        <v>124</v>
      </c>
      <c r="B12">
        <v>1011</v>
      </c>
      <c r="C12">
        <v>5072.71</v>
      </c>
      <c r="E12" s="4" t="s">
        <v>124</v>
      </c>
      <c r="F12" s="1">
        <v>5072.71</v>
      </c>
      <c r="H12" s="4" t="s">
        <v>217</v>
      </c>
      <c r="I12" s="1">
        <v>0</v>
      </c>
    </row>
    <row r="13" spans="1:9" x14ac:dyDescent="0.3">
      <c r="A13" t="s">
        <v>75</v>
      </c>
      <c r="B13">
        <v>932</v>
      </c>
      <c r="C13">
        <v>5026.1400000000003</v>
      </c>
      <c r="E13" s="4" t="s">
        <v>230</v>
      </c>
      <c r="F13">
        <v>58701.91</v>
      </c>
      <c r="H13" s="4" t="s">
        <v>230</v>
      </c>
      <c r="I13">
        <v>11291.739999999998</v>
      </c>
    </row>
    <row r="14" spans="1:9" x14ac:dyDescent="0.3">
      <c r="A14" t="s">
        <v>78</v>
      </c>
      <c r="B14">
        <v>1040</v>
      </c>
      <c r="C14">
        <v>4825.4399999999996</v>
      </c>
    </row>
    <row r="15" spans="1:9" x14ac:dyDescent="0.3">
      <c r="A15" t="s">
        <v>97</v>
      </c>
      <c r="B15">
        <v>985</v>
      </c>
      <c r="C15">
        <v>4653.72</v>
      </c>
      <c r="F15" s="6"/>
    </row>
    <row r="16" spans="1:9" ht="19.5" thickBot="1" x14ac:dyDescent="0.35">
      <c r="A16" t="s">
        <v>90</v>
      </c>
      <c r="B16">
        <v>1056</v>
      </c>
      <c r="C16">
        <v>4566.99</v>
      </c>
    </row>
    <row r="17" spans="1:10" ht="19.5" customHeight="1" x14ac:dyDescent="0.3">
      <c r="A17" t="s">
        <v>88</v>
      </c>
      <c r="B17">
        <v>945</v>
      </c>
      <c r="C17">
        <v>4529.6000000000004</v>
      </c>
      <c r="H17" s="32" t="s">
        <v>317</v>
      </c>
      <c r="I17" s="33"/>
      <c r="J17" s="15"/>
    </row>
    <row r="18" spans="1:10" x14ac:dyDescent="0.3">
      <c r="A18" t="s">
        <v>64</v>
      </c>
      <c r="B18">
        <v>963</v>
      </c>
      <c r="C18">
        <v>4468.96</v>
      </c>
      <c r="H18" s="34"/>
      <c r="I18" s="35"/>
      <c r="J18" s="15"/>
    </row>
    <row r="19" spans="1:10" x14ac:dyDescent="0.3">
      <c r="A19" t="s">
        <v>50</v>
      </c>
      <c r="B19">
        <v>914</v>
      </c>
      <c r="C19">
        <v>4374.1400000000003</v>
      </c>
      <c r="H19" s="34"/>
      <c r="I19" s="35"/>
      <c r="J19" s="15"/>
    </row>
    <row r="20" spans="1:10" x14ac:dyDescent="0.3">
      <c r="A20" t="s">
        <v>141</v>
      </c>
      <c r="B20">
        <v>880</v>
      </c>
      <c r="C20">
        <v>4343.5600000000004</v>
      </c>
      <c r="H20" s="34"/>
      <c r="I20" s="35"/>
      <c r="J20" s="15"/>
    </row>
    <row r="21" spans="1:10" x14ac:dyDescent="0.3">
      <c r="A21" t="s">
        <v>42</v>
      </c>
      <c r="B21">
        <v>925</v>
      </c>
      <c r="C21">
        <v>4333.5</v>
      </c>
      <c r="H21" s="34"/>
      <c r="I21" s="35"/>
      <c r="J21" s="15"/>
    </row>
    <row r="22" spans="1:10" x14ac:dyDescent="0.3">
      <c r="A22" t="s">
        <v>92</v>
      </c>
      <c r="B22">
        <v>999</v>
      </c>
      <c r="C22">
        <v>4128.54</v>
      </c>
      <c r="H22" s="34"/>
      <c r="I22" s="35"/>
      <c r="J22" s="15"/>
    </row>
    <row r="23" spans="1:10" x14ac:dyDescent="0.3">
      <c r="A23" t="s">
        <v>130</v>
      </c>
      <c r="B23">
        <v>965</v>
      </c>
      <c r="C23">
        <v>4114.5200000000004</v>
      </c>
      <c r="H23" s="34"/>
      <c r="I23" s="35"/>
      <c r="J23" s="15"/>
    </row>
    <row r="24" spans="1:10" x14ac:dyDescent="0.3">
      <c r="A24" t="s">
        <v>117</v>
      </c>
      <c r="B24">
        <v>918</v>
      </c>
      <c r="C24">
        <v>4080</v>
      </c>
      <c r="H24" s="34"/>
      <c r="I24" s="35"/>
      <c r="J24" s="15"/>
    </row>
    <row r="25" spans="1:10" x14ac:dyDescent="0.3">
      <c r="A25" t="s">
        <v>72</v>
      </c>
      <c r="B25">
        <v>992</v>
      </c>
      <c r="C25">
        <v>3970.26</v>
      </c>
      <c r="H25" s="34"/>
      <c r="I25" s="35"/>
      <c r="J25" s="15"/>
    </row>
    <row r="26" spans="1:10" x14ac:dyDescent="0.3">
      <c r="A26" t="s">
        <v>70</v>
      </c>
      <c r="B26">
        <v>997</v>
      </c>
      <c r="C26">
        <v>3950.94</v>
      </c>
      <c r="H26" s="34"/>
      <c r="I26" s="35"/>
      <c r="J26" s="15"/>
    </row>
    <row r="27" spans="1:10" x14ac:dyDescent="0.3">
      <c r="A27" t="s">
        <v>123</v>
      </c>
      <c r="B27">
        <v>1029</v>
      </c>
      <c r="C27">
        <v>3864.24</v>
      </c>
      <c r="H27" s="34"/>
      <c r="I27" s="35"/>
      <c r="J27" s="15"/>
    </row>
    <row r="28" spans="1:10" x14ac:dyDescent="0.3">
      <c r="A28" t="s">
        <v>127</v>
      </c>
      <c r="B28">
        <v>1076</v>
      </c>
      <c r="C28">
        <v>3863.02</v>
      </c>
      <c r="H28" s="34"/>
      <c r="I28" s="35"/>
      <c r="J28" s="15"/>
    </row>
    <row r="29" spans="1:10" x14ac:dyDescent="0.3">
      <c r="A29" t="s">
        <v>95</v>
      </c>
      <c r="B29">
        <v>992</v>
      </c>
      <c r="C29">
        <v>3855.6</v>
      </c>
      <c r="H29" s="34"/>
      <c r="I29" s="35"/>
      <c r="J29" s="15"/>
    </row>
    <row r="30" spans="1:10" x14ac:dyDescent="0.3">
      <c r="A30" t="s">
        <v>46</v>
      </c>
      <c r="B30">
        <v>915</v>
      </c>
      <c r="C30">
        <v>3836.41</v>
      </c>
      <c r="H30" s="34"/>
      <c r="I30" s="35"/>
      <c r="J30" s="15"/>
    </row>
    <row r="31" spans="1:10" ht="19.5" thickBot="1" x14ac:dyDescent="0.35">
      <c r="A31" t="s">
        <v>105</v>
      </c>
      <c r="B31">
        <v>1808</v>
      </c>
      <c r="C31">
        <v>3816.85</v>
      </c>
      <c r="E31" s="6" t="s">
        <v>299</v>
      </c>
      <c r="F31">
        <f>ROUND(F13/Table14[[#Totals],[order_amount]]*100, 2)</f>
        <v>17.27</v>
      </c>
      <c r="H31" s="36"/>
      <c r="I31" s="37"/>
      <c r="J31" s="15"/>
    </row>
    <row r="32" spans="1:10" x14ac:dyDescent="0.3">
      <c r="A32" t="s">
        <v>136</v>
      </c>
      <c r="B32">
        <v>979</v>
      </c>
      <c r="C32">
        <v>3781.47</v>
      </c>
      <c r="E32" s="6" t="s">
        <v>300</v>
      </c>
      <c r="F32">
        <f>ROUND(I13/Table14[[#Totals],[order_amount]]*100, 2)</f>
        <v>3.32</v>
      </c>
    </row>
    <row r="33" spans="1:6" x14ac:dyDescent="0.3">
      <c r="A33" t="s">
        <v>82</v>
      </c>
      <c r="B33">
        <v>923</v>
      </c>
      <c r="C33">
        <v>3773.5</v>
      </c>
      <c r="E33" s="10" t="s">
        <v>291</v>
      </c>
      <c r="F33">
        <f>AVERAGE(Table14[order_amount])</f>
        <v>3089.4230000000002</v>
      </c>
    </row>
    <row r="34" spans="1:6" x14ac:dyDescent="0.3">
      <c r="A34" t="s">
        <v>74</v>
      </c>
      <c r="B34">
        <v>1111</v>
      </c>
      <c r="C34">
        <v>3726.45</v>
      </c>
    </row>
    <row r="35" spans="1:6" x14ac:dyDescent="0.3">
      <c r="A35" t="s">
        <v>61</v>
      </c>
      <c r="B35">
        <v>973</v>
      </c>
      <c r="C35">
        <v>3644.8</v>
      </c>
    </row>
    <row r="36" spans="1:6" x14ac:dyDescent="0.3">
      <c r="A36" t="s">
        <v>121</v>
      </c>
      <c r="B36">
        <v>952</v>
      </c>
      <c r="C36">
        <v>3594.24</v>
      </c>
    </row>
    <row r="37" spans="1:6" x14ac:dyDescent="0.3">
      <c r="A37" t="s">
        <v>39</v>
      </c>
      <c r="B37">
        <v>894</v>
      </c>
      <c r="C37">
        <v>3565.69</v>
      </c>
    </row>
    <row r="38" spans="1:6" x14ac:dyDescent="0.3">
      <c r="A38" t="s">
        <v>57</v>
      </c>
      <c r="B38">
        <v>1053</v>
      </c>
      <c r="C38">
        <v>3559.17</v>
      </c>
    </row>
    <row r="39" spans="1:6" x14ac:dyDescent="0.3">
      <c r="A39" t="s">
        <v>122</v>
      </c>
      <c r="B39">
        <v>949</v>
      </c>
      <c r="C39">
        <v>3555.67</v>
      </c>
    </row>
    <row r="40" spans="1:6" x14ac:dyDescent="0.3">
      <c r="A40" t="s">
        <v>113</v>
      </c>
      <c r="B40">
        <v>1061</v>
      </c>
      <c r="C40">
        <v>3530.52</v>
      </c>
    </row>
    <row r="41" spans="1:6" x14ac:dyDescent="0.3">
      <c r="A41" t="s">
        <v>52</v>
      </c>
      <c r="B41">
        <v>984</v>
      </c>
      <c r="C41">
        <v>3390.48</v>
      </c>
    </row>
    <row r="42" spans="1:6" x14ac:dyDescent="0.3">
      <c r="A42" t="s">
        <v>67</v>
      </c>
      <c r="B42">
        <v>1085</v>
      </c>
      <c r="C42">
        <v>3375.84</v>
      </c>
    </row>
    <row r="43" spans="1:6" x14ac:dyDescent="0.3">
      <c r="A43" t="s">
        <v>143</v>
      </c>
      <c r="B43">
        <v>1047</v>
      </c>
      <c r="C43">
        <v>3344</v>
      </c>
    </row>
    <row r="44" spans="1:6" x14ac:dyDescent="0.3">
      <c r="A44" t="s">
        <v>48</v>
      </c>
      <c r="B44">
        <v>918</v>
      </c>
      <c r="C44">
        <v>3333.74</v>
      </c>
    </row>
    <row r="45" spans="1:6" x14ac:dyDescent="0.3">
      <c r="A45" t="s">
        <v>98</v>
      </c>
      <c r="B45">
        <v>966</v>
      </c>
      <c r="C45">
        <v>3315.26</v>
      </c>
    </row>
    <row r="46" spans="1:6" x14ac:dyDescent="0.3">
      <c r="A46" t="s">
        <v>118</v>
      </c>
      <c r="B46">
        <v>999</v>
      </c>
      <c r="C46">
        <v>3307.5</v>
      </c>
    </row>
    <row r="47" spans="1:6" x14ac:dyDescent="0.3">
      <c r="A47" t="s">
        <v>55</v>
      </c>
      <c r="B47">
        <v>855</v>
      </c>
      <c r="C47">
        <v>3294.72</v>
      </c>
    </row>
    <row r="48" spans="1:6" x14ac:dyDescent="0.3">
      <c r="A48" t="s">
        <v>131</v>
      </c>
      <c r="B48">
        <v>972</v>
      </c>
      <c r="C48">
        <v>3284.28</v>
      </c>
    </row>
    <row r="49" spans="1:3" x14ac:dyDescent="0.3">
      <c r="A49" t="s">
        <v>83</v>
      </c>
      <c r="B49">
        <v>986</v>
      </c>
      <c r="C49">
        <v>3261.6</v>
      </c>
    </row>
    <row r="50" spans="1:3" x14ac:dyDescent="0.3">
      <c r="A50" t="s">
        <v>43</v>
      </c>
      <c r="B50">
        <v>991</v>
      </c>
      <c r="C50">
        <v>3232.24</v>
      </c>
    </row>
    <row r="51" spans="1:3" x14ac:dyDescent="0.3">
      <c r="A51" t="s">
        <v>73</v>
      </c>
      <c r="B51">
        <v>940</v>
      </c>
      <c r="C51">
        <v>3222.73</v>
      </c>
    </row>
    <row r="52" spans="1:3" x14ac:dyDescent="0.3">
      <c r="A52" t="s">
        <v>51</v>
      </c>
      <c r="B52">
        <v>990</v>
      </c>
      <c r="C52">
        <v>3094.68</v>
      </c>
    </row>
    <row r="53" spans="1:3" x14ac:dyDescent="0.3">
      <c r="A53" t="s">
        <v>108</v>
      </c>
      <c r="B53">
        <v>947</v>
      </c>
      <c r="C53">
        <v>3054.48</v>
      </c>
    </row>
    <row r="54" spans="1:3" x14ac:dyDescent="0.3">
      <c r="A54" t="s">
        <v>89</v>
      </c>
      <c r="B54">
        <v>883</v>
      </c>
      <c r="C54">
        <v>3004.98</v>
      </c>
    </row>
    <row r="55" spans="1:3" x14ac:dyDescent="0.3">
      <c r="A55" t="s">
        <v>111</v>
      </c>
      <c r="B55">
        <v>972</v>
      </c>
      <c r="C55">
        <v>3002.44</v>
      </c>
    </row>
    <row r="56" spans="1:3" x14ac:dyDescent="0.3">
      <c r="A56" t="s">
        <v>94</v>
      </c>
      <c r="B56">
        <v>900</v>
      </c>
      <c r="C56">
        <v>2956.59</v>
      </c>
    </row>
    <row r="57" spans="1:3" x14ac:dyDescent="0.3">
      <c r="A57" t="s">
        <v>86</v>
      </c>
      <c r="B57">
        <v>911</v>
      </c>
      <c r="C57">
        <v>2866.26</v>
      </c>
    </row>
    <row r="58" spans="1:3" x14ac:dyDescent="0.3">
      <c r="A58" t="s">
        <v>137</v>
      </c>
      <c r="B58">
        <v>988</v>
      </c>
      <c r="C58">
        <v>2850.75</v>
      </c>
    </row>
    <row r="59" spans="1:3" x14ac:dyDescent="0.3">
      <c r="A59" t="s">
        <v>80</v>
      </c>
      <c r="B59">
        <v>894</v>
      </c>
      <c r="C59">
        <v>2831.54</v>
      </c>
    </row>
    <row r="60" spans="1:3" x14ac:dyDescent="0.3">
      <c r="A60" t="s">
        <v>85</v>
      </c>
      <c r="B60">
        <v>1051</v>
      </c>
      <c r="C60">
        <v>2798</v>
      </c>
    </row>
    <row r="61" spans="1:3" x14ac:dyDescent="0.3">
      <c r="A61" t="s">
        <v>147</v>
      </c>
      <c r="B61">
        <v>1015</v>
      </c>
      <c r="C61">
        <v>2778.56</v>
      </c>
    </row>
    <row r="62" spans="1:3" x14ac:dyDescent="0.3">
      <c r="A62" t="s">
        <v>40</v>
      </c>
      <c r="B62">
        <v>934</v>
      </c>
      <c r="C62">
        <v>2770.95</v>
      </c>
    </row>
    <row r="63" spans="1:3" x14ac:dyDescent="0.3">
      <c r="A63" t="s">
        <v>44</v>
      </c>
      <c r="B63">
        <v>867</v>
      </c>
      <c r="C63">
        <v>2767.7</v>
      </c>
    </row>
    <row r="64" spans="1:3" x14ac:dyDescent="0.3">
      <c r="A64" t="s">
        <v>134</v>
      </c>
      <c r="B64">
        <v>917</v>
      </c>
      <c r="C64">
        <v>2757.4</v>
      </c>
    </row>
    <row r="65" spans="1:3" x14ac:dyDescent="0.3">
      <c r="A65" t="s">
        <v>139</v>
      </c>
      <c r="B65">
        <v>832</v>
      </c>
      <c r="C65">
        <v>2754.5</v>
      </c>
    </row>
    <row r="66" spans="1:3" x14ac:dyDescent="0.3">
      <c r="A66" t="s">
        <v>115</v>
      </c>
      <c r="B66">
        <v>898</v>
      </c>
      <c r="C66">
        <v>2720.56</v>
      </c>
    </row>
    <row r="67" spans="1:3" x14ac:dyDescent="0.3">
      <c r="A67" t="s">
        <v>41</v>
      </c>
      <c r="B67">
        <v>957</v>
      </c>
      <c r="C67">
        <v>2701.5</v>
      </c>
    </row>
    <row r="68" spans="1:3" x14ac:dyDescent="0.3">
      <c r="A68" t="s">
        <v>110</v>
      </c>
      <c r="B68">
        <v>767</v>
      </c>
      <c r="C68">
        <v>2604</v>
      </c>
    </row>
    <row r="69" spans="1:3" x14ac:dyDescent="0.3">
      <c r="A69" t="s">
        <v>133</v>
      </c>
      <c r="B69">
        <v>803</v>
      </c>
      <c r="C69">
        <v>2592.7199999999998</v>
      </c>
    </row>
    <row r="70" spans="1:3" x14ac:dyDescent="0.3">
      <c r="A70" t="s">
        <v>63</v>
      </c>
      <c r="B70">
        <v>972</v>
      </c>
      <c r="C70">
        <v>2574.88</v>
      </c>
    </row>
    <row r="71" spans="1:3" x14ac:dyDescent="0.3">
      <c r="A71" t="s">
        <v>65</v>
      </c>
      <c r="B71">
        <v>1028</v>
      </c>
      <c r="C71">
        <v>2562</v>
      </c>
    </row>
    <row r="72" spans="1:3" x14ac:dyDescent="0.3">
      <c r="A72" t="s">
        <v>107</v>
      </c>
      <c r="B72">
        <v>897</v>
      </c>
      <c r="C72">
        <v>2552.6999999999998</v>
      </c>
    </row>
    <row r="73" spans="1:3" x14ac:dyDescent="0.3">
      <c r="A73" t="s">
        <v>140</v>
      </c>
      <c r="B73">
        <v>992</v>
      </c>
      <c r="C73">
        <v>2544.9</v>
      </c>
    </row>
    <row r="74" spans="1:3" x14ac:dyDescent="0.3">
      <c r="A74" t="s">
        <v>138</v>
      </c>
      <c r="B74">
        <v>898</v>
      </c>
      <c r="C74">
        <v>2511.69</v>
      </c>
    </row>
    <row r="75" spans="1:3" x14ac:dyDescent="0.3">
      <c r="A75" t="s">
        <v>104</v>
      </c>
      <c r="B75">
        <v>1038</v>
      </c>
      <c r="C75">
        <v>2489.13</v>
      </c>
    </row>
    <row r="76" spans="1:3" x14ac:dyDescent="0.3">
      <c r="A76" t="s">
        <v>69</v>
      </c>
      <c r="B76">
        <v>1057</v>
      </c>
      <c r="C76">
        <v>2440.5</v>
      </c>
    </row>
    <row r="77" spans="1:3" x14ac:dyDescent="0.3">
      <c r="A77" t="s">
        <v>101</v>
      </c>
      <c r="B77">
        <v>1033</v>
      </c>
      <c r="C77">
        <v>2423</v>
      </c>
    </row>
    <row r="78" spans="1:3" x14ac:dyDescent="0.3">
      <c r="A78" t="s">
        <v>56</v>
      </c>
      <c r="B78">
        <v>959</v>
      </c>
      <c r="C78">
        <v>2272.12</v>
      </c>
    </row>
    <row r="79" spans="1:3" x14ac:dyDescent="0.3">
      <c r="A79" t="s">
        <v>76</v>
      </c>
      <c r="B79">
        <v>947</v>
      </c>
      <c r="C79">
        <v>2254.35</v>
      </c>
    </row>
    <row r="80" spans="1:3" x14ac:dyDescent="0.3">
      <c r="A80" t="s">
        <v>102</v>
      </c>
      <c r="B80">
        <v>983</v>
      </c>
      <c r="C80">
        <v>2215.5</v>
      </c>
    </row>
    <row r="81" spans="1:3" x14ac:dyDescent="0.3">
      <c r="A81" t="s">
        <v>120</v>
      </c>
      <c r="B81">
        <v>934</v>
      </c>
      <c r="C81">
        <v>2214</v>
      </c>
    </row>
    <row r="82" spans="1:3" x14ac:dyDescent="0.3">
      <c r="A82" t="s">
        <v>81</v>
      </c>
      <c r="B82">
        <v>896</v>
      </c>
      <c r="C82">
        <v>2184.8200000000002</v>
      </c>
    </row>
    <row r="83" spans="1:3" x14ac:dyDescent="0.3">
      <c r="A83" t="s">
        <v>66</v>
      </c>
      <c r="B83">
        <v>907</v>
      </c>
      <c r="C83">
        <v>2173</v>
      </c>
    </row>
    <row r="84" spans="1:3" x14ac:dyDescent="0.3">
      <c r="A84" t="s">
        <v>84</v>
      </c>
      <c r="B84">
        <v>870</v>
      </c>
      <c r="C84">
        <v>2172.69</v>
      </c>
    </row>
    <row r="85" spans="1:3" x14ac:dyDescent="0.3">
      <c r="A85" t="s">
        <v>91</v>
      </c>
      <c r="B85">
        <v>985</v>
      </c>
      <c r="C85">
        <v>2164.4</v>
      </c>
    </row>
    <row r="86" spans="1:3" x14ac:dyDescent="0.3">
      <c r="A86" t="s">
        <v>144</v>
      </c>
      <c r="B86">
        <v>972</v>
      </c>
      <c r="C86">
        <v>2156.5500000000002</v>
      </c>
    </row>
    <row r="87" spans="1:3" x14ac:dyDescent="0.3">
      <c r="A87" t="s">
        <v>93</v>
      </c>
      <c r="B87">
        <v>960</v>
      </c>
      <c r="C87">
        <v>2097.6</v>
      </c>
    </row>
    <row r="88" spans="1:3" x14ac:dyDescent="0.3">
      <c r="A88" t="s">
        <v>59</v>
      </c>
      <c r="B88">
        <v>941</v>
      </c>
      <c r="C88">
        <v>2080.1</v>
      </c>
    </row>
    <row r="89" spans="1:3" x14ac:dyDescent="0.3">
      <c r="A89" t="s">
        <v>109</v>
      </c>
      <c r="B89">
        <v>955</v>
      </c>
      <c r="C89">
        <v>2040.1</v>
      </c>
    </row>
    <row r="90" spans="1:3" x14ac:dyDescent="0.3">
      <c r="A90" t="s">
        <v>129</v>
      </c>
      <c r="B90">
        <v>974</v>
      </c>
      <c r="C90">
        <v>1902.42</v>
      </c>
    </row>
    <row r="91" spans="1:3" x14ac:dyDescent="0.3">
      <c r="A91" t="s">
        <v>45</v>
      </c>
      <c r="B91">
        <v>1020</v>
      </c>
      <c r="C91">
        <v>1882.32</v>
      </c>
    </row>
    <row r="92" spans="1:3" x14ac:dyDescent="0.3">
      <c r="A92" t="s">
        <v>126</v>
      </c>
      <c r="B92">
        <v>1009</v>
      </c>
      <c r="C92">
        <v>1846</v>
      </c>
    </row>
    <row r="93" spans="1:3" x14ac:dyDescent="0.3">
      <c r="A93" t="s">
        <v>99</v>
      </c>
      <c r="B93">
        <v>976</v>
      </c>
      <c r="C93">
        <v>1820.7</v>
      </c>
    </row>
    <row r="94" spans="1:3" x14ac:dyDescent="0.3">
      <c r="A94" t="s">
        <v>103</v>
      </c>
      <c r="B94">
        <v>955</v>
      </c>
      <c r="C94">
        <v>1818.25</v>
      </c>
    </row>
    <row r="95" spans="1:3" x14ac:dyDescent="0.3">
      <c r="A95" t="s">
        <v>79</v>
      </c>
      <c r="B95">
        <v>969</v>
      </c>
      <c r="C95">
        <v>1800.3</v>
      </c>
    </row>
    <row r="96" spans="1:3" x14ac:dyDescent="0.3">
      <c r="A96" t="s">
        <v>145</v>
      </c>
      <c r="B96">
        <v>1014</v>
      </c>
      <c r="C96">
        <v>1778</v>
      </c>
    </row>
    <row r="97" spans="1:3" x14ac:dyDescent="0.3">
      <c r="A97" t="s">
        <v>49</v>
      </c>
      <c r="B97">
        <v>960</v>
      </c>
      <c r="C97">
        <v>1768.33</v>
      </c>
    </row>
    <row r="98" spans="1:3" x14ac:dyDescent="0.3">
      <c r="A98" t="s">
        <v>114</v>
      </c>
      <c r="B98">
        <v>884</v>
      </c>
      <c r="C98">
        <v>1732.59</v>
      </c>
    </row>
    <row r="99" spans="1:3" x14ac:dyDescent="0.3">
      <c r="A99" t="s">
        <v>112</v>
      </c>
      <c r="B99">
        <v>824</v>
      </c>
      <c r="C99">
        <v>1729.21</v>
      </c>
    </row>
    <row r="100" spans="1:3" x14ac:dyDescent="0.3">
      <c r="A100" t="s">
        <v>128</v>
      </c>
      <c r="B100">
        <v>966</v>
      </c>
      <c r="C100">
        <v>1705.92</v>
      </c>
    </row>
    <row r="101" spans="1:3" x14ac:dyDescent="0.3">
      <c r="A101" t="s">
        <v>71</v>
      </c>
      <c r="B101">
        <v>995</v>
      </c>
      <c r="C101">
        <v>1670.75</v>
      </c>
    </row>
    <row r="102" spans="1:3" x14ac:dyDescent="0.3">
      <c r="A102" t="s">
        <v>60</v>
      </c>
      <c r="B102">
        <v>866</v>
      </c>
      <c r="C102">
        <v>1660.12</v>
      </c>
    </row>
    <row r="103" spans="1:3" x14ac:dyDescent="0.3">
      <c r="A103" t="s">
        <v>106</v>
      </c>
      <c r="B103">
        <v>945</v>
      </c>
      <c r="C103">
        <v>1528.3</v>
      </c>
    </row>
    <row r="104" spans="1:3" x14ac:dyDescent="0.3">
      <c r="A104" t="s">
        <v>77</v>
      </c>
      <c r="B104">
        <v>937</v>
      </c>
      <c r="C104">
        <v>1463.85</v>
      </c>
    </row>
    <row r="105" spans="1:3" x14ac:dyDescent="0.3">
      <c r="A105" t="s">
        <v>87</v>
      </c>
      <c r="B105">
        <v>1074</v>
      </c>
      <c r="C105">
        <v>1395.42</v>
      </c>
    </row>
    <row r="106" spans="1:3" x14ac:dyDescent="0.3">
      <c r="A106" t="s">
        <v>119</v>
      </c>
      <c r="B106">
        <v>983</v>
      </c>
      <c r="C106">
        <v>1338.04</v>
      </c>
    </row>
    <row r="107" spans="1:3" x14ac:dyDescent="0.3">
      <c r="A107" t="s">
        <v>125</v>
      </c>
      <c r="B107">
        <v>998</v>
      </c>
      <c r="C107">
        <v>1283.48</v>
      </c>
    </row>
    <row r="108" spans="1:3" x14ac:dyDescent="0.3">
      <c r="A108" t="s">
        <v>54</v>
      </c>
      <c r="B108">
        <v>915</v>
      </c>
      <c r="C108">
        <v>1254.83</v>
      </c>
    </row>
    <row r="109" spans="1:3" x14ac:dyDescent="0.3">
      <c r="A109" t="s">
        <v>142</v>
      </c>
      <c r="B109">
        <v>958</v>
      </c>
      <c r="C109">
        <v>1119.25</v>
      </c>
    </row>
    <row r="110" spans="1:3" x14ac:dyDescent="0.3">
      <c r="A110" t="s">
        <v>58</v>
      </c>
      <c r="B110">
        <v>906</v>
      </c>
      <c r="C110">
        <v>977.67</v>
      </c>
    </row>
    <row r="111" spans="1:3" x14ac:dyDescent="0.3">
      <c r="A111" t="s">
        <v>62</v>
      </c>
      <c r="B111">
        <v>912</v>
      </c>
      <c r="C111">
        <v>930.9</v>
      </c>
    </row>
    <row r="112" spans="1:3" x14ac:dyDescent="0.3">
      <c r="A112" t="s">
        <v>217</v>
      </c>
      <c r="B112">
        <v>0</v>
      </c>
      <c r="C112">
        <v>0</v>
      </c>
    </row>
    <row r="113" spans="1:3" x14ac:dyDescent="0.3">
      <c r="A113" t="s">
        <v>220</v>
      </c>
      <c r="C113">
        <f>SUBTOTAL(109,Table14[order_amount])</f>
        <v>339836.53</v>
      </c>
    </row>
  </sheetData>
  <mergeCells count="1">
    <mergeCell ref="H17:I31"/>
  </mergeCells>
  <pageMargins left="0.75" right="0.75" top="1" bottom="1" header="0.5" footer="0.5"/>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F40D-D382-4F9F-B84C-1821F2D3FDB0}">
  <dimension ref="A1:P43"/>
  <sheetViews>
    <sheetView zoomScale="85" zoomScaleNormal="85" workbookViewId="0">
      <selection activeCell="J44" sqref="J44"/>
    </sheetView>
  </sheetViews>
  <sheetFormatPr defaultRowHeight="18.75" x14ac:dyDescent="0.3"/>
  <cols>
    <col min="1" max="1" width="10.796875" customWidth="1"/>
    <col min="2" max="2" width="10.796875" bestFit="1" customWidth="1"/>
    <col min="3" max="3" width="13.19921875" bestFit="1" customWidth="1"/>
    <col min="4" max="4" width="15.59765625" bestFit="1" customWidth="1"/>
    <col min="5" max="5" width="22.796875" style="2" bestFit="1" customWidth="1"/>
    <col min="7" max="7" width="10.296875" bestFit="1" customWidth="1"/>
    <col min="8" max="8" width="20.796875" bestFit="1" customWidth="1"/>
    <col min="9" max="9" width="15.59765625" bestFit="1" customWidth="1"/>
  </cols>
  <sheetData>
    <row r="1" spans="1:5" ht="21" x14ac:dyDescent="0.35">
      <c r="A1" s="5" t="s">
        <v>231</v>
      </c>
    </row>
    <row r="2" spans="1:5" x14ac:dyDescent="0.3">
      <c r="A2" t="s">
        <v>221</v>
      </c>
      <c r="B2" t="s">
        <v>29</v>
      </c>
      <c r="C2" t="s">
        <v>28</v>
      </c>
      <c r="D2" t="s">
        <v>27</v>
      </c>
      <c r="E2" s="2" t="s">
        <v>228</v>
      </c>
    </row>
    <row r="3" spans="1:5" x14ac:dyDescent="0.3">
      <c r="A3" t="s">
        <v>222</v>
      </c>
      <c r="B3" t="s">
        <v>26</v>
      </c>
      <c r="C3">
        <v>36</v>
      </c>
      <c r="D3" s="1">
        <v>3273280.05</v>
      </c>
      <c r="E3" s="17">
        <f>ROUND(Table1[[#This Row],[total_sales]]/Table1[[#Totals],[total_sales]]*100, 2)</f>
        <v>34.08</v>
      </c>
    </row>
    <row r="4" spans="1:5" x14ac:dyDescent="0.3">
      <c r="A4" t="s">
        <v>223</v>
      </c>
      <c r="B4" t="s">
        <v>25</v>
      </c>
      <c r="C4">
        <v>7</v>
      </c>
      <c r="D4" s="1">
        <v>1099389.0900000001</v>
      </c>
      <c r="E4" s="17">
        <f>ROUND(Table1[[#This Row],[total_sales]]/Table1[[#Totals],[total_sales]]*100, 2)</f>
        <v>11.45</v>
      </c>
    </row>
    <row r="5" spans="1:5" x14ac:dyDescent="0.3">
      <c r="A5" t="s">
        <v>223</v>
      </c>
      <c r="B5" t="s">
        <v>24</v>
      </c>
      <c r="C5">
        <v>12</v>
      </c>
      <c r="D5" s="1">
        <v>1007374.02</v>
      </c>
      <c r="E5" s="17">
        <f>ROUND(Table1[[#This Row],[total_sales]]/Table1[[#Totals],[total_sales]]*100, 2)</f>
        <v>10.49</v>
      </c>
    </row>
    <row r="6" spans="1:5" ht="18.75" customHeight="1" x14ac:dyDescent="0.3">
      <c r="A6" t="s">
        <v>224</v>
      </c>
      <c r="B6" t="s">
        <v>23</v>
      </c>
      <c r="C6">
        <v>5</v>
      </c>
      <c r="D6" s="1">
        <v>562582.59</v>
      </c>
      <c r="E6" s="17">
        <f>ROUND(Table1[[#This Row],[total_sales]]/Table1[[#Totals],[total_sales]]*100, 2)</f>
        <v>5.86</v>
      </c>
    </row>
    <row r="7" spans="1:5" x14ac:dyDescent="0.3">
      <c r="A7" t="s">
        <v>224</v>
      </c>
      <c r="B7" t="s">
        <v>22</v>
      </c>
      <c r="C7">
        <v>4</v>
      </c>
      <c r="D7" s="1">
        <v>476847.01</v>
      </c>
      <c r="E7" s="17">
        <f>ROUND(Table1[[#This Row],[total_sales]]/Table1[[#Totals],[total_sales]]*100, 2)</f>
        <v>4.96</v>
      </c>
    </row>
    <row r="8" spans="1:5" x14ac:dyDescent="0.3">
      <c r="A8" t="s">
        <v>225</v>
      </c>
      <c r="B8" t="s">
        <v>21</v>
      </c>
      <c r="C8">
        <v>5</v>
      </c>
      <c r="D8" s="1">
        <v>436947.44</v>
      </c>
      <c r="E8" s="17">
        <f>ROUND(Table1[[#This Row],[total_sales]]/Table1[[#Totals],[total_sales]]*100, 2)</f>
        <v>4.55</v>
      </c>
    </row>
    <row r="9" spans="1:5" x14ac:dyDescent="0.3">
      <c r="A9" t="s">
        <v>223</v>
      </c>
      <c r="B9" t="s">
        <v>20</v>
      </c>
      <c r="C9">
        <v>4</v>
      </c>
      <c r="D9" s="1">
        <v>360616.81</v>
      </c>
      <c r="E9" s="17">
        <f>ROUND(Table1[[#This Row],[total_sales]]/Table1[[#Totals],[total_sales]]*100, 2)</f>
        <v>3.75</v>
      </c>
    </row>
    <row r="10" spans="1:5" x14ac:dyDescent="0.3">
      <c r="A10" t="s">
        <v>223</v>
      </c>
      <c r="B10" t="s">
        <v>19</v>
      </c>
      <c r="C10">
        <v>3</v>
      </c>
      <c r="D10" s="1">
        <v>295149.34999999998</v>
      </c>
      <c r="E10" s="17">
        <f>ROUND(Table1[[#This Row],[total_sales]]/Table1[[#Totals],[total_sales]]*100, 2)</f>
        <v>3.07</v>
      </c>
    </row>
    <row r="11" spans="1:5" x14ac:dyDescent="0.3">
      <c r="A11" t="s">
        <v>225</v>
      </c>
      <c r="B11" t="s">
        <v>18</v>
      </c>
      <c r="C11">
        <v>3</v>
      </c>
      <c r="D11" s="1">
        <v>270846.3</v>
      </c>
      <c r="E11" s="17">
        <f>ROUND(Table1[[#This Row],[total_sales]]/Table1[[#Totals],[total_sales]]*100, 2)</f>
        <v>2.82</v>
      </c>
    </row>
    <row r="12" spans="1:5" x14ac:dyDescent="0.3">
      <c r="A12" t="s">
        <v>224</v>
      </c>
      <c r="B12" t="s">
        <v>17</v>
      </c>
      <c r="C12">
        <v>3</v>
      </c>
      <c r="D12" s="1">
        <v>263997.78000000003</v>
      </c>
      <c r="E12" s="17">
        <f>ROUND(Table1[[#This Row],[total_sales]]/Table1[[#Totals],[total_sales]]*100, 2)</f>
        <v>2.75</v>
      </c>
    </row>
    <row r="13" spans="1:5" x14ac:dyDescent="0.3">
      <c r="A13" t="s">
        <v>223</v>
      </c>
      <c r="B13" t="s">
        <v>16</v>
      </c>
      <c r="C13">
        <v>2</v>
      </c>
      <c r="D13" s="1">
        <v>218994.92</v>
      </c>
      <c r="E13" s="17">
        <f>ROUND(Table1[[#This Row],[total_sales]]/Table1[[#Totals],[total_sales]]*100, 2)</f>
        <v>2.2799999999999998</v>
      </c>
    </row>
    <row r="14" spans="1:5" x14ac:dyDescent="0.3">
      <c r="A14" t="s">
        <v>222</v>
      </c>
      <c r="B14" t="s">
        <v>15</v>
      </c>
      <c r="C14">
        <v>3</v>
      </c>
      <c r="D14" s="1">
        <v>205911.86</v>
      </c>
      <c r="E14" s="17">
        <f>ROUND(Table1[[#This Row],[total_sales]]/Table1[[#Totals],[total_sales]]*100, 2)</f>
        <v>2.14</v>
      </c>
    </row>
    <row r="15" spans="1:5" x14ac:dyDescent="0.3">
      <c r="A15" t="s">
        <v>223</v>
      </c>
      <c r="B15" t="s">
        <v>14</v>
      </c>
      <c r="C15">
        <v>13</v>
      </c>
      <c r="D15" s="1">
        <v>196470.99</v>
      </c>
      <c r="E15" s="17">
        <f>ROUND(Table1[[#This Row],[total_sales]]/Table1[[#Totals],[total_sales]]*100, 2)</f>
        <v>2.0499999999999998</v>
      </c>
    </row>
    <row r="16" spans="1:5" x14ac:dyDescent="0.3">
      <c r="A16" t="s">
        <v>223</v>
      </c>
      <c r="B16" t="s">
        <v>13</v>
      </c>
      <c r="C16">
        <v>2</v>
      </c>
      <c r="D16" s="1">
        <v>188540.06</v>
      </c>
      <c r="E16" s="17">
        <f>ROUND(Table1[[#This Row],[total_sales]]/Table1[[#Totals],[total_sales]]*100, 2)</f>
        <v>1.96</v>
      </c>
    </row>
    <row r="17" spans="1:16" ht="19.5" thickBot="1" x14ac:dyDescent="0.35">
      <c r="A17" t="s">
        <v>223</v>
      </c>
      <c r="B17" t="s">
        <v>12</v>
      </c>
      <c r="C17">
        <v>2</v>
      </c>
      <c r="D17" s="1">
        <v>187638.35</v>
      </c>
      <c r="E17" s="17">
        <f>ROUND(Table1[[#This Row],[total_sales]]/Table1[[#Totals],[total_sales]]*100, 2)</f>
        <v>1.95</v>
      </c>
    </row>
    <row r="18" spans="1:16" ht="21" customHeight="1" x14ac:dyDescent="0.35">
      <c r="A18" t="s">
        <v>224</v>
      </c>
      <c r="B18" t="s">
        <v>11</v>
      </c>
      <c r="C18">
        <v>2</v>
      </c>
      <c r="D18" s="1">
        <v>167909.95</v>
      </c>
      <c r="E18" s="17">
        <f>ROUND(Table1[[#This Row],[total_sales]]/Table1[[#Totals],[total_sales]]*100, 2)</f>
        <v>1.75</v>
      </c>
      <c r="G18" s="5" t="s">
        <v>301</v>
      </c>
      <c r="J18" s="32" t="s">
        <v>318</v>
      </c>
      <c r="K18" s="38"/>
      <c r="L18" s="38"/>
      <c r="M18" s="38"/>
      <c r="N18" s="38"/>
      <c r="O18" s="38"/>
      <c r="P18" s="33"/>
    </row>
    <row r="19" spans="1:16" x14ac:dyDescent="0.3">
      <c r="A19" t="s">
        <v>225</v>
      </c>
      <c r="B19" t="s">
        <v>10</v>
      </c>
      <c r="C19">
        <v>3</v>
      </c>
      <c r="D19" s="1">
        <v>108777.92</v>
      </c>
      <c r="E19" s="17">
        <f>ROUND(Table1[[#This Row],[total_sales]]/Table1[[#Totals],[total_sales]]*100, 2)</f>
        <v>1.1299999999999999</v>
      </c>
      <c r="G19" s="3" t="s">
        <v>221</v>
      </c>
      <c r="H19" t="s">
        <v>302</v>
      </c>
      <c r="J19" s="34"/>
      <c r="K19" s="39"/>
      <c r="L19" s="39"/>
      <c r="M19" s="39"/>
      <c r="N19" s="39"/>
      <c r="O19" s="39"/>
      <c r="P19" s="35"/>
    </row>
    <row r="20" spans="1:16" x14ac:dyDescent="0.3">
      <c r="A20" t="s">
        <v>223</v>
      </c>
      <c r="B20" t="s">
        <v>9</v>
      </c>
      <c r="C20">
        <v>2</v>
      </c>
      <c r="D20" s="1">
        <v>100068.76</v>
      </c>
      <c r="E20" s="17">
        <f>ROUND(Table1[[#This Row],[total_sales]]/Table1[[#Totals],[total_sales]]*100, 2)</f>
        <v>1.04</v>
      </c>
      <c r="G20" s="4" t="s">
        <v>223</v>
      </c>
      <c r="H20" s="1">
        <v>38.56</v>
      </c>
      <c r="J20" s="34"/>
      <c r="K20" s="39"/>
      <c r="L20" s="39"/>
      <c r="M20" s="39"/>
      <c r="N20" s="39"/>
      <c r="O20" s="39"/>
      <c r="P20" s="35"/>
    </row>
    <row r="21" spans="1:16" x14ac:dyDescent="0.3">
      <c r="A21" t="s">
        <v>224</v>
      </c>
      <c r="B21" t="s">
        <v>8</v>
      </c>
      <c r="C21">
        <v>1</v>
      </c>
      <c r="D21" s="1">
        <v>87468.3</v>
      </c>
      <c r="E21" s="17">
        <f>ROUND(Table1[[#This Row],[total_sales]]/Table1[[#Totals],[total_sales]]*100, 2)</f>
        <v>0.91</v>
      </c>
      <c r="G21" s="4" t="s">
        <v>222</v>
      </c>
      <c r="H21" s="1">
        <v>36.22</v>
      </c>
      <c r="J21" s="34"/>
      <c r="K21" s="39"/>
      <c r="L21" s="39"/>
      <c r="M21" s="39"/>
      <c r="N21" s="39"/>
      <c r="O21" s="39"/>
      <c r="P21" s="35"/>
    </row>
    <row r="22" spans="1:16" x14ac:dyDescent="0.3">
      <c r="A22" t="s">
        <v>223</v>
      </c>
      <c r="B22" t="s">
        <v>7</v>
      </c>
      <c r="C22">
        <v>2</v>
      </c>
      <c r="D22" s="1">
        <v>49898.27</v>
      </c>
      <c r="E22" s="17">
        <f>ROUND(Table1[[#This Row],[total_sales]]/Table1[[#Totals],[total_sales]]*100, 2)</f>
        <v>0.52</v>
      </c>
      <c r="G22" s="4" t="s">
        <v>224</v>
      </c>
      <c r="H22" s="1">
        <v>16.7</v>
      </c>
      <c r="J22" s="34"/>
      <c r="K22" s="39"/>
      <c r="L22" s="39"/>
      <c r="M22" s="39"/>
      <c r="N22" s="39"/>
      <c r="O22" s="39"/>
      <c r="P22" s="35"/>
    </row>
    <row r="23" spans="1:16" x14ac:dyDescent="0.3">
      <c r="A23" t="s">
        <v>224</v>
      </c>
      <c r="B23" t="s">
        <v>6</v>
      </c>
      <c r="C23">
        <v>1</v>
      </c>
      <c r="D23" s="1">
        <v>45480.79</v>
      </c>
      <c r="E23" s="17">
        <f>ROUND(Table1[[#This Row],[total_sales]]/Table1[[#Totals],[total_sales]]*100, 2)</f>
        <v>0.47</v>
      </c>
      <c r="G23" s="4" t="s">
        <v>225</v>
      </c>
      <c r="H23" s="1">
        <v>8.5</v>
      </c>
      <c r="J23" s="34"/>
      <c r="K23" s="39"/>
      <c r="L23" s="39"/>
      <c r="M23" s="39"/>
      <c r="N23" s="39"/>
      <c r="O23" s="39"/>
      <c r="P23" s="35"/>
    </row>
    <row r="24" spans="1:16" x14ac:dyDescent="0.3">
      <c r="A24" t="s">
        <v>226</v>
      </c>
      <c r="B24" t="s">
        <v>5</v>
      </c>
      <c r="C24">
        <v>1</v>
      </c>
      <c r="D24" s="1">
        <v>0</v>
      </c>
      <c r="E24" s="17">
        <f>ROUND(Table1[[#This Row],[total_sales]]/Table1[[#Totals],[total_sales]]*100, 2)</f>
        <v>0</v>
      </c>
      <c r="G24" s="4" t="s">
        <v>230</v>
      </c>
      <c r="H24">
        <v>99.98</v>
      </c>
      <c r="J24" s="34"/>
      <c r="K24" s="39"/>
      <c r="L24" s="39"/>
      <c r="M24" s="39"/>
      <c r="N24" s="39"/>
      <c r="O24" s="39"/>
      <c r="P24" s="35"/>
    </row>
    <row r="25" spans="1:16" x14ac:dyDescent="0.3">
      <c r="A25" t="s">
        <v>223</v>
      </c>
      <c r="B25" t="s">
        <v>4</v>
      </c>
      <c r="C25">
        <v>1</v>
      </c>
      <c r="D25" s="1">
        <v>0</v>
      </c>
      <c r="E25" s="17">
        <f>ROUND(Table1[[#This Row],[total_sales]]/Table1[[#Totals],[total_sales]]*100, 2)</f>
        <v>0</v>
      </c>
      <c r="J25" s="34"/>
      <c r="K25" s="39"/>
      <c r="L25" s="39"/>
      <c r="M25" s="39"/>
      <c r="N25" s="39"/>
      <c r="O25" s="39"/>
      <c r="P25" s="35"/>
    </row>
    <row r="26" spans="1:16" x14ac:dyDescent="0.3">
      <c r="A26" t="s">
        <v>223</v>
      </c>
      <c r="B26" t="s">
        <v>3</v>
      </c>
      <c r="C26">
        <v>1</v>
      </c>
      <c r="D26" s="1">
        <v>0</v>
      </c>
      <c r="E26" s="17">
        <f>ROUND(Table1[[#This Row],[total_sales]]/Table1[[#Totals],[total_sales]]*100, 2)</f>
        <v>0</v>
      </c>
      <c r="J26" s="34"/>
      <c r="K26" s="39"/>
      <c r="L26" s="39"/>
      <c r="M26" s="39"/>
      <c r="N26" s="39"/>
      <c r="O26" s="39"/>
      <c r="P26" s="35"/>
    </row>
    <row r="27" spans="1:16" x14ac:dyDescent="0.3">
      <c r="A27" t="s">
        <v>223</v>
      </c>
      <c r="B27" t="s">
        <v>2</v>
      </c>
      <c r="C27">
        <v>2</v>
      </c>
      <c r="D27" s="1">
        <v>0</v>
      </c>
      <c r="E27" s="17">
        <f>ROUND(Table1[[#This Row],[total_sales]]/Table1[[#Totals],[total_sales]]*100, 2)</f>
        <v>0</v>
      </c>
      <c r="J27" s="34"/>
      <c r="K27" s="39"/>
      <c r="L27" s="39"/>
      <c r="M27" s="39"/>
      <c r="N27" s="39"/>
      <c r="O27" s="39"/>
      <c r="P27" s="35"/>
    </row>
    <row r="28" spans="1:16" x14ac:dyDescent="0.3">
      <c r="A28" t="s">
        <v>224</v>
      </c>
      <c r="B28" t="s">
        <v>1</v>
      </c>
      <c r="C28">
        <v>1</v>
      </c>
      <c r="D28" s="1">
        <v>0</v>
      </c>
      <c r="E28" s="17">
        <f>ROUND(Table1[[#This Row],[total_sales]]/Table1[[#Totals],[total_sales]]*100, 2)</f>
        <v>0</v>
      </c>
      <c r="J28" s="34"/>
      <c r="K28" s="39"/>
      <c r="L28" s="39"/>
      <c r="M28" s="39"/>
      <c r="N28" s="39"/>
      <c r="O28" s="39"/>
      <c r="P28" s="35"/>
    </row>
    <row r="29" spans="1:16" x14ac:dyDescent="0.3">
      <c r="A29" t="s">
        <v>227</v>
      </c>
      <c r="B29" t="s">
        <v>0</v>
      </c>
      <c r="C29">
        <v>1</v>
      </c>
      <c r="D29" s="1">
        <v>0</v>
      </c>
      <c r="E29" s="17">
        <f>ROUND(Table1[[#This Row],[total_sales]]/Table1[[#Totals],[total_sales]]*100, 2)</f>
        <v>0</v>
      </c>
      <c r="J29" s="34"/>
      <c r="K29" s="39"/>
      <c r="L29" s="39"/>
      <c r="M29" s="39"/>
      <c r="N29" s="39"/>
      <c r="O29" s="39"/>
      <c r="P29" s="35"/>
    </row>
    <row r="30" spans="1:16" x14ac:dyDescent="0.3">
      <c r="A30" t="s">
        <v>220</v>
      </c>
      <c r="C30">
        <f>SUBTOTAL(109,Table1[N_customers])</f>
        <v>122</v>
      </c>
      <c r="D30" s="1">
        <f>SUBTOTAL(109,Table1[total_sales])</f>
        <v>9604190.6099999975</v>
      </c>
      <c r="E30" s="16">
        <f>SUBTOTAL(109,Table1[sales_share_perc])</f>
        <v>99.979999999999976</v>
      </c>
      <c r="J30" s="34"/>
      <c r="K30" s="39"/>
      <c r="L30" s="39"/>
      <c r="M30" s="39"/>
      <c r="N30" s="39"/>
      <c r="O30" s="39"/>
      <c r="P30" s="35"/>
    </row>
    <row r="31" spans="1:16" x14ac:dyDescent="0.3">
      <c r="J31" s="34"/>
      <c r="K31" s="39"/>
      <c r="L31" s="39"/>
      <c r="M31" s="39"/>
      <c r="N31" s="39"/>
      <c r="O31" s="39"/>
      <c r="P31" s="35"/>
    </row>
    <row r="32" spans="1:16" x14ac:dyDescent="0.3">
      <c r="J32" s="34"/>
      <c r="K32" s="39"/>
      <c r="L32" s="39"/>
      <c r="M32" s="39"/>
      <c r="N32" s="39"/>
      <c r="O32" s="39"/>
      <c r="P32" s="35"/>
    </row>
    <row r="33" spans="10:16" x14ac:dyDescent="0.3">
      <c r="J33" s="34"/>
      <c r="K33" s="39"/>
      <c r="L33" s="39"/>
      <c r="M33" s="39"/>
      <c r="N33" s="39"/>
      <c r="O33" s="39"/>
      <c r="P33" s="35"/>
    </row>
    <row r="34" spans="10:16" x14ac:dyDescent="0.3">
      <c r="J34" s="34"/>
      <c r="K34" s="39"/>
      <c r="L34" s="39"/>
      <c r="M34" s="39"/>
      <c r="N34" s="39"/>
      <c r="O34" s="39"/>
      <c r="P34" s="35"/>
    </row>
    <row r="35" spans="10:16" x14ac:dyDescent="0.3">
      <c r="J35" s="34"/>
      <c r="K35" s="39"/>
      <c r="L35" s="39"/>
      <c r="M35" s="39"/>
      <c r="N35" s="39"/>
      <c r="O35" s="39"/>
      <c r="P35" s="35"/>
    </row>
    <row r="36" spans="10:16" x14ac:dyDescent="0.3">
      <c r="J36" s="34"/>
      <c r="K36" s="39"/>
      <c r="L36" s="39"/>
      <c r="M36" s="39"/>
      <c r="N36" s="39"/>
      <c r="O36" s="39"/>
      <c r="P36" s="35"/>
    </row>
    <row r="37" spans="10:16" x14ac:dyDescent="0.3">
      <c r="J37" s="34"/>
      <c r="K37" s="39"/>
      <c r="L37" s="39"/>
      <c r="M37" s="39"/>
      <c r="N37" s="39"/>
      <c r="O37" s="39"/>
      <c r="P37" s="35"/>
    </row>
    <row r="38" spans="10:16" x14ac:dyDescent="0.3">
      <c r="J38" s="34"/>
      <c r="K38" s="39"/>
      <c r="L38" s="39"/>
      <c r="M38" s="39"/>
      <c r="N38" s="39"/>
      <c r="O38" s="39"/>
      <c r="P38" s="35"/>
    </row>
    <row r="39" spans="10:16" x14ac:dyDescent="0.3">
      <c r="J39" s="34"/>
      <c r="K39" s="39"/>
      <c r="L39" s="39"/>
      <c r="M39" s="39"/>
      <c r="N39" s="39"/>
      <c r="O39" s="39"/>
      <c r="P39" s="35"/>
    </row>
    <row r="40" spans="10:16" x14ac:dyDescent="0.3">
      <c r="J40" s="34"/>
      <c r="K40" s="39"/>
      <c r="L40" s="39"/>
      <c r="M40" s="39"/>
      <c r="N40" s="39"/>
      <c r="O40" s="39"/>
      <c r="P40" s="35"/>
    </row>
    <row r="41" spans="10:16" x14ac:dyDescent="0.3">
      <c r="J41" s="34"/>
      <c r="K41" s="39"/>
      <c r="L41" s="39"/>
      <c r="M41" s="39"/>
      <c r="N41" s="39"/>
      <c r="O41" s="39"/>
      <c r="P41" s="35"/>
    </row>
    <row r="42" spans="10:16" x14ac:dyDescent="0.3">
      <c r="J42" s="34"/>
      <c r="K42" s="39"/>
      <c r="L42" s="39"/>
      <c r="M42" s="39"/>
      <c r="N42" s="39"/>
      <c r="O42" s="39"/>
      <c r="P42" s="35"/>
    </row>
    <row r="43" spans="10:16" ht="19.5" thickBot="1" x14ac:dyDescent="0.35">
      <c r="J43" s="36"/>
      <c r="K43" s="40"/>
      <c r="L43" s="40"/>
      <c r="M43" s="40"/>
      <c r="N43" s="40"/>
      <c r="O43" s="40"/>
      <c r="P43" s="37"/>
    </row>
  </sheetData>
  <mergeCells count="1">
    <mergeCell ref="J18:P43"/>
  </mergeCells>
  <conditionalFormatting sqref="A3:E29">
    <cfRule type="expression" dxfId="30" priority="1">
      <formula>$A3 = "Middle_East"</formula>
    </cfRule>
    <cfRule type="expression" dxfId="29" priority="2">
      <formula>$A3 = "Africa"</formula>
    </cfRule>
    <cfRule type="expression" dxfId="28" priority="5">
      <formula>$A3 = "America"</formula>
    </cfRule>
    <cfRule type="expression" dxfId="27" priority="6">
      <formula>$A3 = "Non_EU"</formula>
    </cfRule>
    <cfRule type="expression" dxfId="26" priority="7">
      <formula>$A3="Asia"</formula>
    </cfRule>
    <cfRule type="expression" dxfId="25" priority="8">
      <formula>$A3 = "EU"</formula>
    </cfRule>
  </conditionalFormatting>
  <pageMargins left="0.75" right="0.75" top="1" bottom="1" header="0.5" footer="0.5"/>
  <pageSetup paperSize="9" orientation="portrait" r:id="rId2"/>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306B2-4C5C-4EEB-9877-21D3E92F2FA3}">
  <dimension ref="A1:U42"/>
  <sheetViews>
    <sheetView zoomScale="55" zoomScaleNormal="55" workbookViewId="0">
      <selection activeCell="P41" sqref="P41"/>
    </sheetView>
  </sheetViews>
  <sheetFormatPr defaultRowHeight="18.75" x14ac:dyDescent="0.3"/>
  <cols>
    <col min="1" max="1" width="13.296875" bestFit="1" customWidth="1"/>
    <col min="2" max="2" width="18.296875" bestFit="1" customWidth="1"/>
    <col min="3" max="3" width="13.3984375" customWidth="1"/>
    <col min="4" max="4" width="26.59765625" customWidth="1"/>
    <col min="5" max="5" width="13" customWidth="1"/>
    <col min="6" max="6" width="28.5" bestFit="1" customWidth="1"/>
    <col min="10" max="10" width="15.59765625" bestFit="1" customWidth="1"/>
    <col min="12" max="12" width="10.59765625" customWidth="1"/>
  </cols>
  <sheetData>
    <row r="1" spans="1:21" ht="21.75" thickBot="1" x14ac:dyDescent="0.4">
      <c r="A1" s="5" t="s">
        <v>233</v>
      </c>
    </row>
    <row r="2" spans="1:21" ht="18.75" customHeight="1" x14ac:dyDescent="0.3">
      <c r="A2" t="s">
        <v>38</v>
      </c>
      <c r="B2" t="s">
        <v>37</v>
      </c>
      <c r="C2" t="s">
        <v>36</v>
      </c>
      <c r="M2" s="41" t="s">
        <v>319</v>
      </c>
      <c r="N2" s="42"/>
      <c r="O2" s="42"/>
      <c r="P2" s="42"/>
      <c r="Q2" s="42"/>
      <c r="R2" s="42"/>
      <c r="S2" s="42"/>
      <c r="T2" s="42"/>
      <c r="U2" s="43"/>
    </row>
    <row r="3" spans="1:21" x14ac:dyDescent="0.3">
      <c r="A3" t="s">
        <v>35</v>
      </c>
      <c r="B3">
        <v>141</v>
      </c>
      <c r="C3">
        <v>820689.54</v>
      </c>
      <c r="M3" s="44"/>
      <c r="N3" s="45"/>
      <c r="O3" s="45"/>
      <c r="P3" s="45"/>
      <c r="Q3" s="45"/>
      <c r="R3" s="45"/>
      <c r="S3" s="45"/>
      <c r="T3" s="45"/>
      <c r="U3" s="46"/>
    </row>
    <row r="4" spans="1:21" x14ac:dyDescent="0.3">
      <c r="A4" t="s">
        <v>30</v>
      </c>
      <c r="B4">
        <v>124</v>
      </c>
      <c r="C4">
        <v>591827.34</v>
      </c>
      <c r="M4" s="44"/>
      <c r="N4" s="45"/>
      <c r="O4" s="45"/>
      <c r="P4" s="45"/>
      <c r="Q4" s="45"/>
      <c r="R4" s="45"/>
      <c r="S4" s="45"/>
      <c r="T4" s="45"/>
      <c r="U4" s="46"/>
    </row>
    <row r="5" spans="1:21" x14ac:dyDescent="0.3">
      <c r="A5" t="s">
        <v>33</v>
      </c>
      <c r="B5">
        <v>114</v>
      </c>
      <c r="C5">
        <v>180585.07</v>
      </c>
      <c r="M5" s="44"/>
      <c r="N5" s="45"/>
      <c r="O5" s="45"/>
      <c r="P5" s="45"/>
      <c r="Q5" s="45"/>
      <c r="R5" s="45"/>
      <c r="S5" s="45"/>
      <c r="T5" s="45"/>
      <c r="U5" s="46"/>
    </row>
    <row r="6" spans="1:21" x14ac:dyDescent="0.3">
      <c r="A6" t="s">
        <v>32</v>
      </c>
      <c r="B6">
        <v>151</v>
      </c>
      <c r="C6">
        <v>177913.95</v>
      </c>
      <c r="M6" s="44"/>
      <c r="N6" s="45"/>
      <c r="O6" s="45"/>
      <c r="P6" s="45"/>
      <c r="Q6" s="45"/>
      <c r="R6" s="45"/>
      <c r="S6" s="45"/>
      <c r="T6" s="45"/>
      <c r="U6" s="46"/>
    </row>
    <row r="7" spans="1:21" x14ac:dyDescent="0.3">
      <c r="A7" t="s">
        <v>35</v>
      </c>
      <c r="B7">
        <v>119</v>
      </c>
      <c r="C7">
        <v>158573.12</v>
      </c>
      <c r="M7" s="44"/>
      <c r="N7" s="45"/>
      <c r="O7" s="45"/>
      <c r="P7" s="45"/>
      <c r="Q7" s="45"/>
      <c r="R7" s="45"/>
      <c r="S7" s="45"/>
      <c r="T7" s="45"/>
      <c r="U7" s="46"/>
    </row>
    <row r="8" spans="1:21" x14ac:dyDescent="0.3">
      <c r="A8" t="s">
        <v>34</v>
      </c>
      <c r="B8">
        <v>148</v>
      </c>
      <c r="C8">
        <v>156251.03</v>
      </c>
      <c r="M8" s="44"/>
      <c r="N8" s="45"/>
      <c r="O8" s="45"/>
      <c r="P8" s="45"/>
      <c r="Q8" s="45"/>
      <c r="R8" s="45"/>
      <c r="S8" s="45"/>
      <c r="T8" s="45"/>
      <c r="U8" s="46"/>
    </row>
    <row r="9" spans="1:21" x14ac:dyDescent="0.3">
      <c r="A9" t="s">
        <v>33</v>
      </c>
      <c r="B9">
        <v>323</v>
      </c>
      <c r="C9">
        <v>154622.07999999999</v>
      </c>
      <c r="M9" s="44"/>
      <c r="N9" s="45"/>
      <c r="O9" s="45"/>
      <c r="P9" s="45"/>
      <c r="Q9" s="45"/>
      <c r="R9" s="45"/>
      <c r="S9" s="45"/>
      <c r="T9" s="45"/>
      <c r="U9" s="46"/>
    </row>
    <row r="10" spans="1:21" x14ac:dyDescent="0.3">
      <c r="A10" t="s">
        <v>32</v>
      </c>
      <c r="B10">
        <v>131</v>
      </c>
      <c r="C10">
        <v>149085.15</v>
      </c>
      <c r="M10" s="44"/>
      <c r="N10" s="45"/>
      <c r="O10" s="45"/>
      <c r="P10" s="45"/>
      <c r="Q10" s="45"/>
      <c r="R10" s="45"/>
      <c r="S10" s="45"/>
      <c r="T10" s="45"/>
      <c r="U10" s="46"/>
    </row>
    <row r="11" spans="1:21" x14ac:dyDescent="0.3">
      <c r="A11" t="s">
        <v>31</v>
      </c>
      <c r="B11">
        <v>187</v>
      </c>
      <c r="C11">
        <v>148410.09</v>
      </c>
      <c r="L11" s="13"/>
      <c r="M11" s="44"/>
      <c r="N11" s="45"/>
      <c r="O11" s="45"/>
      <c r="P11" s="45"/>
      <c r="Q11" s="45"/>
      <c r="R11" s="45"/>
      <c r="S11" s="45"/>
      <c r="T11" s="45"/>
      <c r="U11" s="46"/>
    </row>
    <row r="12" spans="1:21" x14ac:dyDescent="0.3">
      <c r="A12" t="s">
        <v>30</v>
      </c>
      <c r="B12">
        <v>450</v>
      </c>
      <c r="C12">
        <v>143536.26999999999</v>
      </c>
      <c r="M12" s="44"/>
      <c r="N12" s="45"/>
      <c r="O12" s="45"/>
      <c r="P12" s="45"/>
      <c r="Q12" s="45"/>
      <c r="R12" s="45"/>
      <c r="S12" s="45"/>
      <c r="T12" s="45"/>
      <c r="U12" s="46"/>
    </row>
    <row r="13" spans="1:21" x14ac:dyDescent="0.3">
      <c r="A13" t="s">
        <v>220</v>
      </c>
      <c r="C13">
        <f>SUBTOTAL(109,Table2[order_amount])</f>
        <v>2681493.6399999997</v>
      </c>
      <c r="M13" s="44"/>
      <c r="N13" s="45"/>
      <c r="O13" s="45"/>
      <c r="P13" s="45"/>
      <c r="Q13" s="45"/>
      <c r="R13" s="45"/>
      <c r="S13" s="45"/>
      <c r="T13" s="45"/>
      <c r="U13" s="46"/>
    </row>
    <row r="14" spans="1:21" x14ac:dyDescent="0.3">
      <c r="M14" s="44"/>
      <c r="N14" s="45"/>
      <c r="O14" s="45"/>
      <c r="P14" s="45"/>
      <c r="Q14" s="45"/>
      <c r="R14" s="45"/>
      <c r="S14" s="45"/>
      <c r="T14" s="45"/>
      <c r="U14" s="46"/>
    </row>
    <row r="15" spans="1:21" ht="21" x14ac:dyDescent="0.35">
      <c r="A15" s="5" t="s">
        <v>258</v>
      </c>
      <c r="M15" s="44"/>
      <c r="N15" s="45"/>
      <c r="O15" s="45"/>
      <c r="P15" s="45"/>
      <c r="Q15" s="45"/>
      <c r="R15" s="45"/>
      <c r="S15" s="45"/>
      <c r="T15" s="45"/>
      <c r="U15" s="46"/>
    </row>
    <row r="16" spans="1:21" ht="18.75" customHeight="1" x14ac:dyDescent="0.3">
      <c r="A16" t="s">
        <v>303</v>
      </c>
      <c r="B16" t="s">
        <v>171</v>
      </c>
      <c r="C16" t="s">
        <v>28</v>
      </c>
      <c r="D16" t="s">
        <v>170</v>
      </c>
      <c r="E16" t="s">
        <v>257</v>
      </c>
      <c r="F16" t="s">
        <v>169</v>
      </c>
      <c r="M16" s="44"/>
      <c r="N16" s="45"/>
      <c r="O16" s="45"/>
      <c r="P16" s="45"/>
      <c r="Q16" s="45"/>
      <c r="R16" s="45"/>
      <c r="S16" s="45"/>
      <c r="T16" s="45"/>
      <c r="U16" s="46"/>
    </row>
    <row r="17" spans="1:21" x14ac:dyDescent="0.3">
      <c r="A17" t="s">
        <v>35</v>
      </c>
      <c r="B17">
        <v>4</v>
      </c>
      <c r="C17">
        <v>28</v>
      </c>
      <c r="D17">
        <v>7</v>
      </c>
      <c r="E17" s="1">
        <v>3083761.58</v>
      </c>
      <c r="F17">
        <v>110134.34</v>
      </c>
      <c r="M17" s="44"/>
      <c r="N17" s="45"/>
      <c r="O17" s="45"/>
      <c r="P17" s="45"/>
      <c r="Q17" s="45"/>
      <c r="R17" s="45"/>
      <c r="S17" s="45"/>
      <c r="T17" s="45"/>
      <c r="U17" s="46"/>
    </row>
    <row r="18" spans="1:21" x14ac:dyDescent="0.3">
      <c r="A18" t="s">
        <v>31</v>
      </c>
      <c r="B18">
        <v>2</v>
      </c>
      <c r="C18">
        <v>17</v>
      </c>
      <c r="D18">
        <v>8.5</v>
      </c>
      <c r="E18" s="1">
        <v>1436950.7</v>
      </c>
      <c r="F18">
        <v>84526.51</v>
      </c>
      <c r="M18" s="44"/>
      <c r="N18" s="45"/>
      <c r="O18" s="45"/>
      <c r="P18" s="45"/>
      <c r="Q18" s="45"/>
      <c r="R18" s="45"/>
      <c r="S18" s="45"/>
      <c r="T18" s="45"/>
      <c r="U18" s="46"/>
    </row>
    <row r="19" spans="1:21" x14ac:dyDescent="0.3">
      <c r="A19" t="s">
        <v>30</v>
      </c>
      <c r="B19">
        <v>2</v>
      </c>
      <c r="C19">
        <v>12</v>
      </c>
      <c r="D19">
        <v>6</v>
      </c>
      <c r="E19" s="1">
        <v>1429063.57</v>
      </c>
      <c r="F19">
        <v>119088.63</v>
      </c>
      <c r="M19" s="44"/>
      <c r="N19" s="45"/>
      <c r="O19" s="45"/>
      <c r="P19" s="45"/>
      <c r="Q19" s="45"/>
      <c r="R19" s="45"/>
      <c r="S19" s="45"/>
      <c r="T19" s="45"/>
      <c r="U19" s="46"/>
    </row>
    <row r="20" spans="1:21" x14ac:dyDescent="0.3">
      <c r="A20" t="s">
        <v>32</v>
      </c>
      <c r="B20">
        <v>2</v>
      </c>
      <c r="C20">
        <v>14</v>
      </c>
      <c r="D20">
        <v>7</v>
      </c>
      <c r="E20" s="1">
        <v>1157589.72</v>
      </c>
      <c r="F20">
        <v>82684.98</v>
      </c>
      <c r="M20" s="44"/>
      <c r="N20" s="45"/>
      <c r="O20" s="45"/>
      <c r="P20" s="45"/>
      <c r="Q20" s="45"/>
      <c r="R20" s="45"/>
      <c r="S20" s="45"/>
      <c r="T20" s="45"/>
      <c r="U20" s="46"/>
    </row>
    <row r="21" spans="1:21" x14ac:dyDescent="0.3">
      <c r="A21" t="s">
        <v>33</v>
      </c>
      <c r="B21">
        <v>2</v>
      </c>
      <c r="C21">
        <v>10</v>
      </c>
      <c r="D21">
        <v>5</v>
      </c>
      <c r="E21" s="1">
        <v>1147176.3500000001</v>
      </c>
      <c r="F21">
        <v>114717.64</v>
      </c>
      <c r="M21" s="44"/>
      <c r="N21" s="45"/>
      <c r="O21" s="45"/>
      <c r="P21" s="45"/>
      <c r="Q21" s="45"/>
      <c r="R21" s="45"/>
      <c r="S21" s="45"/>
      <c r="T21" s="45"/>
      <c r="U21" s="46"/>
    </row>
    <row r="22" spans="1:21" x14ac:dyDescent="0.3">
      <c r="A22" t="s">
        <v>167</v>
      </c>
      <c r="B22">
        <v>2</v>
      </c>
      <c r="C22">
        <v>12</v>
      </c>
      <c r="D22">
        <v>6</v>
      </c>
      <c r="E22" s="1">
        <v>892538.62</v>
      </c>
      <c r="F22">
        <v>74378.22</v>
      </c>
      <c r="M22" s="44"/>
      <c r="N22" s="45"/>
      <c r="O22" s="45"/>
      <c r="P22" s="45"/>
      <c r="Q22" s="45"/>
      <c r="R22" s="45"/>
      <c r="S22" s="45"/>
      <c r="T22" s="45"/>
      <c r="U22" s="46"/>
    </row>
    <row r="23" spans="1:21" x14ac:dyDescent="0.3">
      <c r="A23" t="s">
        <v>34</v>
      </c>
      <c r="B23">
        <v>1</v>
      </c>
      <c r="C23">
        <v>5</v>
      </c>
      <c r="D23">
        <v>5</v>
      </c>
      <c r="E23" s="1">
        <v>457110.07</v>
      </c>
      <c r="F23">
        <v>91422.01</v>
      </c>
      <c r="M23" s="44"/>
      <c r="N23" s="45"/>
      <c r="O23" s="45"/>
      <c r="P23" s="45"/>
      <c r="Q23" s="45"/>
      <c r="R23" s="45"/>
      <c r="S23" s="45"/>
      <c r="T23" s="45"/>
      <c r="U23" s="46"/>
    </row>
    <row r="24" spans="1:21" x14ac:dyDescent="0.3">
      <c r="M24" s="44"/>
      <c r="N24" s="45"/>
      <c r="O24" s="45"/>
      <c r="P24" s="45"/>
      <c r="Q24" s="45"/>
      <c r="R24" s="45"/>
      <c r="S24" s="45"/>
      <c r="T24" s="45"/>
      <c r="U24" s="46"/>
    </row>
    <row r="25" spans="1:21" ht="21" x14ac:dyDescent="0.35">
      <c r="A25" s="5" t="s">
        <v>304</v>
      </c>
      <c r="M25" s="44"/>
      <c r="N25" s="45"/>
      <c r="O25" s="45"/>
      <c r="P25" s="45"/>
      <c r="Q25" s="45"/>
      <c r="R25" s="45"/>
      <c r="S25" s="45"/>
      <c r="T25" s="45"/>
      <c r="U25" s="46"/>
    </row>
    <row r="26" spans="1:21" x14ac:dyDescent="0.3">
      <c r="A26" t="s">
        <v>303</v>
      </c>
      <c r="B26" t="s">
        <v>168</v>
      </c>
      <c r="C26" t="s">
        <v>28</v>
      </c>
      <c r="D26" t="s">
        <v>27</v>
      </c>
      <c r="E26" t="s">
        <v>249</v>
      </c>
      <c r="M26" s="44"/>
      <c r="N26" s="45"/>
      <c r="O26" s="45"/>
      <c r="P26" s="45"/>
      <c r="Q26" s="45"/>
      <c r="R26" s="45"/>
      <c r="S26" s="45"/>
      <c r="T26" s="45"/>
      <c r="U26" s="46"/>
    </row>
    <row r="27" spans="1:21" x14ac:dyDescent="0.3">
      <c r="A27" t="s">
        <v>35</v>
      </c>
      <c r="B27">
        <v>1370</v>
      </c>
      <c r="C27">
        <v>7</v>
      </c>
      <c r="D27" s="1">
        <v>1258577.81</v>
      </c>
      <c r="E27" t="str" cm="1">
        <f t="array" ref="E27">_xlfn.IFS(D27&gt;600000, "top", AND(D27&lt;600000, D27&gt;400000), "middle", D27&lt;400000, "bottom")</f>
        <v>top</v>
      </c>
      <c r="M27" s="44"/>
      <c r="N27" s="45"/>
      <c r="O27" s="45"/>
      <c r="P27" s="45"/>
      <c r="Q27" s="45"/>
      <c r="R27" s="45"/>
      <c r="S27" s="45"/>
      <c r="T27" s="45"/>
      <c r="U27" s="46"/>
    </row>
    <row r="28" spans="1:21" x14ac:dyDescent="0.3">
      <c r="A28" t="s">
        <v>30</v>
      </c>
      <c r="B28">
        <v>1165</v>
      </c>
      <c r="C28">
        <v>6</v>
      </c>
      <c r="D28" s="1">
        <v>1081530.54</v>
      </c>
      <c r="E28" t="str" cm="1">
        <f t="array" ref="E28">_xlfn.IFS(D28&gt;600000, "top", AND(D28&lt;600000, D28&gt;400000), "middle", D28&lt;400000, "bottom")</f>
        <v>top</v>
      </c>
      <c r="M28" s="44"/>
      <c r="N28" s="45"/>
      <c r="O28" s="45"/>
      <c r="P28" s="45"/>
      <c r="Q28" s="45"/>
      <c r="R28" s="45"/>
      <c r="S28" s="45"/>
      <c r="T28" s="45"/>
      <c r="U28" s="46"/>
    </row>
    <row r="29" spans="1:21" x14ac:dyDescent="0.3">
      <c r="A29" t="s">
        <v>35</v>
      </c>
      <c r="B29">
        <v>1401</v>
      </c>
      <c r="C29">
        <v>10</v>
      </c>
      <c r="D29" s="1">
        <v>868220.55</v>
      </c>
      <c r="E29" t="str" cm="1">
        <f t="array" ref="E29">_xlfn.IFS(D29&gt;600000, "top", AND(D29&lt;600000, D29&gt;400000), "middle", D29&lt;400000, "bottom")</f>
        <v>top</v>
      </c>
      <c r="M29" s="44"/>
      <c r="N29" s="45"/>
      <c r="O29" s="45"/>
      <c r="P29" s="45"/>
      <c r="Q29" s="45"/>
      <c r="R29" s="45"/>
      <c r="S29" s="45"/>
      <c r="T29" s="45"/>
      <c r="U29" s="46"/>
    </row>
    <row r="30" spans="1:21" x14ac:dyDescent="0.3">
      <c r="A30" t="s">
        <v>31</v>
      </c>
      <c r="B30">
        <v>1501</v>
      </c>
      <c r="C30">
        <v>8</v>
      </c>
      <c r="D30" s="1">
        <v>732096.79</v>
      </c>
      <c r="E30" t="str" cm="1">
        <f t="array" ref="E30">_xlfn.IFS(D30&gt;600000, "top", AND(D30&lt;600000, D30&gt;400000), "middle", D30&lt;400000, "bottom")</f>
        <v>top</v>
      </c>
      <c r="M30" s="44"/>
      <c r="N30" s="45"/>
      <c r="O30" s="45"/>
      <c r="P30" s="45"/>
      <c r="Q30" s="45"/>
      <c r="R30" s="45"/>
      <c r="S30" s="45"/>
      <c r="T30" s="45"/>
      <c r="U30" s="46"/>
    </row>
    <row r="31" spans="1:21" x14ac:dyDescent="0.3">
      <c r="A31" t="s">
        <v>31</v>
      </c>
      <c r="B31">
        <v>1504</v>
      </c>
      <c r="C31">
        <v>9</v>
      </c>
      <c r="D31" s="1">
        <v>704853.91</v>
      </c>
      <c r="E31" t="str" cm="1">
        <f t="array" ref="E31">_xlfn.IFS(D31&gt;600000, "top", AND(D31&lt;600000, D31&gt;400000), "middle", D31&lt;400000, "bottom")</f>
        <v>top</v>
      </c>
      <c r="M31" s="44"/>
      <c r="N31" s="45"/>
      <c r="O31" s="45"/>
      <c r="P31" s="45"/>
      <c r="Q31" s="45"/>
      <c r="R31" s="45"/>
      <c r="S31" s="45"/>
      <c r="T31" s="45"/>
      <c r="U31" s="46"/>
    </row>
    <row r="32" spans="1:21" ht="21" x14ac:dyDescent="0.35">
      <c r="A32" t="s">
        <v>32</v>
      </c>
      <c r="B32">
        <v>1323</v>
      </c>
      <c r="C32">
        <v>8</v>
      </c>
      <c r="D32" s="1">
        <v>669377.05000000005</v>
      </c>
      <c r="E32" t="str" cm="1">
        <f t="array" ref="E32">_xlfn.IFS(D32&gt;600000, "top", AND(D32&lt;600000, D32&gt;400000), "middle", D32&lt;400000, "bottom")</f>
        <v>top</v>
      </c>
      <c r="G32" s="5" t="s">
        <v>256</v>
      </c>
      <c r="M32" s="44"/>
      <c r="N32" s="45"/>
      <c r="O32" s="45"/>
      <c r="P32" s="45"/>
      <c r="Q32" s="45"/>
      <c r="R32" s="45"/>
      <c r="S32" s="45"/>
      <c r="T32" s="45"/>
      <c r="U32" s="46"/>
    </row>
    <row r="33" spans="1:21" x14ac:dyDescent="0.3">
      <c r="A33" t="s">
        <v>33</v>
      </c>
      <c r="B33">
        <v>1612</v>
      </c>
      <c r="C33">
        <v>5</v>
      </c>
      <c r="D33" s="1">
        <v>584593.76</v>
      </c>
      <c r="E33" t="str" cm="1">
        <f t="array" ref="E33">_xlfn.IFS(D33&gt;600000, "top", AND(D33&lt;600000, D33&gt;400000), "middle", D33&lt;400000, "bottom")</f>
        <v>middle</v>
      </c>
      <c r="G33" s="3" t="s">
        <v>229</v>
      </c>
      <c r="H33" t="s">
        <v>254</v>
      </c>
      <c r="I33" t="s">
        <v>253</v>
      </c>
      <c r="J33" t="s">
        <v>232</v>
      </c>
      <c r="M33" s="44"/>
      <c r="N33" s="45"/>
      <c r="O33" s="45"/>
      <c r="P33" s="45"/>
      <c r="Q33" s="45"/>
      <c r="R33" s="45"/>
      <c r="S33" s="45"/>
      <c r="T33" s="45"/>
      <c r="U33" s="46"/>
    </row>
    <row r="34" spans="1:21" ht="19.5" thickBot="1" x14ac:dyDescent="0.35">
      <c r="A34" t="s">
        <v>35</v>
      </c>
      <c r="B34">
        <v>1337</v>
      </c>
      <c r="C34">
        <v>6</v>
      </c>
      <c r="D34" s="1">
        <v>569485.75</v>
      </c>
      <c r="E34" t="str" cm="1">
        <f t="array" ref="E34">_xlfn.IFS(D34&gt;600000, "top", AND(D34&lt;600000, D34&gt;400000), "middle", D34&lt;400000, "bottom")</f>
        <v>middle</v>
      </c>
      <c r="G34" s="4" t="s">
        <v>252</v>
      </c>
      <c r="H34">
        <v>6</v>
      </c>
      <c r="I34">
        <v>48</v>
      </c>
      <c r="J34" s="1">
        <v>5314656.6500000004</v>
      </c>
      <c r="M34" s="47"/>
      <c r="N34" s="48"/>
      <c r="O34" s="48"/>
      <c r="P34" s="48"/>
      <c r="Q34" s="48"/>
      <c r="R34" s="48"/>
      <c r="S34" s="48"/>
      <c r="T34" s="48"/>
      <c r="U34" s="49"/>
    </row>
    <row r="35" spans="1:21" ht="18.75" customHeight="1" x14ac:dyDescent="0.3">
      <c r="A35" t="s">
        <v>33</v>
      </c>
      <c r="B35">
        <v>1611</v>
      </c>
      <c r="C35">
        <v>5</v>
      </c>
      <c r="D35" s="1">
        <v>562582.59</v>
      </c>
      <c r="E35" t="str" cm="1">
        <f t="array" ref="E35">_xlfn.IFS(D35&gt;600000, "top", AND(D35&lt;600000, D35&gt;400000), "middle", D35&lt;400000, "bottom")</f>
        <v>middle</v>
      </c>
      <c r="G35" s="4" t="s">
        <v>251</v>
      </c>
      <c r="H35">
        <v>6</v>
      </c>
      <c r="I35">
        <v>34</v>
      </c>
      <c r="J35" s="1">
        <v>3167860.26</v>
      </c>
    </row>
    <row r="36" spans="1:21" x14ac:dyDescent="0.3">
      <c r="A36" t="s">
        <v>167</v>
      </c>
      <c r="B36">
        <v>1216</v>
      </c>
      <c r="C36">
        <v>6</v>
      </c>
      <c r="D36" s="1">
        <v>505875.42</v>
      </c>
      <c r="E36" t="str" cm="1">
        <f t="array" ref="E36">_xlfn.IFS(D36&gt;600000, "top", AND(D36&lt;600000, D36&gt;400000), "middle", D36&lt;400000, "bottom")</f>
        <v>middle</v>
      </c>
      <c r="G36" s="4" t="s">
        <v>250</v>
      </c>
      <c r="H36">
        <v>3</v>
      </c>
      <c r="I36">
        <v>18</v>
      </c>
      <c r="J36" s="1">
        <v>1121673.7</v>
      </c>
    </row>
    <row r="37" spans="1:21" x14ac:dyDescent="0.3">
      <c r="A37" t="s">
        <v>32</v>
      </c>
      <c r="B37">
        <v>1286</v>
      </c>
      <c r="C37">
        <v>7</v>
      </c>
      <c r="D37" s="1">
        <v>488212.67</v>
      </c>
      <c r="E37" t="str" cm="1">
        <f t="array" ref="E37">_xlfn.IFS(D37&gt;600000, "top", AND(D37&lt;600000, D37&gt;400000), "middle", D37&lt;400000, "bottom")</f>
        <v>middle</v>
      </c>
      <c r="G37" s="4" t="s">
        <v>255</v>
      </c>
      <c r="H37">
        <v>1</v>
      </c>
      <c r="I37">
        <v>22</v>
      </c>
      <c r="J37" s="1">
        <v>0</v>
      </c>
    </row>
    <row r="38" spans="1:21" x14ac:dyDescent="0.3">
      <c r="A38" t="s">
        <v>34</v>
      </c>
      <c r="B38">
        <v>1621</v>
      </c>
      <c r="C38">
        <v>5</v>
      </c>
      <c r="D38" s="1">
        <v>457110.07</v>
      </c>
      <c r="E38" t="str" cm="1">
        <f t="array" ref="E38">_xlfn.IFS(D38&gt;600000, "top", AND(D38&lt;600000, D38&gt;400000), "middle", D38&lt;400000, "bottom")</f>
        <v>middle</v>
      </c>
      <c r="G38" s="4" t="s">
        <v>230</v>
      </c>
      <c r="H38">
        <v>16</v>
      </c>
      <c r="I38">
        <v>122</v>
      </c>
      <c r="J38" s="1">
        <v>9604190.6099999994</v>
      </c>
    </row>
    <row r="39" spans="1:21" x14ac:dyDescent="0.3">
      <c r="A39" t="s">
        <v>35</v>
      </c>
      <c r="B39">
        <v>1702</v>
      </c>
      <c r="C39">
        <v>6</v>
      </c>
      <c r="D39" s="1">
        <v>387477.47</v>
      </c>
      <c r="E39" t="str" cm="1">
        <f t="array" ref="E39">_xlfn.IFS(D39&gt;600000, "top", AND(D39&lt;600000, D39&gt;400000), "middle", D39&lt;400000, "bottom")</f>
        <v>bottom</v>
      </c>
    </row>
    <row r="40" spans="1:21" x14ac:dyDescent="0.3">
      <c r="A40" t="s">
        <v>167</v>
      </c>
      <c r="B40">
        <v>1188</v>
      </c>
      <c r="C40">
        <v>6</v>
      </c>
      <c r="D40" s="1">
        <v>386663.2</v>
      </c>
      <c r="E40" t="str" cm="1">
        <f t="array" ref="E40">_xlfn.IFS(D40&gt;600000, "top", AND(D40&lt;600000, D40&gt;400000), "middle", D40&lt;400000, "bottom")</f>
        <v>bottom</v>
      </c>
    </row>
    <row r="41" spans="1:21" x14ac:dyDescent="0.3">
      <c r="A41" t="s">
        <v>30</v>
      </c>
      <c r="B41">
        <v>1166</v>
      </c>
      <c r="C41">
        <v>6</v>
      </c>
      <c r="D41" s="1">
        <v>347533.03</v>
      </c>
      <c r="E41" t="str" cm="1">
        <f t="array" ref="E41">_xlfn.IFS(D41&gt;600000, "top", AND(D41&lt;600000, D41&gt;400000), "middle", D41&lt;400000, "bottom")</f>
        <v>bottom</v>
      </c>
    </row>
    <row r="42" spans="1:21" x14ac:dyDescent="0.3">
      <c r="A42" t="e">
        <f>NA()</f>
        <v>#N/A</v>
      </c>
      <c r="B42" t="e">
        <f>NA()</f>
        <v>#N/A</v>
      </c>
      <c r="C42">
        <v>22</v>
      </c>
      <c r="D42" t="e">
        <f>NA()</f>
        <v>#N/A</v>
      </c>
      <c r="E42" t="e">
        <f>NA()</f>
        <v>#N/A</v>
      </c>
    </row>
  </sheetData>
  <mergeCells count="1">
    <mergeCell ref="M2:U34"/>
  </mergeCells>
  <conditionalFormatting sqref="A27:E41">
    <cfRule type="expression" dxfId="18" priority="1">
      <formula>$E27="bottom"</formula>
    </cfRule>
    <cfRule type="expression" dxfId="17" priority="2">
      <formula>$E27 = "middle"</formula>
    </cfRule>
    <cfRule type="expression" dxfId="16" priority="3">
      <formula>$E27="top"</formula>
    </cfRule>
  </conditionalFormatting>
  <pageMargins left="0.75" right="0.75" top="1" bottom="1" header="0.5" footer="0.5"/>
  <drawing r:id="rId2"/>
  <tableParts count="3">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CB744-9A8F-4848-A196-B62ED2042F85}">
  <dimension ref="A1:AP139"/>
  <sheetViews>
    <sheetView zoomScale="40" zoomScaleNormal="40" workbookViewId="0">
      <selection activeCell="AF70" sqref="AF70"/>
    </sheetView>
  </sheetViews>
  <sheetFormatPr defaultRowHeight="18.75" x14ac:dyDescent="0.3"/>
  <cols>
    <col min="1" max="1" width="17.59765625" customWidth="1"/>
    <col min="2" max="2" width="15.69921875" bestFit="1" customWidth="1"/>
    <col min="3" max="3" width="16.19921875" bestFit="1" customWidth="1"/>
    <col min="4" max="4" width="20.09765625" bestFit="1" customWidth="1"/>
    <col min="5" max="5" width="23.19921875" bestFit="1" customWidth="1"/>
    <col min="6" max="6" width="23.19921875" customWidth="1"/>
    <col min="7" max="7" width="19.3984375" bestFit="1" customWidth="1"/>
    <col min="8" max="8" width="20.59765625" style="1" bestFit="1" customWidth="1"/>
    <col min="9" max="9" width="19.3984375" bestFit="1" customWidth="1"/>
    <col min="10" max="10" width="19.19921875" bestFit="1" customWidth="1"/>
    <col min="11" max="11" width="18.59765625" style="1" bestFit="1" customWidth="1"/>
    <col min="12" max="12" width="15.796875" style="1" bestFit="1" customWidth="1"/>
    <col min="14" max="14" width="11.09765625" bestFit="1" customWidth="1"/>
    <col min="15" max="15" width="11.59765625" bestFit="1" customWidth="1"/>
  </cols>
  <sheetData>
    <row r="1" spans="1:12" ht="21" x14ac:dyDescent="0.35">
      <c r="A1" s="5" t="s">
        <v>307</v>
      </c>
    </row>
    <row r="2" spans="1:12" x14ac:dyDescent="0.3">
      <c r="A2" t="s">
        <v>152</v>
      </c>
      <c r="B2" t="s">
        <v>151</v>
      </c>
      <c r="C2" t="s">
        <v>150</v>
      </c>
      <c r="D2" t="s">
        <v>149</v>
      </c>
      <c r="E2" t="s">
        <v>306</v>
      </c>
      <c r="F2" t="s">
        <v>308</v>
      </c>
      <c r="G2" t="s">
        <v>148</v>
      </c>
      <c r="H2" s="1" t="s">
        <v>235</v>
      </c>
      <c r="I2" t="s">
        <v>236</v>
      </c>
      <c r="J2" t="s">
        <v>237</v>
      </c>
      <c r="K2" s="1" t="s">
        <v>238</v>
      </c>
      <c r="L2" s="1" t="s">
        <v>305</v>
      </c>
    </row>
    <row r="3" spans="1:12" x14ac:dyDescent="0.3">
      <c r="A3" t="s">
        <v>147</v>
      </c>
      <c r="B3">
        <v>15</v>
      </c>
      <c r="C3">
        <v>242</v>
      </c>
      <c r="D3">
        <v>16.133299999999998</v>
      </c>
      <c r="E3" s="18">
        <f>Table3[[#This Row],[quantityInStock]]/(Table3[[#This Row],[N_ordered_2005]]*2.75)</f>
        <v>2.2539444027047332E-2</v>
      </c>
      <c r="F3" s="19">
        <v>0</v>
      </c>
      <c r="G3" s="1">
        <v>1471.68</v>
      </c>
      <c r="H3" s="1">
        <v>40.333300000000001</v>
      </c>
      <c r="I3">
        <v>59</v>
      </c>
      <c r="J3">
        <v>21</v>
      </c>
      <c r="K3" s="1">
        <v>15.7</v>
      </c>
      <c r="L3" s="1">
        <f>Table3[[#This Row],[std_quant_ordered]]/2</f>
        <v>7.85</v>
      </c>
    </row>
    <row r="4" spans="1:12" x14ac:dyDescent="0.3">
      <c r="A4" t="s">
        <v>146</v>
      </c>
      <c r="B4">
        <v>68</v>
      </c>
      <c r="C4">
        <v>180</v>
      </c>
      <c r="D4">
        <v>2.6471</v>
      </c>
      <c r="E4" s="18">
        <f>Table3[[#This Row],[quantityInStock]]/(Table3[[#This Row],[N_ordered_2005]]*2.75)</f>
        <v>0.13737373737373737</v>
      </c>
      <c r="F4" s="19">
        <v>0</v>
      </c>
      <c r="G4" s="1">
        <v>5971.35</v>
      </c>
      <c r="H4" s="1">
        <v>36</v>
      </c>
      <c r="I4">
        <v>64</v>
      </c>
      <c r="J4">
        <v>12</v>
      </c>
      <c r="K4" s="1">
        <v>17.61</v>
      </c>
      <c r="L4" s="1">
        <f>Table3[[#This Row],[std_quant_ordered]]/2</f>
        <v>8.8049999999999997</v>
      </c>
    </row>
    <row r="5" spans="1:12" x14ac:dyDescent="0.3">
      <c r="A5" t="s">
        <v>145</v>
      </c>
      <c r="B5">
        <v>178</v>
      </c>
      <c r="C5">
        <v>257</v>
      </c>
      <c r="D5">
        <v>1.4438</v>
      </c>
      <c r="E5" s="18">
        <f>Table3[[#This Row],[quantityInStock]]/(Table3[[#This Row],[N_ordered_2005]]*2.75)</f>
        <v>0.25185709232401837</v>
      </c>
      <c r="F5" s="19">
        <v>0</v>
      </c>
      <c r="G5" s="1">
        <v>4645</v>
      </c>
      <c r="H5" s="1">
        <v>42.833300000000001</v>
      </c>
      <c r="I5">
        <v>50</v>
      </c>
      <c r="J5">
        <v>32</v>
      </c>
      <c r="K5" s="1">
        <v>6.41</v>
      </c>
      <c r="L5" s="1">
        <f>Table3[[#This Row],[std_quant_ordered]]/2</f>
        <v>3.2050000000000001</v>
      </c>
    </row>
    <row r="6" spans="1:12" x14ac:dyDescent="0.3">
      <c r="A6" t="s">
        <v>144</v>
      </c>
      <c r="B6">
        <v>136</v>
      </c>
      <c r="C6">
        <v>189</v>
      </c>
      <c r="D6">
        <v>1.3896999999999999</v>
      </c>
      <c r="E6" s="18">
        <f>Table3[[#This Row],[quantityInStock]]/(Table3[[#This Row],[N_ordered_2005]]*2.75)</f>
        <v>0.26166426166426165</v>
      </c>
      <c r="F6" s="19">
        <v>0</v>
      </c>
      <c r="G6" s="1">
        <v>2633.4</v>
      </c>
      <c r="H6" s="1">
        <v>37.799999999999997</v>
      </c>
      <c r="I6">
        <v>62</v>
      </c>
      <c r="J6">
        <v>22</v>
      </c>
      <c r="K6" s="1">
        <v>14.29</v>
      </c>
      <c r="L6" s="1">
        <f>Table3[[#This Row],[std_quant_ordered]]/2</f>
        <v>7.1449999999999996</v>
      </c>
    </row>
    <row r="7" spans="1:12" x14ac:dyDescent="0.3">
      <c r="A7" t="s">
        <v>143</v>
      </c>
      <c r="B7">
        <v>551</v>
      </c>
      <c r="C7">
        <v>221</v>
      </c>
      <c r="D7">
        <v>0.40110000000000001</v>
      </c>
      <c r="E7" s="18">
        <f>Table3[[#This Row],[quantityInStock]]/(Table3[[#This Row],[N_ordered_2005]]*2.75)</f>
        <v>0.90662278897573012</v>
      </c>
      <c r="F7" s="19">
        <v>1</v>
      </c>
      <c r="G7" s="1">
        <v>3062.4</v>
      </c>
      <c r="H7" s="1">
        <v>44.2</v>
      </c>
      <c r="I7">
        <v>77</v>
      </c>
      <c r="J7">
        <v>29</v>
      </c>
      <c r="K7" s="1">
        <v>17.22</v>
      </c>
      <c r="L7" s="1">
        <f>Table3[[#This Row],[std_quant_ordered]]/2</f>
        <v>8.61</v>
      </c>
    </row>
    <row r="8" spans="1:12" x14ac:dyDescent="0.3">
      <c r="A8" t="s">
        <v>142</v>
      </c>
      <c r="B8">
        <v>414</v>
      </c>
      <c r="C8">
        <v>153</v>
      </c>
      <c r="D8">
        <v>0.36959999999999998</v>
      </c>
      <c r="E8" s="18">
        <f>Table3[[#This Row],[quantityInStock]]/(Table3[[#This Row],[N_ordered_2005]]*2.75)</f>
        <v>0.98395721925133695</v>
      </c>
      <c r="F8" s="19">
        <v>1</v>
      </c>
      <c r="G8" s="1">
        <v>1393.45</v>
      </c>
      <c r="H8" s="1">
        <v>38.25</v>
      </c>
      <c r="I8">
        <v>47</v>
      </c>
      <c r="J8">
        <v>29</v>
      </c>
      <c r="K8" s="1">
        <v>7.12</v>
      </c>
      <c r="L8" s="1">
        <f>Table3[[#This Row],[std_quant_ordered]]/2</f>
        <v>3.56</v>
      </c>
    </row>
    <row r="9" spans="1:12" x14ac:dyDescent="0.3">
      <c r="A9" t="s">
        <v>141</v>
      </c>
      <c r="B9">
        <v>548</v>
      </c>
      <c r="C9">
        <v>170</v>
      </c>
      <c r="D9">
        <v>0.31019999999999998</v>
      </c>
      <c r="E9" s="18">
        <f>Table3[[#This Row],[quantityInStock]]/(Table3[[#This Row],[N_ordered_2005]]*2.75)</f>
        <v>1.1721925133689839</v>
      </c>
      <c r="F9" s="19">
        <v>1</v>
      </c>
      <c r="G9" s="1">
        <v>4481.92</v>
      </c>
      <c r="H9" s="1">
        <v>34</v>
      </c>
      <c r="I9">
        <v>56</v>
      </c>
      <c r="J9">
        <v>21</v>
      </c>
      <c r="K9" s="1">
        <v>12.02</v>
      </c>
      <c r="L9" s="1">
        <f>Table3[[#This Row],[std_quant_ordered]]/2</f>
        <v>6.01</v>
      </c>
    </row>
    <row r="10" spans="1:12" x14ac:dyDescent="0.3">
      <c r="A10" t="s">
        <v>140</v>
      </c>
      <c r="B10">
        <v>600</v>
      </c>
      <c r="C10">
        <v>186</v>
      </c>
      <c r="D10">
        <v>0.31</v>
      </c>
      <c r="E10" s="18">
        <f>Table3[[#This Row],[quantityInStock]]/(Table3[[#This Row],[N_ordered_2005]]*2.75)</f>
        <v>1.1730205278592376</v>
      </c>
      <c r="F10" s="19">
        <v>1</v>
      </c>
      <c r="G10" s="1">
        <v>3006.96</v>
      </c>
      <c r="H10" s="1">
        <v>37.200000000000003</v>
      </c>
      <c r="I10">
        <v>49</v>
      </c>
      <c r="J10">
        <v>22</v>
      </c>
      <c r="K10" s="1">
        <v>9.6199999999999992</v>
      </c>
      <c r="L10" s="1">
        <f>Table3[[#This Row],[std_quant_ordered]]/2</f>
        <v>4.8099999999999996</v>
      </c>
    </row>
    <row r="11" spans="1:12" x14ac:dyDescent="0.3">
      <c r="A11" t="s">
        <v>139</v>
      </c>
      <c r="B11">
        <v>540</v>
      </c>
      <c r="C11">
        <v>150</v>
      </c>
      <c r="D11">
        <v>0.27779999999999999</v>
      </c>
      <c r="E11" s="18">
        <f>Table3[[#This Row],[quantityInStock]]/(Table3[[#This Row],[N_ordered_2005]]*2.75)</f>
        <v>1.3090909090909091</v>
      </c>
      <c r="F11" s="19">
        <v>1</v>
      </c>
      <c r="G11" s="1">
        <v>2261.25</v>
      </c>
      <c r="H11" s="1">
        <v>37.5</v>
      </c>
      <c r="I11">
        <v>45</v>
      </c>
      <c r="J11">
        <v>27</v>
      </c>
      <c r="K11" s="1">
        <v>6.87</v>
      </c>
      <c r="L11" s="1">
        <f>Table3[[#This Row],[std_quant_ordered]]/2</f>
        <v>3.4350000000000001</v>
      </c>
    </row>
    <row r="12" spans="1:12" x14ac:dyDescent="0.3">
      <c r="A12" t="s">
        <v>138</v>
      </c>
      <c r="B12">
        <v>737</v>
      </c>
      <c r="C12">
        <v>159</v>
      </c>
      <c r="D12">
        <v>0.2157</v>
      </c>
      <c r="E12" s="18">
        <f>Table3[[#This Row],[quantityInStock]]/(Table3[[#This Row],[N_ordered_2005]]*2.75)</f>
        <v>1.6855345911949686</v>
      </c>
      <c r="F12" s="19">
        <v>2</v>
      </c>
      <c r="G12" s="1">
        <v>3277.12</v>
      </c>
      <c r="H12" s="1">
        <v>39.75</v>
      </c>
      <c r="I12">
        <v>49</v>
      </c>
      <c r="J12">
        <v>32</v>
      </c>
      <c r="K12" s="1">
        <v>7.01</v>
      </c>
      <c r="L12" s="1">
        <f>Table3[[#This Row],[std_quant_ordered]]/2</f>
        <v>3.5049999999999999</v>
      </c>
    </row>
    <row r="13" spans="1:12" x14ac:dyDescent="0.3">
      <c r="A13" t="s">
        <v>137</v>
      </c>
      <c r="B13">
        <v>814</v>
      </c>
      <c r="C13">
        <v>175</v>
      </c>
      <c r="D13">
        <v>0.215</v>
      </c>
      <c r="E13" s="18">
        <f>Table3[[#This Row],[quantityInStock]]/(Table3[[#This Row],[N_ordered_2005]]*2.75)</f>
        <v>1.6914285714285715</v>
      </c>
      <c r="F13" s="19">
        <v>2</v>
      </c>
      <c r="G13" s="1">
        <v>1599.75</v>
      </c>
      <c r="H13" s="1">
        <v>35</v>
      </c>
      <c r="I13">
        <v>48</v>
      </c>
      <c r="J13">
        <v>25</v>
      </c>
      <c r="K13" s="1">
        <v>9.27</v>
      </c>
      <c r="L13" s="1">
        <f>Table3[[#This Row],[std_quant_ordered]]/2</f>
        <v>4.6349999999999998</v>
      </c>
    </row>
    <row r="14" spans="1:12" x14ac:dyDescent="0.3">
      <c r="A14" t="s">
        <v>136</v>
      </c>
      <c r="B14">
        <v>1016</v>
      </c>
      <c r="C14">
        <v>167</v>
      </c>
      <c r="D14">
        <v>0.16439999999999999</v>
      </c>
      <c r="E14" s="18">
        <f>Table3[[#This Row],[quantityInStock]]/(Table3[[#This Row],[N_ordered_2005]]*2.75)</f>
        <v>2.2123026673924877</v>
      </c>
      <c r="F14" s="19">
        <v>2</v>
      </c>
      <c r="G14" s="1">
        <v>4667.04</v>
      </c>
      <c r="H14" s="1">
        <v>33.4</v>
      </c>
      <c r="I14">
        <v>48</v>
      </c>
      <c r="J14">
        <v>18</v>
      </c>
      <c r="K14" s="1">
        <v>11.69</v>
      </c>
      <c r="L14" s="1">
        <f>Table3[[#This Row],[std_quant_ordered]]/2</f>
        <v>5.8449999999999998</v>
      </c>
    </row>
    <row r="15" spans="1:12" x14ac:dyDescent="0.3">
      <c r="A15" t="s">
        <v>135</v>
      </c>
      <c r="B15">
        <v>1249</v>
      </c>
      <c r="C15">
        <v>202</v>
      </c>
      <c r="D15">
        <v>0.16170000000000001</v>
      </c>
      <c r="E15" s="18">
        <f>Table3[[#This Row],[quantityInStock]]/(Table3[[#This Row],[N_ordered_2005]]*2.75)</f>
        <v>2.2484248424842486</v>
      </c>
      <c r="F15" s="19">
        <v>2</v>
      </c>
      <c r="G15" s="1">
        <v>3458</v>
      </c>
      <c r="H15" s="1">
        <v>40.4</v>
      </c>
      <c r="I15">
        <v>49</v>
      </c>
      <c r="J15">
        <v>28</v>
      </c>
      <c r="K15" s="1">
        <v>10.130000000000001</v>
      </c>
      <c r="L15" s="1">
        <f>Table3[[#This Row],[std_quant_ordered]]/2</f>
        <v>5.0650000000000004</v>
      </c>
    </row>
    <row r="16" spans="1:12" x14ac:dyDescent="0.3">
      <c r="A16" t="s">
        <v>134</v>
      </c>
      <c r="B16">
        <v>992</v>
      </c>
      <c r="C16">
        <v>154</v>
      </c>
      <c r="D16">
        <v>0.1552</v>
      </c>
      <c r="E16" s="18">
        <f>Table3[[#This Row],[quantityInStock]]/(Table3[[#This Row],[N_ordered_2005]]*2.75)</f>
        <v>2.3423848878394331</v>
      </c>
      <c r="F16" s="19">
        <v>2</v>
      </c>
      <c r="G16" s="1">
        <v>3157.98</v>
      </c>
      <c r="H16" s="1">
        <v>30.8</v>
      </c>
      <c r="I16">
        <v>42</v>
      </c>
      <c r="J16">
        <v>15</v>
      </c>
      <c r="K16" s="1">
        <v>11.02</v>
      </c>
      <c r="L16" s="1">
        <f>Table3[[#This Row],[std_quant_ordered]]/2</f>
        <v>5.51</v>
      </c>
    </row>
    <row r="17" spans="1:12" x14ac:dyDescent="0.3">
      <c r="A17" t="s">
        <v>133</v>
      </c>
      <c r="B17">
        <v>1005</v>
      </c>
      <c r="C17">
        <v>141</v>
      </c>
      <c r="D17">
        <v>0.14030000000000001</v>
      </c>
      <c r="E17" s="18">
        <f>Table3[[#This Row],[quantityInStock]]/(Table3[[#This Row],[N_ordered_2005]]*2.75)</f>
        <v>2.5918762088974856</v>
      </c>
      <c r="F17" s="19">
        <v>3</v>
      </c>
      <c r="G17" s="1">
        <v>1527.96</v>
      </c>
      <c r="H17" s="1">
        <v>35.25</v>
      </c>
      <c r="I17">
        <v>60</v>
      </c>
      <c r="J17">
        <v>21</v>
      </c>
      <c r="K17" s="1">
        <v>15.02</v>
      </c>
      <c r="L17" s="1">
        <f>Table3[[#This Row],[std_quant_ordered]]/2</f>
        <v>7.51</v>
      </c>
    </row>
    <row r="18" spans="1:12" x14ac:dyDescent="0.3">
      <c r="A18" t="s">
        <v>132</v>
      </c>
      <c r="B18">
        <v>1452</v>
      </c>
      <c r="C18">
        <v>189</v>
      </c>
      <c r="D18">
        <v>0.13020000000000001</v>
      </c>
      <c r="E18" s="18">
        <f>Table3[[#This Row],[quantityInStock]]/(Table3[[#This Row],[N_ordered_2005]]*2.75)</f>
        <v>2.7936507936507935</v>
      </c>
      <c r="F18" s="19">
        <v>3</v>
      </c>
      <c r="G18" s="1">
        <v>3567.79</v>
      </c>
      <c r="H18" s="1">
        <v>47.25</v>
      </c>
      <c r="I18">
        <v>59</v>
      </c>
      <c r="J18">
        <v>31</v>
      </c>
      <c r="K18" s="1">
        <v>10.87</v>
      </c>
      <c r="L18" s="1">
        <f>Table3[[#This Row],[std_quant_ordered]]/2</f>
        <v>5.4349999999999996</v>
      </c>
    </row>
    <row r="19" spans="1:12" x14ac:dyDescent="0.3">
      <c r="A19" t="s">
        <v>131</v>
      </c>
      <c r="B19">
        <v>1579</v>
      </c>
      <c r="C19">
        <v>197</v>
      </c>
      <c r="D19">
        <v>0.12479999999999999</v>
      </c>
      <c r="E19" s="18">
        <f>Table3[[#This Row],[quantityInStock]]/(Table3[[#This Row],[N_ordered_2005]]*2.75)</f>
        <v>2.9146285186894323</v>
      </c>
      <c r="F19" s="19">
        <v>3</v>
      </c>
      <c r="G19" s="1">
        <v>6295.03</v>
      </c>
      <c r="H19" s="1">
        <v>39.4</v>
      </c>
      <c r="I19">
        <v>49</v>
      </c>
      <c r="J19">
        <v>20</v>
      </c>
      <c r="K19" s="1">
        <v>10.59</v>
      </c>
      <c r="L19" s="1">
        <f>Table3[[#This Row],[std_quant_ordered]]/2</f>
        <v>5.2949999999999999</v>
      </c>
    </row>
    <row r="20" spans="1:12" x14ac:dyDescent="0.3">
      <c r="A20" t="s">
        <v>130</v>
      </c>
      <c r="B20">
        <v>1049</v>
      </c>
      <c r="C20">
        <v>123</v>
      </c>
      <c r="D20">
        <v>0.1173</v>
      </c>
      <c r="E20" s="18">
        <f>Table3[[#This Row],[quantityInStock]]/(Table3[[#This Row],[N_ordered_2005]]*2.75)</f>
        <v>3.1012564671101255</v>
      </c>
      <c r="F20" s="19">
        <v>3</v>
      </c>
      <c r="G20" s="1">
        <v>4765.1000000000004</v>
      </c>
      <c r="H20" s="1">
        <v>30.75</v>
      </c>
      <c r="I20">
        <v>34</v>
      </c>
      <c r="J20">
        <v>22</v>
      </c>
      <c r="K20" s="1">
        <v>5.07</v>
      </c>
      <c r="L20" s="1">
        <f>Table3[[#This Row],[std_quant_ordered]]/2</f>
        <v>2.5350000000000001</v>
      </c>
    </row>
    <row r="21" spans="1:12" x14ac:dyDescent="0.3">
      <c r="A21" t="s">
        <v>129</v>
      </c>
      <c r="B21">
        <v>1917</v>
      </c>
      <c r="C21">
        <v>214</v>
      </c>
      <c r="D21">
        <v>0.1116</v>
      </c>
      <c r="E21" s="18">
        <f>Table3[[#This Row],[quantityInStock]]/(Table3[[#This Row],[N_ordered_2005]]*2.75)</f>
        <v>3.2574341546304164</v>
      </c>
      <c r="F21" s="19">
        <v>3</v>
      </c>
      <c r="G21" s="1">
        <v>3180.9</v>
      </c>
      <c r="H21" s="1">
        <v>42.8</v>
      </c>
      <c r="I21">
        <v>90</v>
      </c>
      <c r="J21">
        <v>16</v>
      </c>
      <c r="K21" s="1">
        <v>26.06</v>
      </c>
      <c r="L21" s="1">
        <f>Table3[[#This Row],[std_quant_ordered]]/2</f>
        <v>13.03</v>
      </c>
    </row>
    <row r="22" spans="1:12" x14ac:dyDescent="0.3">
      <c r="A22" t="s">
        <v>128</v>
      </c>
      <c r="B22">
        <v>1645</v>
      </c>
      <c r="C22">
        <v>158</v>
      </c>
      <c r="D22">
        <v>9.6000000000000002E-2</v>
      </c>
      <c r="E22" s="18">
        <f>Table3[[#This Row],[quantityInStock]]/(Table3[[#This Row],[N_ordered_2005]]*2.75)</f>
        <v>3.7859608745684694</v>
      </c>
      <c r="F22" s="19">
        <v>4</v>
      </c>
      <c r="G22" s="1">
        <v>1363.68</v>
      </c>
      <c r="H22" s="1">
        <v>39.5</v>
      </c>
      <c r="I22">
        <v>51</v>
      </c>
      <c r="J22">
        <v>24</v>
      </c>
      <c r="K22" s="1">
        <v>10.06</v>
      </c>
      <c r="L22" s="1">
        <f>Table3[[#This Row],[std_quant_ordered]]/2</f>
        <v>5.03</v>
      </c>
    </row>
    <row r="23" spans="1:12" x14ac:dyDescent="0.3">
      <c r="A23" t="s">
        <v>127</v>
      </c>
      <c r="B23">
        <v>2378</v>
      </c>
      <c r="C23">
        <v>226</v>
      </c>
      <c r="D23">
        <v>9.5000000000000001E-2</v>
      </c>
      <c r="E23" s="18">
        <f>Table3[[#This Row],[quantityInStock]]/(Table3[[#This Row],[N_ordered_2005]]*2.75)</f>
        <v>3.8262268704746583</v>
      </c>
      <c r="F23" s="19">
        <v>4</v>
      </c>
      <c r="G23" s="1">
        <v>4976</v>
      </c>
      <c r="H23" s="1">
        <v>45.2</v>
      </c>
      <c r="I23">
        <v>58</v>
      </c>
      <c r="J23">
        <v>22</v>
      </c>
      <c r="K23" s="1">
        <v>12.32</v>
      </c>
      <c r="L23" s="1">
        <f>Table3[[#This Row],[std_quant_ordered]]/2</f>
        <v>6.16</v>
      </c>
    </row>
    <row r="24" spans="1:12" x14ac:dyDescent="0.3">
      <c r="A24" t="s">
        <v>126</v>
      </c>
      <c r="B24">
        <v>2756</v>
      </c>
      <c r="C24">
        <v>238</v>
      </c>
      <c r="D24">
        <v>8.6400000000000005E-2</v>
      </c>
      <c r="E24" s="18">
        <f>Table3[[#This Row],[quantityInStock]]/(Table3[[#This Row],[N_ordered_2005]]*2.75)</f>
        <v>4.2108479755538575</v>
      </c>
      <c r="F24" s="19">
        <v>4</v>
      </c>
      <c r="G24" s="1">
        <v>2585.59</v>
      </c>
      <c r="H24" s="1">
        <v>47.6</v>
      </c>
      <c r="I24">
        <v>52</v>
      </c>
      <c r="J24">
        <v>43</v>
      </c>
      <c r="K24" s="1">
        <v>3.26</v>
      </c>
      <c r="L24" s="1">
        <f>Table3[[#This Row],[std_quant_ordered]]/2</f>
        <v>1.63</v>
      </c>
    </row>
    <row r="25" spans="1:12" x14ac:dyDescent="0.3">
      <c r="A25" t="s">
        <v>125</v>
      </c>
      <c r="B25">
        <v>2018</v>
      </c>
      <c r="C25">
        <v>167</v>
      </c>
      <c r="D25">
        <v>8.2799999999999999E-2</v>
      </c>
      <c r="E25" s="18">
        <f>Table3[[#This Row],[quantityInStock]]/(Table3[[#This Row],[N_ordered_2005]]*2.75)</f>
        <v>4.3941208492106698</v>
      </c>
      <c r="F25" s="19">
        <v>4</v>
      </c>
      <c r="G25" s="1">
        <v>1323.52</v>
      </c>
      <c r="H25" s="1">
        <v>33.4</v>
      </c>
      <c r="I25">
        <v>47</v>
      </c>
      <c r="J25">
        <v>19</v>
      </c>
      <c r="K25" s="1">
        <v>11.29</v>
      </c>
      <c r="L25" s="1">
        <f>Table3[[#This Row],[std_quant_ordered]]/2</f>
        <v>5.6449999999999996</v>
      </c>
    </row>
    <row r="26" spans="1:12" x14ac:dyDescent="0.3">
      <c r="A26" t="s">
        <v>124</v>
      </c>
      <c r="B26">
        <v>1898</v>
      </c>
      <c r="C26">
        <v>157</v>
      </c>
      <c r="D26">
        <v>8.2699999999999996E-2</v>
      </c>
      <c r="E26" s="18">
        <f>Table3[[#This Row],[quantityInStock]]/(Table3[[#This Row],[N_ordered_2005]]*2.75)</f>
        <v>4.396062536189925</v>
      </c>
      <c r="F26" s="19">
        <v>4</v>
      </c>
      <c r="G26" s="1">
        <v>3774</v>
      </c>
      <c r="H26" s="1">
        <v>39.25</v>
      </c>
      <c r="I26">
        <v>49</v>
      </c>
      <c r="J26">
        <v>28</v>
      </c>
      <c r="K26" s="1">
        <v>7.76</v>
      </c>
      <c r="L26" s="1">
        <f>Table3[[#This Row],[std_quant_ordered]]/2</f>
        <v>3.88</v>
      </c>
    </row>
    <row r="27" spans="1:12" x14ac:dyDescent="0.3">
      <c r="A27" t="s">
        <v>123</v>
      </c>
      <c r="B27">
        <v>2327</v>
      </c>
      <c r="C27">
        <v>192</v>
      </c>
      <c r="D27">
        <v>8.2500000000000004E-2</v>
      </c>
      <c r="E27" s="18">
        <f>Table3[[#This Row],[quantityInStock]]/(Table3[[#This Row],[N_ordered_2005]]*2.75)</f>
        <v>4.4071969696969697</v>
      </c>
      <c r="F27" s="19">
        <v>4</v>
      </c>
      <c r="G27" s="1">
        <v>2530.1999999999998</v>
      </c>
      <c r="H27" s="1">
        <v>38.4</v>
      </c>
      <c r="I27">
        <v>70</v>
      </c>
      <c r="J27">
        <v>20</v>
      </c>
      <c r="K27" s="1">
        <v>19.059999999999999</v>
      </c>
      <c r="L27" s="1">
        <f>Table3[[#This Row],[std_quant_ordered]]/2</f>
        <v>9.5299999999999994</v>
      </c>
    </row>
    <row r="28" spans="1:12" x14ac:dyDescent="0.3">
      <c r="A28" t="s">
        <v>122</v>
      </c>
      <c r="B28">
        <v>2350</v>
      </c>
      <c r="C28">
        <v>191</v>
      </c>
      <c r="D28">
        <v>8.1299999999999997E-2</v>
      </c>
      <c r="E28" s="18">
        <f>Table3[[#This Row],[quantityInStock]]/(Table3[[#This Row],[N_ordered_2005]]*2.75)</f>
        <v>4.4740599714421707</v>
      </c>
      <c r="F28" s="19">
        <v>4</v>
      </c>
      <c r="G28" s="1">
        <v>2944</v>
      </c>
      <c r="H28" s="1">
        <v>47.75</v>
      </c>
      <c r="I28">
        <v>76</v>
      </c>
      <c r="J28">
        <v>36</v>
      </c>
      <c r="K28" s="1">
        <v>16.38</v>
      </c>
      <c r="L28" s="1">
        <f>Table3[[#This Row],[std_quant_ordered]]/2</f>
        <v>8.19</v>
      </c>
    </row>
    <row r="29" spans="1:12" x14ac:dyDescent="0.3">
      <c r="A29" t="s">
        <v>121</v>
      </c>
      <c r="B29">
        <v>1956</v>
      </c>
      <c r="C29">
        <v>155</v>
      </c>
      <c r="D29">
        <v>7.9200000000000007E-2</v>
      </c>
      <c r="E29" s="18">
        <f>Table3[[#This Row],[quantityInStock]]/(Table3[[#This Row],[N_ordered_2005]]*2.75)</f>
        <v>4.5888563049853373</v>
      </c>
      <c r="F29" s="19">
        <v>5</v>
      </c>
      <c r="G29" s="1">
        <v>3201.44</v>
      </c>
      <c r="H29" s="1">
        <v>38.75</v>
      </c>
      <c r="I29">
        <v>48</v>
      </c>
      <c r="J29">
        <v>28</v>
      </c>
      <c r="K29" s="1">
        <v>8.1</v>
      </c>
      <c r="L29" s="1">
        <f>Table3[[#This Row],[std_quant_ordered]]/2</f>
        <v>4.05</v>
      </c>
    </row>
    <row r="30" spans="1:12" x14ac:dyDescent="0.3">
      <c r="A30" t="s">
        <v>120</v>
      </c>
      <c r="B30">
        <v>1897</v>
      </c>
      <c r="C30">
        <v>145</v>
      </c>
      <c r="D30">
        <v>7.6399999999999996E-2</v>
      </c>
      <c r="E30" s="18">
        <f>Table3[[#This Row],[quantityInStock]]/(Table3[[#This Row],[N_ordered_2005]]*2.75)</f>
        <v>4.7573667711598748</v>
      </c>
      <c r="F30" s="19">
        <v>5</v>
      </c>
      <c r="G30" s="1">
        <v>2552</v>
      </c>
      <c r="H30" s="1">
        <v>36.25</v>
      </c>
      <c r="I30">
        <v>44</v>
      </c>
      <c r="J30">
        <v>25</v>
      </c>
      <c r="K30" s="1">
        <v>6.98</v>
      </c>
      <c r="L30" s="1">
        <f>Table3[[#This Row],[std_quant_ordered]]/2</f>
        <v>3.49</v>
      </c>
    </row>
    <row r="31" spans="1:12" x14ac:dyDescent="0.3">
      <c r="A31" t="s">
        <v>119</v>
      </c>
      <c r="B31">
        <v>2542</v>
      </c>
      <c r="C31">
        <v>192</v>
      </c>
      <c r="D31">
        <v>7.5499999999999998E-2</v>
      </c>
      <c r="E31" s="18">
        <f>Table3[[#This Row],[quantityInStock]]/(Table3[[#This Row],[N_ordered_2005]]*2.75)</f>
        <v>4.8143939393939394</v>
      </c>
      <c r="F31" s="19">
        <v>5</v>
      </c>
      <c r="G31" s="1">
        <v>1575.45</v>
      </c>
      <c r="H31" s="1">
        <v>38.4</v>
      </c>
      <c r="I31">
        <v>46</v>
      </c>
      <c r="J31">
        <v>30</v>
      </c>
      <c r="K31" s="1">
        <v>6.77</v>
      </c>
      <c r="L31" s="1">
        <f>Table3[[#This Row],[std_quant_ordered]]/2</f>
        <v>3.3849999999999998</v>
      </c>
    </row>
    <row r="32" spans="1:12" x14ac:dyDescent="0.3">
      <c r="A32" t="s">
        <v>118</v>
      </c>
      <c r="B32">
        <v>2613</v>
      </c>
      <c r="C32">
        <v>185</v>
      </c>
      <c r="D32">
        <v>7.0800000000000002E-2</v>
      </c>
      <c r="E32" s="18">
        <f>Table3[[#This Row],[quantityInStock]]/(Table3[[#This Row],[N_ordered_2005]]*2.75)</f>
        <v>5.1361179361179365</v>
      </c>
      <c r="F32" s="19">
        <v>5</v>
      </c>
      <c r="G32" s="1">
        <v>2709.18</v>
      </c>
      <c r="H32" s="1">
        <v>37</v>
      </c>
      <c r="I32">
        <v>54</v>
      </c>
      <c r="J32">
        <v>27</v>
      </c>
      <c r="K32" s="1">
        <v>11.61</v>
      </c>
      <c r="L32" s="1">
        <f>Table3[[#This Row],[std_quant_ordered]]/2</f>
        <v>5.8049999999999997</v>
      </c>
    </row>
    <row r="33" spans="1:42" x14ac:dyDescent="0.3">
      <c r="A33" t="s">
        <v>117</v>
      </c>
      <c r="B33">
        <v>2724</v>
      </c>
      <c r="C33">
        <v>189</v>
      </c>
      <c r="D33">
        <v>6.9400000000000003E-2</v>
      </c>
      <c r="E33" s="18">
        <f>Table3[[#This Row],[quantityInStock]]/(Table3[[#This Row],[N_ordered_2005]]*2.75)</f>
        <v>5.2409812409812409</v>
      </c>
      <c r="F33" s="19">
        <v>5</v>
      </c>
      <c r="G33" s="1">
        <v>5346.5</v>
      </c>
      <c r="H33" s="1">
        <v>47.25</v>
      </c>
      <c r="I33">
        <v>76</v>
      </c>
      <c r="J33">
        <v>37</v>
      </c>
      <c r="K33" s="1">
        <v>16.62</v>
      </c>
      <c r="L33" s="1">
        <f>Table3[[#This Row],[std_quant_ordered]]/2</f>
        <v>8.31</v>
      </c>
    </row>
    <row r="34" spans="1:42" x14ac:dyDescent="0.3">
      <c r="A34" t="s">
        <v>116</v>
      </c>
      <c r="B34">
        <v>3252</v>
      </c>
      <c r="C34">
        <v>218</v>
      </c>
      <c r="D34">
        <v>6.7000000000000004E-2</v>
      </c>
      <c r="E34" s="18">
        <f>Table3[[#This Row],[quantityInStock]]/(Table3[[#This Row],[N_ordered_2005]]*2.75)</f>
        <v>5.4245204336947452</v>
      </c>
      <c r="F34" s="19">
        <v>5</v>
      </c>
      <c r="G34" s="1">
        <v>4614.4799999999996</v>
      </c>
      <c r="H34" s="1">
        <v>43.6</v>
      </c>
      <c r="I34">
        <v>64</v>
      </c>
      <c r="J34">
        <v>32</v>
      </c>
      <c r="K34" s="1">
        <v>11.77</v>
      </c>
      <c r="L34" s="1">
        <f>Table3[[#This Row],[std_quant_ordered]]/2</f>
        <v>5.8849999999999998</v>
      </c>
    </row>
    <row r="35" spans="1:42" x14ac:dyDescent="0.3">
      <c r="A35" t="s">
        <v>115</v>
      </c>
      <c r="B35">
        <v>3341</v>
      </c>
      <c r="C35">
        <v>203</v>
      </c>
      <c r="D35">
        <v>6.08E-2</v>
      </c>
      <c r="E35" s="18">
        <f>Table3[[#This Row],[quantityInStock]]/(Table3[[#This Row],[N_ordered_2005]]*2.75)</f>
        <v>5.9847738468428124</v>
      </c>
      <c r="F35" s="19">
        <v>6</v>
      </c>
      <c r="G35" s="1">
        <v>1818.52</v>
      </c>
      <c r="H35" s="1">
        <v>40.6</v>
      </c>
      <c r="I35">
        <v>50</v>
      </c>
      <c r="J35">
        <v>22</v>
      </c>
      <c r="K35" s="1">
        <v>9.73</v>
      </c>
      <c r="L35" s="1">
        <f>Table3[[#This Row],[std_quant_ordered]]/2</f>
        <v>4.8650000000000002</v>
      </c>
    </row>
    <row r="36" spans="1:42" x14ac:dyDescent="0.3">
      <c r="A36" t="s">
        <v>114</v>
      </c>
      <c r="B36">
        <v>2902</v>
      </c>
      <c r="C36">
        <v>171</v>
      </c>
      <c r="D36">
        <v>5.8900000000000001E-2</v>
      </c>
      <c r="E36" s="18">
        <f>Table3[[#This Row],[quantityInStock]]/(Table3[[#This Row],[N_ordered_2005]]*2.75)</f>
        <v>6.1711855396065927</v>
      </c>
      <c r="F36" s="19">
        <v>6</v>
      </c>
      <c r="G36" s="1">
        <v>2480.3200000000002</v>
      </c>
      <c r="H36" s="1">
        <v>34.200000000000003</v>
      </c>
      <c r="I36">
        <v>46</v>
      </c>
      <c r="J36">
        <v>18</v>
      </c>
      <c r="K36" s="1">
        <v>9.1300000000000008</v>
      </c>
      <c r="L36" s="1">
        <f>Table3[[#This Row],[std_quant_ordered]]/2</f>
        <v>4.5650000000000004</v>
      </c>
    </row>
    <row r="37" spans="1:42" ht="19.5" thickBot="1" x14ac:dyDescent="0.35">
      <c r="A37" t="s">
        <v>113</v>
      </c>
      <c r="B37">
        <v>3128</v>
      </c>
      <c r="C37">
        <v>182</v>
      </c>
      <c r="D37">
        <v>5.8200000000000002E-2</v>
      </c>
      <c r="E37" s="18">
        <f>Table3[[#This Row],[quantityInStock]]/(Table3[[#This Row],[N_ordered_2005]]*2.75)</f>
        <v>6.2497502497502495</v>
      </c>
      <c r="F37" s="19">
        <v>6</v>
      </c>
      <c r="G37" s="1">
        <v>3054.86</v>
      </c>
      <c r="H37" s="1">
        <v>36.4</v>
      </c>
      <c r="I37">
        <v>46</v>
      </c>
      <c r="J37">
        <v>29</v>
      </c>
      <c r="K37" s="1">
        <v>6.28</v>
      </c>
      <c r="L37" s="1">
        <f>Table3[[#This Row],[std_quant_ordered]]/2</f>
        <v>3.14</v>
      </c>
    </row>
    <row r="38" spans="1:42" ht="18.75" customHeight="1" x14ac:dyDescent="0.3">
      <c r="A38" t="s">
        <v>112</v>
      </c>
      <c r="B38">
        <v>2081</v>
      </c>
      <c r="C38">
        <v>119</v>
      </c>
      <c r="D38">
        <v>5.7200000000000001E-2</v>
      </c>
      <c r="E38" s="18">
        <f>Table3[[#This Row],[quantityInStock]]/(Table3[[#This Row],[N_ordered_2005]]*2.75)</f>
        <v>6.3590527119938889</v>
      </c>
      <c r="F38" s="19">
        <v>6</v>
      </c>
      <c r="G38" s="1">
        <v>1679.92</v>
      </c>
      <c r="H38" s="1">
        <v>29.75</v>
      </c>
      <c r="I38">
        <v>46</v>
      </c>
      <c r="J38">
        <v>15</v>
      </c>
      <c r="K38" s="1">
        <v>14.79</v>
      </c>
      <c r="L38" s="1">
        <f>Table3[[#This Row],[std_quant_ordered]]/2</f>
        <v>7.3949999999999996</v>
      </c>
      <c r="AD38" s="23" t="s">
        <v>320</v>
      </c>
      <c r="AE38" s="24"/>
      <c r="AF38" s="24"/>
      <c r="AG38" s="24"/>
      <c r="AH38" s="24"/>
      <c r="AI38" s="24"/>
      <c r="AJ38" s="24"/>
      <c r="AK38" s="24"/>
      <c r="AL38" s="24"/>
      <c r="AM38" s="24"/>
      <c r="AN38" s="24"/>
      <c r="AO38" s="24"/>
      <c r="AP38" s="25"/>
    </row>
    <row r="39" spans="1:42" x14ac:dyDescent="0.3">
      <c r="A39" t="s">
        <v>111</v>
      </c>
      <c r="B39">
        <v>3627</v>
      </c>
      <c r="C39">
        <v>207</v>
      </c>
      <c r="D39">
        <v>5.7099999999999998E-2</v>
      </c>
      <c r="E39" s="18">
        <f>Table3[[#This Row],[quantityInStock]]/(Table3[[#This Row],[N_ordered_2005]]*2.75)</f>
        <v>6.3715415019762842</v>
      </c>
      <c r="F39" s="19">
        <v>6</v>
      </c>
      <c r="G39" s="1">
        <v>4932.58</v>
      </c>
      <c r="H39" s="1">
        <v>41.4</v>
      </c>
      <c r="I39">
        <v>47</v>
      </c>
      <c r="J39">
        <v>33</v>
      </c>
      <c r="K39" s="1">
        <v>5.24</v>
      </c>
      <c r="L39" s="1">
        <f>Table3[[#This Row],[std_quant_ordered]]/2</f>
        <v>2.62</v>
      </c>
      <c r="AD39" s="26"/>
      <c r="AE39" s="27"/>
      <c r="AF39" s="27"/>
      <c r="AG39" s="27"/>
      <c r="AH39" s="27"/>
      <c r="AI39" s="27"/>
      <c r="AJ39" s="27"/>
      <c r="AK39" s="27"/>
      <c r="AL39" s="27"/>
      <c r="AM39" s="27"/>
      <c r="AN39" s="27"/>
      <c r="AO39" s="27"/>
      <c r="AP39" s="28"/>
    </row>
    <row r="40" spans="1:42" x14ac:dyDescent="0.3">
      <c r="A40" t="s">
        <v>110</v>
      </c>
      <c r="B40">
        <v>3209</v>
      </c>
      <c r="C40">
        <v>170</v>
      </c>
      <c r="D40">
        <v>5.2999999999999999E-2</v>
      </c>
      <c r="E40" s="18">
        <f>Table3[[#This Row],[quantityInStock]]/(Table3[[#This Row],[N_ordered_2005]]*2.75)</f>
        <v>6.8641711229946525</v>
      </c>
      <c r="F40" s="19">
        <v>7</v>
      </c>
      <c r="G40" s="1">
        <v>2947.56</v>
      </c>
      <c r="H40" s="1">
        <v>42.5</v>
      </c>
      <c r="I40">
        <v>66</v>
      </c>
      <c r="J40">
        <v>24</v>
      </c>
      <c r="K40" s="1">
        <v>15.32</v>
      </c>
      <c r="L40" s="1">
        <f>Table3[[#This Row],[std_quant_ordered]]/2</f>
        <v>7.66</v>
      </c>
      <c r="AD40" s="26"/>
      <c r="AE40" s="27"/>
      <c r="AF40" s="27"/>
      <c r="AG40" s="27"/>
      <c r="AH40" s="27"/>
      <c r="AI40" s="27"/>
      <c r="AJ40" s="27"/>
      <c r="AK40" s="27"/>
      <c r="AL40" s="27"/>
      <c r="AM40" s="27"/>
      <c r="AN40" s="27"/>
      <c r="AO40" s="27"/>
      <c r="AP40" s="28"/>
    </row>
    <row r="41" spans="1:42" x14ac:dyDescent="0.3">
      <c r="A41" t="s">
        <v>109</v>
      </c>
      <c r="B41">
        <v>2847</v>
      </c>
      <c r="C41">
        <v>150</v>
      </c>
      <c r="D41">
        <v>5.2699999999999997E-2</v>
      </c>
      <c r="E41" s="18">
        <f>Table3[[#This Row],[quantityInStock]]/(Table3[[#This Row],[N_ordered_2005]]*2.75)</f>
        <v>6.9018181818181814</v>
      </c>
      <c r="F41" s="19">
        <v>7</v>
      </c>
      <c r="G41" s="1">
        <v>1204.28</v>
      </c>
      <c r="H41" s="1">
        <v>30</v>
      </c>
      <c r="I41">
        <v>40</v>
      </c>
      <c r="J41">
        <v>24</v>
      </c>
      <c r="K41" s="1">
        <v>5.48</v>
      </c>
      <c r="L41" s="1">
        <f>Table3[[#This Row],[std_quant_ordered]]/2</f>
        <v>2.74</v>
      </c>
      <c r="AD41" s="26"/>
      <c r="AE41" s="27"/>
      <c r="AF41" s="27"/>
      <c r="AG41" s="27"/>
      <c r="AH41" s="27"/>
      <c r="AI41" s="27"/>
      <c r="AJ41" s="27"/>
      <c r="AK41" s="27"/>
      <c r="AL41" s="27"/>
      <c r="AM41" s="27"/>
      <c r="AN41" s="27"/>
      <c r="AO41" s="27"/>
      <c r="AP41" s="28"/>
    </row>
    <row r="42" spans="1:42" x14ac:dyDescent="0.3">
      <c r="A42" t="s">
        <v>108</v>
      </c>
      <c r="B42">
        <v>3975</v>
      </c>
      <c r="C42">
        <v>200</v>
      </c>
      <c r="D42">
        <v>5.0299999999999997E-2</v>
      </c>
      <c r="E42" s="18">
        <f>Table3[[#This Row],[quantityInStock]]/(Table3[[#This Row],[N_ordered_2005]]*2.75)</f>
        <v>7.2272727272727275</v>
      </c>
      <c r="F42" s="19">
        <v>7</v>
      </c>
      <c r="G42" s="1">
        <v>3481.8</v>
      </c>
      <c r="H42" s="1">
        <v>40</v>
      </c>
      <c r="I42">
        <v>61</v>
      </c>
      <c r="J42">
        <v>30</v>
      </c>
      <c r="K42" s="1">
        <v>10.83</v>
      </c>
      <c r="L42" s="1">
        <f>Table3[[#This Row],[std_quant_ordered]]/2</f>
        <v>5.415</v>
      </c>
      <c r="AD42" s="26"/>
      <c r="AE42" s="27"/>
      <c r="AF42" s="27"/>
      <c r="AG42" s="27"/>
      <c r="AH42" s="27"/>
      <c r="AI42" s="27"/>
      <c r="AJ42" s="27"/>
      <c r="AK42" s="27"/>
      <c r="AL42" s="27"/>
      <c r="AM42" s="27"/>
      <c r="AN42" s="27"/>
      <c r="AO42" s="27"/>
      <c r="AP42" s="28"/>
    </row>
    <row r="43" spans="1:42" x14ac:dyDescent="0.3">
      <c r="A43" t="s">
        <v>107</v>
      </c>
      <c r="B43">
        <v>3501</v>
      </c>
      <c r="C43">
        <v>175</v>
      </c>
      <c r="D43">
        <v>0.05</v>
      </c>
      <c r="E43" s="18">
        <f>Table3[[#This Row],[quantityInStock]]/(Table3[[#This Row],[N_ordered_2005]]*2.75)</f>
        <v>7.2748051948051948</v>
      </c>
      <c r="F43" s="19">
        <v>7</v>
      </c>
      <c r="G43" s="1">
        <v>2462.08</v>
      </c>
      <c r="H43" s="1">
        <v>35</v>
      </c>
      <c r="I43">
        <v>46</v>
      </c>
      <c r="J43">
        <v>29</v>
      </c>
      <c r="K43" s="1">
        <v>5.93</v>
      </c>
      <c r="L43" s="1">
        <f>Table3[[#This Row],[std_quant_ordered]]/2</f>
        <v>2.9649999999999999</v>
      </c>
      <c r="AD43" s="26"/>
      <c r="AE43" s="27"/>
      <c r="AF43" s="27"/>
      <c r="AG43" s="27"/>
      <c r="AH43" s="27"/>
      <c r="AI43" s="27"/>
      <c r="AJ43" s="27"/>
      <c r="AK43" s="27"/>
      <c r="AL43" s="27"/>
      <c r="AM43" s="27"/>
      <c r="AN43" s="27"/>
      <c r="AO43" s="27"/>
      <c r="AP43" s="28"/>
    </row>
    <row r="44" spans="1:42" x14ac:dyDescent="0.3">
      <c r="A44" t="s">
        <v>106</v>
      </c>
      <c r="B44">
        <v>4357</v>
      </c>
      <c r="C44">
        <v>205</v>
      </c>
      <c r="D44">
        <v>4.7100000000000003E-2</v>
      </c>
      <c r="E44" s="18">
        <f>Table3[[#This Row],[quantityInStock]]/(Table3[[#This Row],[N_ordered_2005]]*2.75)</f>
        <v>7.7286031042128602</v>
      </c>
      <c r="F44" s="19">
        <v>8</v>
      </c>
      <c r="G44" s="1">
        <v>1239.93</v>
      </c>
      <c r="H44" s="1">
        <v>34.166699999999999</v>
      </c>
      <c r="I44">
        <v>55</v>
      </c>
      <c r="J44">
        <v>22</v>
      </c>
      <c r="K44" s="1">
        <v>11.19</v>
      </c>
      <c r="L44" s="1">
        <f>Table3[[#This Row],[std_quant_ordered]]/2</f>
        <v>5.5949999999999998</v>
      </c>
      <c r="AD44" s="26"/>
      <c r="AE44" s="27"/>
      <c r="AF44" s="27"/>
      <c r="AG44" s="27"/>
      <c r="AH44" s="27"/>
      <c r="AI44" s="27"/>
      <c r="AJ44" s="27"/>
      <c r="AK44" s="27"/>
      <c r="AL44" s="27"/>
      <c r="AM44" s="27"/>
      <c r="AN44" s="27"/>
      <c r="AO44" s="27"/>
      <c r="AP44" s="28"/>
    </row>
    <row r="45" spans="1:42" x14ac:dyDescent="0.3">
      <c r="A45" t="s">
        <v>105</v>
      </c>
      <c r="B45">
        <v>8347</v>
      </c>
      <c r="C45">
        <v>347</v>
      </c>
      <c r="D45">
        <v>4.1599999999999998E-2</v>
      </c>
      <c r="E45" s="18">
        <f>Table3[[#This Row],[quantityInStock]]/(Table3[[#This Row],[N_ordered_2005]]*2.75)</f>
        <v>8.7471836520827875</v>
      </c>
      <c r="F45" s="19">
        <v>9</v>
      </c>
      <c r="G45" s="1">
        <v>5239.3999999999996</v>
      </c>
      <c r="H45" s="1">
        <v>38.555599999999998</v>
      </c>
      <c r="I45">
        <v>60</v>
      </c>
      <c r="J45">
        <v>22</v>
      </c>
      <c r="K45" s="1">
        <v>12.27</v>
      </c>
      <c r="L45" s="1">
        <f>Table3[[#This Row],[std_quant_ordered]]/2</f>
        <v>6.1349999999999998</v>
      </c>
      <c r="AD45" s="26"/>
      <c r="AE45" s="27"/>
      <c r="AF45" s="27"/>
      <c r="AG45" s="27"/>
      <c r="AH45" s="27"/>
      <c r="AI45" s="27"/>
      <c r="AJ45" s="27"/>
      <c r="AK45" s="27"/>
      <c r="AL45" s="27"/>
      <c r="AM45" s="27"/>
      <c r="AN45" s="27"/>
      <c r="AO45" s="27"/>
      <c r="AP45" s="28"/>
    </row>
    <row r="46" spans="1:42" x14ac:dyDescent="0.3">
      <c r="A46" t="s">
        <v>104</v>
      </c>
      <c r="B46">
        <v>4189</v>
      </c>
      <c r="C46">
        <v>172</v>
      </c>
      <c r="D46">
        <v>4.1099999999999998E-2</v>
      </c>
      <c r="E46" s="18">
        <f>Table3[[#This Row],[quantityInStock]]/(Table3[[#This Row],[N_ordered_2005]]*2.75)</f>
        <v>8.8562367864693439</v>
      </c>
      <c r="F46" s="19">
        <v>9</v>
      </c>
      <c r="G46" s="1">
        <v>4212.6000000000004</v>
      </c>
      <c r="H46" s="1">
        <v>34.4</v>
      </c>
      <c r="I46">
        <v>47</v>
      </c>
      <c r="J46">
        <v>10</v>
      </c>
      <c r="K46" s="1">
        <v>13.12</v>
      </c>
      <c r="L46" s="1">
        <f>Table3[[#This Row],[std_quant_ordered]]/2</f>
        <v>6.56</v>
      </c>
      <c r="AD46" s="26"/>
      <c r="AE46" s="27"/>
      <c r="AF46" s="27"/>
      <c r="AG46" s="27"/>
      <c r="AH46" s="27"/>
      <c r="AI46" s="27"/>
      <c r="AJ46" s="27"/>
      <c r="AK46" s="27"/>
      <c r="AL46" s="27"/>
      <c r="AM46" s="27"/>
      <c r="AN46" s="27"/>
      <c r="AO46" s="27"/>
      <c r="AP46" s="28"/>
    </row>
    <row r="47" spans="1:42" x14ac:dyDescent="0.3">
      <c r="A47" t="s">
        <v>103</v>
      </c>
      <c r="B47">
        <v>2874</v>
      </c>
      <c r="C47">
        <v>118</v>
      </c>
      <c r="D47">
        <v>4.1099999999999998E-2</v>
      </c>
      <c r="E47" s="18">
        <f>Table3[[#This Row],[quantityInStock]]/(Table3[[#This Row],[N_ordered_2005]]*2.75)</f>
        <v>8.8567026194144844</v>
      </c>
      <c r="F47" s="19">
        <v>9</v>
      </c>
      <c r="G47" s="1">
        <v>887.4</v>
      </c>
      <c r="H47" s="1">
        <v>23.6</v>
      </c>
      <c r="I47">
        <v>36</v>
      </c>
      <c r="J47">
        <v>11</v>
      </c>
      <c r="K47" s="1">
        <v>9.1300000000000008</v>
      </c>
      <c r="L47" s="1">
        <f>Table3[[#This Row],[std_quant_ordered]]/2</f>
        <v>4.5650000000000004</v>
      </c>
      <c r="AD47" s="26"/>
      <c r="AE47" s="27"/>
      <c r="AF47" s="27"/>
      <c r="AG47" s="27"/>
      <c r="AH47" s="27"/>
      <c r="AI47" s="27"/>
      <c r="AJ47" s="27"/>
      <c r="AK47" s="27"/>
      <c r="AL47" s="27"/>
      <c r="AM47" s="27"/>
      <c r="AN47" s="27"/>
      <c r="AO47" s="27"/>
      <c r="AP47" s="28"/>
    </row>
    <row r="48" spans="1:42" x14ac:dyDescent="0.3">
      <c r="A48" t="s">
        <v>102</v>
      </c>
      <c r="B48">
        <v>4710</v>
      </c>
      <c r="C48">
        <v>184</v>
      </c>
      <c r="D48">
        <v>3.9100000000000003E-2</v>
      </c>
      <c r="E48" s="18">
        <f>Table3[[#This Row],[quantityInStock]]/(Table3[[#This Row],[N_ordered_2005]]*2.75)</f>
        <v>9.3083003952569179</v>
      </c>
      <c r="F48" s="19">
        <v>9</v>
      </c>
      <c r="G48" s="1">
        <v>3739.6</v>
      </c>
      <c r="H48" s="1">
        <v>36.799999999999997</v>
      </c>
      <c r="I48">
        <v>50</v>
      </c>
      <c r="J48">
        <v>28</v>
      </c>
      <c r="K48" s="1">
        <v>7.63</v>
      </c>
      <c r="L48" s="1">
        <f>Table3[[#This Row],[std_quant_ordered]]/2</f>
        <v>3.8149999999999999</v>
      </c>
      <c r="AD48" s="26"/>
      <c r="AE48" s="27"/>
      <c r="AF48" s="27"/>
      <c r="AG48" s="27"/>
      <c r="AH48" s="27"/>
      <c r="AI48" s="27"/>
      <c r="AJ48" s="27"/>
      <c r="AK48" s="27"/>
      <c r="AL48" s="27"/>
      <c r="AM48" s="27"/>
      <c r="AN48" s="27"/>
      <c r="AO48" s="27"/>
      <c r="AP48" s="28"/>
    </row>
    <row r="49" spans="1:42" x14ac:dyDescent="0.3">
      <c r="A49" t="s">
        <v>101</v>
      </c>
      <c r="B49">
        <v>7003</v>
      </c>
      <c r="C49">
        <v>271</v>
      </c>
      <c r="D49">
        <v>3.8699999999999998E-2</v>
      </c>
      <c r="E49" s="18">
        <f>Table3[[#This Row],[quantityInStock]]/(Table3[[#This Row],[N_ordered_2005]]*2.75)</f>
        <v>9.3968466957396846</v>
      </c>
      <c r="F49" s="19">
        <v>9</v>
      </c>
      <c r="G49" s="1">
        <v>4564.5</v>
      </c>
      <c r="H49" s="1">
        <v>45.166699999999999</v>
      </c>
      <c r="I49">
        <v>57</v>
      </c>
      <c r="J49">
        <v>35</v>
      </c>
      <c r="K49" s="1">
        <v>7.29</v>
      </c>
      <c r="L49" s="1">
        <f>Table3[[#This Row],[std_quant_ordered]]/2</f>
        <v>3.645</v>
      </c>
      <c r="AD49" s="26"/>
      <c r="AE49" s="27"/>
      <c r="AF49" s="27"/>
      <c r="AG49" s="27"/>
      <c r="AH49" s="27"/>
      <c r="AI49" s="27"/>
      <c r="AJ49" s="27"/>
      <c r="AK49" s="27"/>
      <c r="AL49" s="27"/>
      <c r="AM49" s="27"/>
      <c r="AN49" s="27"/>
      <c r="AO49" s="27"/>
      <c r="AP49" s="28"/>
    </row>
    <row r="50" spans="1:42" x14ac:dyDescent="0.3">
      <c r="A50" t="s">
        <v>100</v>
      </c>
      <c r="B50">
        <v>6600</v>
      </c>
      <c r="C50">
        <v>255</v>
      </c>
      <c r="D50">
        <v>3.8600000000000002E-2</v>
      </c>
      <c r="E50" s="18">
        <f>Table3[[#This Row],[quantityInStock]]/(Table3[[#This Row],[N_ordered_2005]]*2.75)</f>
        <v>9.4117647058823533</v>
      </c>
      <c r="F50" s="19">
        <v>9</v>
      </c>
      <c r="G50" s="1">
        <v>3526.25</v>
      </c>
      <c r="H50" s="1">
        <v>51</v>
      </c>
      <c r="I50">
        <v>76</v>
      </c>
      <c r="J50">
        <v>31</v>
      </c>
      <c r="K50" s="1">
        <v>18.690000000000001</v>
      </c>
      <c r="L50" s="1">
        <f>Table3[[#This Row],[std_quant_ordered]]/2</f>
        <v>9.3450000000000006</v>
      </c>
      <c r="AD50" s="26"/>
      <c r="AE50" s="27"/>
      <c r="AF50" s="27"/>
      <c r="AG50" s="27"/>
      <c r="AH50" s="27"/>
      <c r="AI50" s="27"/>
      <c r="AJ50" s="27"/>
      <c r="AK50" s="27"/>
      <c r="AL50" s="27"/>
      <c r="AM50" s="27"/>
      <c r="AN50" s="27"/>
      <c r="AO50" s="27"/>
      <c r="AP50" s="28"/>
    </row>
    <row r="51" spans="1:42" x14ac:dyDescent="0.3">
      <c r="A51" t="s">
        <v>99</v>
      </c>
      <c r="B51">
        <v>4074</v>
      </c>
      <c r="C51">
        <v>154</v>
      </c>
      <c r="D51">
        <v>3.78E-2</v>
      </c>
      <c r="E51" s="18">
        <f>Table3[[#This Row],[quantityInStock]]/(Table3[[#This Row],[N_ordered_2005]]*2.75)</f>
        <v>9.6198347107438025</v>
      </c>
      <c r="F51" s="19">
        <v>10</v>
      </c>
      <c r="G51" s="1">
        <v>1343.75</v>
      </c>
      <c r="H51" s="1">
        <v>30.8</v>
      </c>
      <c r="I51">
        <v>55</v>
      </c>
      <c r="J51">
        <v>21</v>
      </c>
      <c r="K51" s="1">
        <v>12.59</v>
      </c>
      <c r="L51" s="1">
        <f>Table3[[#This Row],[std_quant_ordered]]/2</f>
        <v>6.2949999999999999</v>
      </c>
      <c r="AD51" s="26"/>
      <c r="AE51" s="27"/>
      <c r="AF51" s="27"/>
      <c r="AG51" s="27"/>
      <c r="AH51" s="27"/>
      <c r="AI51" s="27"/>
      <c r="AJ51" s="27"/>
      <c r="AK51" s="27"/>
      <c r="AL51" s="27"/>
      <c r="AM51" s="27"/>
      <c r="AN51" s="27"/>
      <c r="AO51" s="27"/>
      <c r="AP51" s="28"/>
    </row>
    <row r="52" spans="1:42" x14ac:dyDescent="0.3">
      <c r="A52" t="s">
        <v>98</v>
      </c>
      <c r="B52">
        <v>4259</v>
      </c>
      <c r="C52">
        <v>161</v>
      </c>
      <c r="D52">
        <v>3.78E-2</v>
      </c>
      <c r="E52" s="18">
        <f>Table3[[#This Row],[quantityInStock]]/(Table3[[#This Row],[N_ordered_2005]]*2.75)</f>
        <v>9.6194240542066627</v>
      </c>
      <c r="F52" s="19">
        <v>10</v>
      </c>
      <c r="G52" s="1">
        <v>1665.4</v>
      </c>
      <c r="H52" s="1">
        <v>32.200000000000003</v>
      </c>
      <c r="I52">
        <v>44</v>
      </c>
      <c r="J52">
        <v>22</v>
      </c>
      <c r="K52" s="1">
        <v>7.6</v>
      </c>
      <c r="L52" s="1">
        <f>Table3[[#This Row],[std_quant_ordered]]/2</f>
        <v>3.8</v>
      </c>
      <c r="AD52" s="26"/>
      <c r="AE52" s="27"/>
      <c r="AF52" s="27"/>
      <c r="AG52" s="27"/>
      <c r="AH52" s="27"/>
      <c r="AI52" s="27"/>
      <c r="AJ52" s="27"/>
      <c r="AK52" s="27"/>
      <c r="AL52" s="27"/>
      <c r="AM52" s="27"/>
      <c r="AN52" s="27"/>
      <c r="AO52" s="27"/>
      <c r="AP52" s="28"/>
    </row>
    <row r="53" spans="1:42" x14ac:dyDescent="0.3">
      <c r="A53" t="s">
        <v>97</v>
      </c>
      <c r="B53">
        <v>5582</v>
      </c>
      <c r="C53">
        <v>209</v>
      </c>
      <c r="D53">
        <v>3.7400000000000003E-2</v>
      </c>
      <c r="E53" s="18">
        <f>Table3[[#This Row],[quantityInStock]]/(Table3[[#This Row],[N_ordered_2005]]*2.75)</f>
        <v>9.7120487168334062</v>
      </c>
      <c r="F53" s="19">
        <v>10</v>
      </c>
      <c r="G53" s="1">
        <v>4004.88</v>
      </c>
      <c r="H53" s="1">
        <v>34.833300000000001</v>
      </c>
      <c r="I53">
        <v>66</v>
      </c>
      <c r="J53">
        <v>21</v>
      </c>
      <c r="K53" s="1">
        <v>18.73</v>
      </c>
      <c r="L53" s="1">
        <f>Table3[[#This Row],[std_quant_ordered]]/2</f>
        <v>9.3650000000000002</v>
      </c>
      <c r="AD53" s="26"/>
      <c r="AE53" s="27"/>
      <c r="AF53" s="27"/>
      <c r="AG53" s="27"/>
      <c r="AH53" s="27"/>
      <c r="AI53" s="27"/>
      <c r="AJ53" s="27"/>
      <c r="AK53" s="27"/>
      <c r="AL53" s="27"/>
      <c r="AM53" s="27"/>
      <c r="AN53" s="27"/>
      <c r="AO53" s="27"/>
      <c r="AP53" s="28"/>
    </row>
    <row r="54" spans="1:42" x14ac:dyDescent="0.3">
      <c r="A54" t="s">
        <v>96</v>
      </c>
      <c r="B54">
        <v>3619</v>
      </c>
      <c r="C54">
        <v>135</v>
      </c>
      <c r="D54">
        <v>3.73E-2</v>
      </c>
      <c r="E54" s="18">
        <f>Table3[[#This Row],[quantityInStock]]/(Table3[[#This Row],[N_ordered_2005]]*2.75)</f>
        <v>9.7481481481481485</v>
      </c>
      <c r="F54" s="19">
        <v>10</v>
      </c>
      <c r="G54" s="1">
        <v>5718.72</v>
      </c>
      <c r="H54" s="1">
        <v>33.75</v>
      </c>
      <c r="I54">
        <v>36</v>
      </c>
      <c r="J54">
        <v>32</v>
      </c>
      <c r="K54" s="1">
        <v>1.48</v>
      </c>
      <c r="L54" s="1">
        <f>Table3[[#This Row],[std_quant_ordered]]/2</f>
        <v>0.74</v>
      </c>
      <c r="AD54" s="26"/>
      <c r="AE54" s="27"/>
      <c r="AF54" s="27"/>
      <c r="AG54" s="27"/>
      <c r="AH54" s="27"/>
      <c r="AI54" s="27"/>
      <c r="AJ54" s="27"/>
      <c r="AK54" s="27"/>
      <c r="AL54" s="27"/>
      <c r="AM54" s="27"/>
      <c r="AN54" s="27"/>
      <c r="AO54" s="27"/>
      <c r="AP54" s="28"/>
    </row>
    <row r="55" spans="1:42" x14ac:dyDescent="0.3">
      <c r="A55" t="s">
        <v>95</v>
      </c>
      <c r="B55">
        <v>7323</v>
      </c>
      <c r="C55">
        <v>272</v>
      </c>
      <c r="D55">
        <v>3.7100000000000001E-2</v>
      </c>
      <c r="E55" s="18">
        <f>Table3[[#This Row],[quantityInStock]]/(Table3[[#This Row],[N_ordered_2005]]*2.75)</f>
        <v>9.7901069518716586</v>
      </c>
      <c r="F55" s="19">
        <v>10</v>
      </c>
      <c r="G55" s="1">
        <v>4767.4399999999996</v>
      </c>
      <c r="H55" s="1">
        <v>54.4</v>
      </c>
      <c r="I55">
        <v>97</v>
      </c>
      <c r="J55">
        <v>32</v>
      </c>
      <c r="K55" s="1">
        <v>22.19</v>
      </c>
      <c r="L55" s="1">
        <f>Table3[[#This Row],[std_quant_ordered]]/2</f>
        <v>11.095000000000001</v>
      </c>
      <c r="AD55" s="26"/>
      <c r="AE55" s="27"/>
      <c r="AF55" s="27"/>
      <c r="AG55" s="27"/>
      <c r="AH55" s="27"/>
      <c r="AI55" s="27"/>
      <c r="AJ55" s="27"/>
      <c r="AK55" s="27"/>
      <c r="AL55" s="27"/>
      <c r="AM55" s="27"/>
      <c r="AN55" s="27"/>
      <c r="AO55" s="27"/>
      <c r="AP55" s="28"/>
    </row>
    <row r="56" spans="1:42" x14ac:dyDescent="0.3">
      <c r="A56" t="s">
        <v>94</v>
      </c>
      <c r="B56">
        <v>5663</v>
      </c>
      <c r="C56">
        <v>205</v>
      </c>
      <c r="D56">
        <v>3.6200000000000003E-2</v>
      </c>
      <c r="E56" s="18">
        <f>Table3[[#This Row],[quantityInStock]]/(Table3[[#This Row],[N_ordered_2005]]*2.75)</f>
        <v>10.045232815964523</v>
      </c>
      <c r="F56" s="19">
        <v>10</v>
      </c>
      <c r="G56" s="1">
        <v>2333.42</v>
      </c>
      <c r="H56" s="1">
        <v>41</v>
      </c>
      <c r="I56">
        <v>77</v>
      </c>
      <c r="J56">
        <v>24</v>
      </c>
      <c r="K56" s="1">
        <v>18.48</v>
      </c>
      <c r="L56" s="1">
        <f>Table3[[#This Row],[std_quant_ordered]]/2</f>
        <v>9.24</v>
      </c>
      <c r="AD56" s="26"/>
      <c r="AE56" s="27"/>
      <c r="AF56" s="27"/>
      <c r="AG56" s="27"/>
      <c r="AH56" s="27"/>
      <c r="AI56" s="27"/>
      <c r="AJ56" s="27"/>
      <c r="AK56" s="27"/>
      <c r="AL56" s="27"/>
      <c r="AM56" s="27"/>
      <c r="AN56" s="27"/>
      <c r="AO56" s="27"/>
      <c r="AP56" s="28"/>
    </row>
    <row r="57" spans="1:42" x14ac:dyDescent="0.3">
      <c r="A57" t="s">
        <v>93</v>
      </c>
      <c r="B57">
        <v>4857</v>
      </c>
      <c r="C57">
        <v>171</v>
      </c>
      <c r="D57">
        <v>3.5200000000000002E-2</v>
      </c>
      <c r="E57" s="18">
        <f>Table3[[#This Row],[quantityInStock]]/(Table3[[#This Row],[N_ordered_2005]]*2.75)</f>
        <v>10.328548644338118</v>
      </c>
      <c r="F57" s="19">
        <v>10</v>
      </c>
      <c r="G57" s="1">
        <v>1105</v>
      </c>
      <c r="H57" s="1">
        <v>34.200000000000003</v>
      </c>
      <c r="I57">
        <v>50</v>
      </c>
      <c r="J57">
        <v>20</v>
      </c>
      <c r="K57" s="1">
        <v>10.93</v>
      </c>
      <c r="L57" s="1">
        <f>Table3[[#This Row],[std_quant_ordered]]/2</f>
        <v>5.4649999999999999</v>
      </c>
      <c r="AD57" s="26"/>
      <c r="AE57" s="27"/>
      <c r="AF57" s="27"/>
      <c r="AG57" s="27"/>
      <c r="AH57" s="27"/>
      <c r="AI57" s="27"/>
      <c r="AJ57" s="27"/>
      <c r="AK57" s="27"/>
      <c r="AL57" s="27"/>
      <c r="AM57" s="27"/>
      <c r="AN57" s="27"/>
      <c r="AO57" s="27"/>
      <c r="AP57" s="28"/>
    </row>
    <row r="58" spans="1:42" x14ac:dyDescent="0.3">
      <c r="A58" t="s">
        <v>92</v>
      </c>
      <c r="B58">
        <v>6625</v>
      </c>
      <c r="C58">
        <v>230</v>
      </c>
      <c r="D58">
        <v>3.4700000000000002E-2</v>
      </c>
      <c r="E58" s="18">
        <f>Table3[[#This Row],[quantityInStock]]/(Table3[[#This Row],[N_ordered_2005]]*2.75)</f>
        <v>10.474308300395258</v>
      </c>
      <c r="F58" s="19">
        <v>10</v>
      </c>
      <c r="G58" s="1">
        <v>4499.43</v>
      </c>
      <c r="H58" s="1">
        <v>46</v>
      </c>
      <c r="I58">
        <v>51</v>
      </c>
      <c r="J58">
        <v>39</v>
      </c>
      <c r="K58" s="1">
        <v>4.29</v>
      </c>
      <c r="L58" s="1">
        <f>Table3[[#This Row],[std_quant_ordered]]/2</f>
        <v>2.145</v>
      </c>
      <c r="AD58" s="26"/>
      <c r="AE58" s="27"/>
      <c r="AF58" s="27"/>
      <c r="AG58" s="27"/>
      <c r="AH58" s="27"/>
      <c r="AI58" s="27"/>
      <c r="AJ58" s="27"/>
      <c r="AK58" s="27"/>
      <c r="AL58" s="27"/>
      <c r="AM58" s="27"/>
      <c r="AN58" s="27"/>
      <c r="AO58" s="27"/>
      <c r="AP58" s="28"/>
    </row>
    <row r="59" spans="1:42" x14ac:dyDescent="0.3">
      <c r="A59" t="s">
        <v>91</v>
      </c>
      <c r="B59">
        <v>5649</v>
      </c>
      <c r="C59">
        <v>189</v>
      </c>
      <c r="D59">
        <v>3.3500000000000002E-2</v>
      </c>
      <c r="E59" s="18">
        <f>Table3[[#This Row],[quantityInStock]]/(Table3[[#This Row],[N_ordered_2005]]*2.75)</f>
        <v>10.868686868686869</v>
      </c>
      <c r="F59" s="19">
        <v>11</v>
      </c>
      <c r="G59" s="1">
        <v>1451.52</v>
      </c>
      <c r="H59" s="1">
        <v>37.799999999999997</v>
      </c>
      <c r="I59">
        <v>53</v>
      </c>
      <c r="J59">
        <v>28</v>
      </c>
      <c r="K59" s="1">
        <v>8.6999999999999993</v>
      </c>
      <c r="L59" s="1">
        <f>Table3[[#This Row],[std_quant_ordered]]/2</f>
        <v>4.3499999999999996</v>
      </c>
      <c r="AD59" s="26"/>
      <c r="AE59" s="27"/>
      <c r="AF59" s="27"/>
      <c r="AG59" s="27"/>
      <c r="AH59" s="27"/>
      <c r="AI59" s="27"/>
      <c r="AJ59" s="27"/>
      <c r="AK59" s="27"/>
      <c r="AL59" s="27"/>
      <c r="AM59" s="27"/>
      <c r="AN59" s="27"/>
      <c r="AO59" s="27"/>
      <c r="AP59" s="28"/>
    </row>
    <row r="60" spans="1:42" x14ac:dyDescent="0.3">
      <c r="A60" t="s">
        <v>90</v>
      </c>
      <c r="B60">
        <v>6125</v>
      </c>
      <c r="C60">
        <v>200</v>
      </c>
      <c r="D60">
        <v>3.27E-2</v>
      </c>
      <c r="E60" s="18">
        <f>Table3[[#This Row],[quantityInStock]]/(Table3[[#This Row],[N_ordered_2005]]*2.75)</f>
        <v>11.136363636363637</v>
      </c>
      <c r="F60" s="19">
        <v>11</v>
      </c>
      <c r="G60" s="1">
        <v>5109.72</v>
      </c>
      <c r="H60" s="1">
        <v>40</v>
      </c>
      <c r="I60">
        <v>54</v>
      </c>
      <c r="J60">
        <v>32</v>
      </c>
      <c r="K60" s="1">
        <v>9.5299999999999994</v>
      </c>
      <c r="L60" s="1">
        <f>Table3[[#This Row],[std_quant_ordered]]/2</f>
        <v>4.7649999999999997</v>
      </c>
      <c r="AD60" s="26"/>
      <c r="AE60" s="27"/>
      <c r="AF60" s="27"/>
      <c r="AG60" s="27"/>
      <c r="AH60" s="27"/>
      <c r="AI60" s="27"/>
      <c r="AJ60" s="27"/>
      <c r="AK60" s="27"/>
      <c r="AL60" s="27"/>
      <c r="AM60" s="27"/>
      <c r="AN60" s="27"/>
      <c r="AO60" s="27"/>
      <c r="AP60" s="28"/>
    </row>
    <row r="61" spans="1:42" x14ac:dyDescent="0.3">
      <c r="A61" t="s">
        <v>89</v>
      </c>
      <c r="B61">
        <v>3913</v>
      </c>
      <c r="C61">
        <v>126</v>
      </c>
      <c r="D61">
        <v>3.2199999999999999E-2</v>
      </c>
      <c r="E61" s="18">
        <f>Table3[[#This Row],[quantityInStock]]/(Table3[[#This Row],[N_ordered_2005]]*2.75)</f>
        <v>11.292929292929292</v>
      </c>
      <c r="F61" s="19">
        <v>11</v>
      </c>
      <c r="G61" s="1">
        <v>3671.64</v>
      </c>
      <c r="H61" s="1">
        <v>31.5</v>
      </c>
      <c r="I61">
        <v>41</v>
      </c>
      <c r="J61">
        <v>24</v>
      </c>
      <c r="K61" s="1">
        <v>6.34</v>
      </c>
      <c r="L61" s="1">
        <f>Table3[[#This Row],[std_quant_ordered]]/2</f>
        <v>3.17</v>
      </c>
      <c r="AD61" s="26"/>
      <c r="AE61" s="27"/>
      <c r="AF61" s="27"/>
      <c r="AG61" s="27"/>
      <c r="AH61" s="27"/>
      <c r="AI61" s="27"/>
      <c r="AJ61" s="27"/>
      <c r="AK61" s="27"/>
      <c r="AL61" s="27"/>
      <c r="AM61" s="27"/>
      <c r="AN61" s="27"/>
      <c r="AO61" s="27"/>
      <c r="AP61" s="28"/>
    </row>
    <row r="62" spans="1:42" ht="19.5" thickBot="1" x14ac:dyDescent="0.35">
      <c r="A62" t="s">
        <v>88</v>
      </c>
      <c r="B62">
        <v>5545</v>
      </c>
      <c r="C62">
        <v>172</v>
      </c>
      <c r="D62">
        <v>3.1E-2</v>
      </c>
      <c r="E62" s="18">
        <f>Table3[[#This Row],[quantityInStock]]/(Table3[[#This Row],[N_ordered_2005]]*2.75)</f>
        <v>11.723044397463003</v>
      </c>
      <c r="F62" s="19">
        <v>12</v>
      </c>
      <c r="G62" s="1">
        <v>5721.6</v>
      </c>
      <c r="H62" s="1">
        <v>43</v>
      </c>
      <c r="I62">
        <v>49</v>
      </c>
      <c r="J62">
        <v>37</v>
      </c>
      <c r="K62" s="1">
        <v>5.52</v>
      </c>
      <c r="L62" s="1">
        <f>Table3[[#This Row],[std_quant_ordered]]/2</f>
        <v>2.76</v>
      </c>
      <c r="AD62" s="29"/>
      <c r="AE62" s="30"/>
      <c r="AF62" s="30"/>
      <c r="AG62" s="30"/>
      <c r="AH62" s="30"/>
      <c r="AI62" s="30"/>
      <c r="AJ62" s="30"/>
      <c r="AK62" s="30"/>
      <c r="AL62" s="30"/>
      <c r="AM62" s="30"/>
      <c r="AN62" s="30"/>
      <c r="AO62" s="30"/>
      <c r="AP62" s="31"/>
    </row>
    <row r="63" spans="1:42" x14ac:dyDescent="0.3">
      <c r="A63" t="s">
        <v>87</v>
      </c>
      <c r="B63">
        <v>7062</v>
      </c>
      <c r="C63">
        <v>218</v>
      </c>
      <c r="D63">
        <v>3.09E-2</v>
      </c>
      <c r="E63" s="18">
        <f>Table3[[#This Row],[quantityInStock]]/(Table3[[#This Row],[N_ordered_2005]]*2.75)</f>
        <v>11.779816513761467</v>
      </c>
      <c r="F63" s="19">
        <v>12</v>
      </c>
      <c r="G63" s="1">
        <v>1774.78</v>
      </c>
      <c r="H63" s="1">
        <v>43.6</v>
      </c>
      <c r="I63">
        <v>56</v>
      </c>
      <c r="J63">
        <v>27</v>
      </c>
      <c r="K63" s="1">
        <v>10.31</v>
      </c>
      <c r="L63" s="1">
        <f>Table3[[#This Row],[std_quant_ordered]]/2</f>
        <v>5.1550000000000002</v>
      </c>
    </row>
    <row r="64" spans="1:42" x14ac:dyDescent="0.3">
      <c r="A64" t="s">
        <v>86</v>
      </c>
      <c r="B64">
        <v>5099</v>
      </c>
      <c r="C64">
        <v>157</v>
      </c>
      <c r="D64">
        <v>3.0800000000000001E-2</v>
      </c>
      <c r="E64" s="18">
        <f>Table3[[#This Row],[quantityInStock]]/(Table3[[#This Row],[N_ordered_2005]]*2.75)</f>
        <v>11.810075275043427</v>
      </c>
      <c r="F64" s="19">
        <v>12</v>
      </c>
      <c r="G64" s="1">
        <v>2153.58</v>
      </c>
      <c r="H64" s="1">
        <v>31.4</v>
      </c>
      <c r="I64">
        <v>41</v>
      </c>
      <c r="J64">
        <v>26</v>
      </c>
      <c r="K64" s="1">
        <v>6.68</v>
      </c>
      <c r="L64" s="1">
        <f>Table3[[#This Row],[std_quant_ordered]]/2</f>
        <v>3.34</v>
      </c>
    </row>
    <row r="65" spans="1:12" x14ac:dyDescent="0.3">
      <c r="A65" t="s">
        <v>85</v>
      </c>
      <c r="B65">
        <v>6812</v>
      </c>
      <c r="C65">
        <v>203</v>
      </c>
      <c r="D65">
        <v>2.98E-2</v>
      </c>
      <c r="E65" s="18">
        <f>Table3[[#This Row],[quantityInStock]]/(Table3[[#This Row],[N_ordered_2005]]*2.75)</f>
        <v>12.202418271383788</v>
      </c>
      <c r="F65" s="19">
        <v>12</v>
      </c>
      <c r="G65" s="1">
        <v>2421.9</v>
      </c>
      <c r="H65" s="1">
        <v>40.6</v>
      </c>
      <c r="I65">
        <v>64</v>
      </c>
      <c r="J65">
        <v>18</v>
      </c>
      <c r="K65" s="1">
        <v>14.57</v>
      </c>
      <c r="L65" s="1">
        <f>Table3[[#This Row],[std_quant_ordered]]/2</f>
        <v>7.2850000000000001</v>
      </c>
    </row>
    <row r="66" spans="1:12" x14ac:dyDescent="0.3">
      <c r="A66" t="s">
        <v>84</v>
      </c>
      <c r="B66">
        <v>4695</v>
      </c>
      <c r="C66">
        <v>138</v>
      </c>
      <c r="D66">
        <v>2.9399999999999999E-2</v>
      </c>
      <c r="E66" s="18">
        <f>Table3[[#This Row],[quantityInStock]]/(Table3[[#This Row],[N_ordered_2005]]*2.75)</f>
        <v>12.371541501976285</v>
      </c>
      <c r="F66" s="19">
        <v>12</v>
      </c>
      <c r="G66" s="1">
        <v>3819.84</v>
      </c>
      <c r="H66" s="1">
        <v>34.5</v>
      </c>
      <c r="I66">
        <v>46</v>
      </c>
      <c r="J66">
        <v>13</v>
      </c>
      <c r="K66" s="1">
        <v>13.09</v>
      </c>
      <c r="L66" s="1">
        <f>Table3[[#This Row],[std_quant_ordered]]/2</f>
        <v>6.5449999999999999</v>
      </c>
    </row>
    <row r="67" spans="1:12" x14ac:dyDescent="0.3">
      <c r="A67" t="s">
        <v>83</v>
      </c>
      <c r="B67">
        <v>4724</v>
      </c>
      <c r="C67">
        <v>139</v>
      </c>
      <c r="D67">
        <v>2.9399999999999999E-2</v>
      </c>
      <c r="E67" s="18">
        <f>Table3[[#This Row],[quantityInStock]]/(Table3[[#This Row],[N_ordered_2005]]*2.75)</f>
        <v>12.358404185742316</v>
      </c>
      <c r="F67" s="19">
        <v>12</v>
      </c>
      <c r="G67" s="1">
        <v>4011.5</v>
      </c>
      <c r="H67" s="1">
        <v>27.8</v>
      </c>
      <c r="I67">
        <v>41</v>
      </c>
      <c r="J67">
        <v>20</v>
      </c>
      <c r="K67" s="1">
        <v>7.08</v>
      </c>
      <c r="L67" s="1">
        <f>Table3[[#This Row],[std_quant_ordered]]/2</f>
        <v>3.54</v>
      </c>
    </row>
    <row r="68" spans="1:12" x14ac:dyDescent="0.3">
      <c r="A68" t="s">
        <v>82</v>
      </c>
      <c r="B68">
        <v>6621</v>
      </c>
      <c r="C68">
        <v>190</v>
      </c>
      <c r="D68">
        <v>2.87E-2</v>
      </c>
      <c r="E68" s="18">
        <f>Table3[[#This Row],[quantityInStock]]/(Table3[[#This Row],[N_ordered_2005]]*2.75)</f>
        <v>12.67177033492823</v>
      </c>
      <c r="F68" s="19">
        <v>13</v>
      </c>
      <c r="G68" s="1">
        <v>1928.78</v>
      </c>
      <c r="H68" s="1">
        <v>38</v>
      </c>
      <c r="I68">
        <v>51</v>
      </c>
      <c r="J68">
        <v>23</v>
      </c>
      <c r="K68" s="1">
        <v>9.08</v>
      </c>
      <c r="L68" s="1">
        <f>Table3[[#This Row],[std_quant_ordered]]/2</f>
        <v>4.54</v>
      </c>
    </row>
    <row r="69" spans="1:12" x14ac:dyDescent="0.3">
      <c r="A69" t="s">
        <v>81</v>
      </c>
      <c r="B69">
        <v>5088</v>
      </c>
      <c r="C69">
        <v>143</v>
      </c>
      <c r="D69">
        <v>2.81E-2</v>
      </c>
      <c r="E69" s="18">
        <f>Table3[[#This Row],[quantityInStock]]/(Table3[[#This Row],[N_ordered_2005]]*2.75)</f>
        <v>12.938334392879847</v>
      </c>
      <c r="F69" s="19">
        <v>13</v>
      </c>
      <c r="G69" s="1">
        <v>3086.54</v>
      </c>
      <c r="H69" s="1">
        <v>35.75</v>
      </c>
      <c r="I69">
        <v>40</v>
      </c>
      <c r="J69">
        <v>30</v>
      </c>
      <c r="K69" s="1">
        <v>3.63</v>
      </c>
      <c r="L69" s="1">
        <f>Table3[[#This Row],[std_quant_ordered]]/2</f>
        <v>1.8149999999999999</v>
      </c>
    </row>
    <row r="70" spans="1:12" x14ac:dyDescent="0.3">
      <c r="A70" t="s">
        <v>80</v>
      </c>
      <c r="B70">
        <v>5841</v>
      </c>
      <c r="C70">
        <v>164</v>
      </c>
      <c r="D70">
        <v>2.81E-2</v>
      </c>
      <c r="E70" s="18">
        <f>Table3[[#This Row],[quantityInStock]]/(Table3[[#This Row],[N_ordered_2005]]*2.75)</f>
        <v>12.951219512195122</v>
      </c>
      <c r="F70" s="19">
        <v>13</v>
      </c>
      <c r="G70" s="1">
        <v>3210.49</v>
      </c>
      <c r="H70" s="1">
        <v>32.799999999999997</v>
      </c>
      <c r="I70">
        <v>47</v>
      </c>
      <c r="J70">
        <v>11</v>
      </c>
      <c r="K70" s="1">
        <v>13.89</v>
      </c>
      <c r="L70" s="1">
        <f>Table3[[#This Row],[std_quant_ordered]]/2</f>
        <v>6.9450000000000003</v>
      </c>
    </row>
    <row r="71" spans="1:12" x14ac:dyDescent="0.3">
      <c r="A71" t="s">
        <v>79</v>
      </c>
      <c r="B71">
        <v>7995</v>
      </c>
      <c r="C71">
        <v>217</v>
      </c>
      <c r="D71">
        <v>2.7099999999999999E-2</v>
      </c>
      <c r="E71" s="18">
        <f>Table3[[#This Row],[quantityInStock]]/(Table3[[#This Row],[N_ordered_2005]]*2.75)</f>
        <v>13.39757017176372</v>
      </c>
      <c r="F71" s="19">
        <v>13</v>
      </c>
      <c r="G71" s="1">
        <v>1093.05</v>
      </c>
      <c r="H71" s="1">
        <v>43.4</v>
      </c>
      <c r="I71">
        <v>55</v>
      </c>
      <c r="J71">
        <v>21</v>
      </c>
      <c r="K71" s="1">
        <v>11.67</v>
      </c>
      <c r="L71" s="1">
        <f>Table3[[#This Row],[std_quant_ordered]]/2</f>
        <v>5.835</v>
      </c>
    </row>
    <row r="72" spans="1:12" x14ac:dyDescent="0.3">
      <c r="A72" t="s">
        <v>78</v>
      </c>
      <c r="B72">
        <v>5330</v>
      </c>
      <c r="C72">
        <v>144</v>
      </c>
      <c r="D72">
        <v>2.7E-2</v>
      </c>
      <c r="E72" s="18">
        <f>Table3[[#This Row],[quantityInStock]]/(Table3[[#This Row],[N_ordered_2005]]*2.75)</f>
        <v>13.45959595959596</v>
      </c>
      <c r="F72" s="19">
        <v>13</v>
      </c>
      <c r="G72" s="1">
        <v>4018</v>
      </c>
      <c r="H72" s="1">
        <v>28.8</v>
      </c>
      <c r="I72">
        <v>34</v>
      </c>
      <c r="J72">
        <v>24</v>
      </c>
      <c r="K72" s="1">
        <v>4.07</v>
      </c>
      <c r="L72" s="1">
        <f>Table3[[#This Row],[std_quant_ordered]]/2</f>
        <v>2.0350000000000001</v>
      </c>
    </row>
    <row r="73" spans="1:12" x14ac:dyDescent="0.3">
      <c r="A73" t="s">
        <v>77</v>
      </c>
      <c r="B73">
        <v>7332</v>
      </c>
      <c r="C73">
        <v>194</v>
      </c>
      <c r="D73">
        <v>2.6499999999999999E-2</v>
      </c>
      <c r="E73" s="18">
        <f>Table3[[#This Row],[quantityInStock]]/(Table3[[#This Row],[N_ordered_2005]]*2.75)</f>
        <v>13.743205248359887</v>
      </c>
      <c r="F73" s="19">
        <v>14</v>
      </c>
      <c r="G73" s="1">
        <v>679.42</v>
      </c>
      <c r="H73" s="1">
        <v>38.799999999999997</v>
      </c>
      <c r="I73">
        <v>61</v>
      </c>
      <c r="J73">
        <v>23</v>
      </c>
      <c r="K73" s="1">
        <v>13.12</v>
      </c>
      <c r="L73" s="1">
        <f>Table3[[#This Row],[std_quant_ordered]]/2</f>
        <v>6.56</v>
      </c>
    </row>
    <row r="74" spans="1:12" x14ac:dyDescent="0.3">
      <c r="A74" t="s">
        <v>76</v>
      </c>
      <c r="B74">
        <v>6840</v>
      </c>
      <c r="C74">
        <v>177</v>
      </c>
      <c r="D74">
        <v>2.5899999999999999E-2</v>
      </c>
      <c r="E74" s="18">
        <f>Table3[[#This Row],[quantityInStock]]/(Table3[[#This Row],[N_ordered_2005]]*2.75)</f>
        <v>14.052388289676426</v>
      </c>
      <c r="F74" s="19">
        <v>14</v>
      </c>
      <c r="G74" s="1">
        <v>2412.3000000000002</v>
      </c>
      <c r="H74" s="1">
        <v>35.4</v>
      </c>
      <c r="I74">
        <v>52</v>
      </c>
      <c r="J74">
        <v>20</v>
      </c>
      <c r="K74" s="1">
        <v>11.32</v>
      </c>
      <c r="L74" s="1">
        <f>Table3[[#This Row],[std_quant_ordered]]/2</f>
        <v>5.66</v>
      </c>
    </row>
    <row r="75" spans="1:12" x14ac:dyDescent="0.3">
      <c r="A75" t="s">
        <v>75</v>
      </c>
      <c r="B75">
        <v>6791</v>
      </c>
      <c r="C75">
        <v>174</v>
      </c>
      <c r="D75">
        <v>2.5600000000000001E-2</v>
      </c>
      <c r="E75" s="18">
        <f>Table3[[#This Row],[quantityInStock]]/(Table3[[#This Row],[N_ordered_2005]]*2.75)</f>
        <v>14.19226750261233</v>
      </c>
      <c r="F75" s="19">
        <v>14</v>
      </c>
      <c r="G75" s="1">
        <v>4498.55</v>
      </c>
      <c r="H75" s="1">
        <v>34.799999999999997</v>
      </c>
      <c r="I75">
        <v>38</v>
      </c>
      <c r="J75">
        <v>27</v>
      </c>
      <c r="K75" s="1">
        <v>4.0199999999999996</v>
      </c>
      <c r="L75" s="1">
        <f>Table3[[#This Row],[std_quant_ordered]]/2</f>
        <v>2.0099999999999998</v>
      </c>
    </row>
    <row r="76" spans="1:12" x14ac:dyDescent="0.3">
      <c r="A76" t="s">
        <v>74</v>
      </c>
      <c r="B76">
        <v>8693</v>
      </c>
      <c r="C76">
        <v>222</v>
      </c>
      <c r="D76">
        <v>2.5499999999999998E-2</v>
      </c>
      <c r="E76" s="18">
        <f>Table3[[#This Row],[quantityInStock]]/(Table3[[#This Row],[N_ordered_2005]]*2.75)</f>
        <v>14.239148239148239</v>
      </c>
      <c r="F76" s="19">
        <v>14</v>
      </c>
      <c r="G76" s="1">
        <v>3932.72</v>
      </c>
      <c r="H76" s="1">
        <v>44.4</v>
      </c>
      <c r="I76">
        <v>65</v>
      </c>
      <c r="J76">
        <v>27</v>
      </c>
      <c r="K76" s="1">
        <v>13.11</v>
      </c>
      <c r="L76" s="1">
        <f>Table3[[#This Row],[std_quant_ordered]]/2</f>
        <v>6.5549999999999997</v>
      </c>
    </row>
    <row r="77" spans="1:12" x14ac:dyDescent="0.3">
      <c r="A77" t="s">
        <v>73</v>
      </c>
      <c r="B77">
        <v>5942</v>
      </c>
      <c r="C77">
        <v>150</v>
      </c>
      <c r="D77">
        <v>2.52E-2</v>
      </c>
      <c r="E77" s="18">
        <f>Table3[[#This Row],[quantityInStock]]/(Table3[[#This Row],[N_ordered_2005]]*2.75)</f>
        <v>14.404848484848484</v>
      </c>
      <c r="F77" s="19">
        <v>14</v>
      </c>
      <c r="G77" s="1">
        <v>2238.96</v>
      </c>
      <c r="H77" s="1">
        <v>30</v>
      </c>
      <c r="I77">
        <v>39</v>
      </c>
      <c r="J77">
        <v>21</v>
      </c>
      <c r="K77" s="1">
        <v>7.29</v>
      </c>
      <c r="L77" s="1">
        <f>Table3[[#This Row],[std_quant_ordered]]/2</f>
        <v>3.645</v>
      </c>
    </row>
    <row r="78" spans="1:12" x14ac:dyDescent="0.3">
      <c r="A78" t="s">
        <v>72</v>
      </c>
      <c r="B78">
        <v>7913</v>
      </c>
      <c r="C78">
        <v>196</v>
      </c>
      <c r="D78">
        <v>2.4799999999999999E-2</v>
      </c>
      <c r="E78" s="18">
        <f>Table3[[#This Row],[quantityInStock]]/(Table3[[#This Row],[N_ordered_2005]]*2.75)</f>
        <v>14.680890538033395</v>
      </c>
      <c r="F78" s="19">
        <v>15</v>
      </c>
      <c r="G78" s="1">
        <v>3616.2</v>
      </c>
      <c r="H78" s="1">
        <v>39.200000000000003</v>
      </c>
      <c r="I78">
        <v>50</v>
      </c>
      <c r="J78">
        <v>21</v>
      </c>
      <c r="K78" s="1">
        <v>10.15</v>
      </c>
      <c r="L78" s="1">
        <f>Table3[[#This Row],[std_quant_ordered]]/2</f>
        <v>5.0750000000000002</v>
      </c>
    </row>
    <row r="79" spans="1:12" x14ac:dyDescent="0.3">
      <c r="A79" t="s">
        <v>71</v>
      </c>
      <c r="B79">
        <v>6645</v>
      </c>
      <c r="C79">
        <v>164</v>
      </c>
      <c r="D79">
        <v>2.47E-2</v>
      </c>
      <c r="E79" s="18">
        <f>Table3[[#This Row],[quantityInStock]]/(Table3[[#This Row],[N_ordered_2005]]*2.75)</f>
        <v>14.733924611973393</v>
      </c>
      <c r="F79" s="19">
        <v>15</v>
      </c>
      <c r="G79" s="1">
        <v>835.2</v>
      </c>
      <c r="H79" s="1">
        <v>32.799999999999997</v>
      </c>
      <c r="I79">
        <v>44</v>
      </c>
      <c r="J79">
        <v>20</v>
      </c>
      <c r="K79" s="1">
        <v>8.6999999999999993</v>
      </c>
      <c r="L79" s="1">
        <f>Table3[[#This Row],[std_quant_ordered]]/2</f>
        <v>4.3499999999999996</v>
      </c>
    </row>
    <row r="80" spans="1:12" x14ac:dyDescent="0.3">
      <c r="A80" t="s">
        <v>70</v>
      </c>
      <c r="B80">
        <v>6934</v>
      </c>
      <c r="C80">
        <v>169</v>
      </c>
      <c r="D80">
        <v>2.4400000000000002E-2</v>
      </c>
      <c r="E80" s="18">
        <f>Table3[[#This Row],[quantityInStock]]/(Table3[[#This Row],[N_ordered_2005]]*2.75)</f>
        <v>14.919849381387843</v>
      </c>
      <c r="F80" s="19">
        <v>15</v>
      </c>
      <c r="G80" s="1">
        <v>2854.3</v>
      </c>
      <c r="H80" s="1">
        <v>33.799999999999997</v>
      </c>
      <c r="I80">
        <v>46</v>
      </c>
      <c r="J80">
        <v>21</v>
      </c>
      <c r="K80" s="1">
        <v>7.91</v>
      </c>
      <c r="L80" s="1">
        <f>Table3[[#This Row],[std_quant_ordered]]/2</f>
        <v>3.9550000000000001</v>
      </c>
    </row>
    <row r="81" spans="1:12" x14ac:dyDescent="0.3">
      <c r="A81" t="s">
        <v>69</v>
      </c>
      <c r="B81">
        <v>7933</v>
      </c>
      <c r="C81">
        <v>193</v>
      </c>
      <c r="D81">
        <v>2.4299999999999999E-2</v>
      </c>
      <c r="E81" s="18">
        <f>Table3[[#This Row],[quantityInStock]]/(Table3[[#This Row],[N_ordered_2005]]*2.75)</f>
        <v>14.946773433820066</v>
      </c>
      <c r="F81" s="19">
        <v>15</v>
      </c>
      <c r="G81" s="1">
        <v>1607.76</v>
      </c>
      <c r="H81" s="1">
        <v>38.6</v>
      </c>
      <c r="I81">
        <v>66</v>
      </c>
      <c r="J81">
        <v>21</v>
      </c>
      <c r="K81" s="1">
        <v>16.04</v>
      </c>
      <c r="L81" s="1">
        <f>Table3[[#This Row],[std_quant_ordered]]/2</f>
        <v>8.02</v>
      </c>
    </row>
    <row r="82" spans="1:12" x14ac:dyDescent="0.3">
      <c r="A82" t="s">
        <v>68</v>
      </c>
      <c r="B82">
        <v>7305</v>
      </c>
      <c r="C82">
        <v>174</v>
      </c>
      <c r="D82">
        <v>2.3800000000000002E-2</v>
      </c>
      <c r="E82" s="18">
        <f>Table3[[#This Row],[quantityInStock]]/(Table3[[#This Row],[N_ordered_2005]]*2.75)</f>
        <v>15.266457680250785</v>
      </c>
      <c r="F82" s="19">
        <v>15</v>
      </c>
      <c r="G82" s="1">
        <v>7995.41</v>
      </c>
      <c r="H82" s="1">
        <v>34.799999999999997</v>
      </c>
      <c r="I82">
        <v>50</v>
      </c>
      <c r="J82">
        <v>23</v>
      </c>
      <c r="K82" s="1">
        <v>10.26</v>
      </c>
      <c r="L82" s="1">
        <f>Table3[[#This Row],[std_quant_ordered]]/2</f>
        <v>5.13</v>
      </c>
    </row>
    <row r="83" spans="1:12" x14ac:dyDescent="0.3">
      <c r="A83" t="s">
        <v>67</v>
      </c>
      <c r="B83">
        <v>8820</v>
      </c>
      <c r="C83">
        <v>208</v>
      </c>
      <c r="D83">
        <v>2.3599999999999999E-2</v>
      </c>
      <c r="E83" s="18">
        <f>Table3[[#This Row],[quantityInStock]]/(Table3[[#This Row],[N_ordered_2005]]*2.75)</f>
        <v>15.41958041958042</v>
      </c>
      <c r="F83" s="19">
        <v>15</v>
      </c>
      <c r="G83" s="1">
        <v>3064.95</v>
      </c>
      <c r="H83" s="1">
        <v>41.6</v>
      </c>
      <c r="I83">
        <v>45</v>
      </c>
      <c r="J83">
        <v>36</v>
      </c>
      <c r="K83" s="1">
        <v>3.26</v>
      </c>
      <c r="L83" s="1">
        <f>Table3[[#This Row],[std_quant_ordered]]/2</f>
        <v>1.63</v>
      </c>
    </row>
    <row r="84" spans="1:12" x14ac:dyDescent="0.3">
      <c r="A84" t="s">
        <v>66</v>
      </c>
      <c r="B84">
        <v>5992</v>
      </c>
      <c r="C84">
        <v>140</v>
      </c>
      <c r="D84">
        <v>2.3400000000000001E-2</v>
      </c>
      <c r="E84" s="18">
        <f>Table3[[#This Row],[quantityInStock]]/(Table3[[#This Row],[N_ordered_2005]]*2.75)</f>
        <v>15.563636363636364</v>
      </c>
      <c r="F84" s="19">
        <v>16</v>
      </c>
      <c r="G84" s="1">
        <v>1891.26</v>
      </c>
      <c r="H84" s="1">
        <v>28</v>
      </c>
      <c r="I84">
        <v>35</v>
      </c>
      <c r="J84">
        <v>21</v>
      </c>
      <c r="K84" s="1">
        <v>6.07</v>
      </c>
      <c r="L84" s="1">
        <f>Table3[[#This Row],[std_quant_ordered]]/2</f>
        <v>3.0350000000000001</v>
      </c>
    </row>
    <row r="85" spans="1:12" x14ac:dyDescent="0.3">
      <c r="A85" t="s">
        <v>65</v>
      </c>
      <c r="B85">
        <v>9997</v>
      </c>
      <c r="C85">
        <v>231</v>
      </c>
      <c r="D85">
        <v>2.3099999999999999E-2</v>
      </c>
      <c r="E85" s="18">
        <f>Table3[[#This Row],[quantityInStock]]/(Table3[[#This Row],[N_ordered_2005]]*2.75)</f>
        <v>15.73711137347501</v>
      </c>
      <c r="F85" s="19">
        <v>16</v>
      </c>
      <c r="G85" s="1">
        <v>2882.88</v>
      </c>
      <c r="H85" s="1">
        <v>38.5</v>
      </c>
      <c r="I85">
        <v>66</v>
      </c>
      <c r="J85">
        <v>21</v>
      </c>
      <c r="K85" s="1">
        <v>16.149999999999999</v>
      </c>
      <c r="L85" s="1">
        <f>Table3[[#This Row],[std_quant_ordered]]/2</f>
        <v>8.0749999999999993</v>
      </c>
    </row>
    <row r="86" spans="1:12" x14ac:dyDescent="0.3">
      <c r="A86" t="s">
        <v>64</v>
      </c>
      <c r="B86">
        <v>6906</v>
      </c>
      <c r="C86">
        <v>159</v>
      </c>
      <c r="D86">
        <v>2.3E-2</v>
      </c>
      <c r="E86" s="18">
        <f>Table3[[#This Row],[quantityInStock]]/(Table3[[#This Row],[N_ordered_2005]]*2.75)</f>
        <v>15.794168096054889</v>
      </c>
      <c r="F86" s="19">
        <v>16</v>
      </c>
      <c r="G86" s="1">
        <v>5862</v>
      </c>
      <c r="H86" s="1">
        <v>39.75</v>
      </c>
      <c r="I86">
        <v>47</v>
      </c>
      <c r="J86">
        <v>35</v>
      </c>
      <c r="K86" s="1">
        <v>4.55</v>
      </c>
      <c r="L86" s="1">
        <f>Table3[[#This Row],[std_quant_ordered]]/2</f>
        <v>2.2749999999999999</v>
      </c>
    </row>
    <row r="87" spans="1:12" x14ac:dyDescent="0.3">
      <c r="A87" t="s">
        <v>63</v>
      </c>
      <c r="B87">
        <v>8826</v>
      </c>
      <c r="C87">
        <v>202</v>
      </c>
      <c r="D87">
        <v>2.29E-2</v>
      </c>
      <c r="E87" s="18">
        <f>Table3[[#This Row],[quantityInStock]]/(Table3[[#This Row],[N_ordered_2005]]*2.75)</f>
        <v>15.888388838883888</v>
      </c>
      <c r="F87" s="19">
        <v>16</v>
      </c>
      <c r="G87" s="1">
        <v>1355.2</v>
      </c>
      <c r="H87" s="1">
        <v>40.4</v>
      </c>
      <c r="I87">
        <v>61</v>
      </c>
      <c r="J87">
        <v>22</v>
      </c>
      <c r="K87" s="1">
        <v>13.62</v>
      </c>
      <c r="L87" s="1">
        <f>Table3[[#This Row],[std_quant_ordered]]/2</f>
        <v>6.81</v>
      </c>
    </row>
    <row r="88" spans="1:12" x14ac:dyDescent="0.3">
      <c r="A88" t="s">
        <v>62</v>
      </c>
      <c r="B88">
        <v>7723</v>
      </c>
      <c r="C88">
        <v>176</v>
      </c>
      <c r="D88">
        <v>2.2800000000000001E-2</v>
      </c>
      <c r="E88" s="18">
        <f>Table3[[#This Row],[quantityInStock]]/(Table3[[#This Row],[N_ordered_2005]]*2.75)</f>
        <v>15.956611570247935</v>
      </c>
      <c r="F88" s="19">
        <v>16</v>
      </c>
      <c r="G88" s="1">
        <v>1305</v>
      </c>
      <c r="H88" s="1">
        <v>35.200000000000003</v>
      </c>
      <c r="I88">
        <v>47</v>
      </c>
      <c r="J88">
        <v>15</v>
      </c>
      <c r="K88" s="1">
        <v>10.81</v>
      </c>
      <c r="L88" s="1">
        <f>Table3[[#This Row],[std_quant_ordered]]/2</f>
        <v>5.4050000000000002</v>
      </c>
    </row>
    <row r="89" spans="1:12" x14ac:dyDescent="0.3">
      <c r="A89" t="s">
        <v>61</v>
      </c>
      <c r="B89">
        <v>7106</v>
      </c>
      <c r="C89">
        <v>160</v>
      </c>
      <c r="D89">
        <v>2.2499999999999999E-2</v>
      </c>
      <c r="E89" s="18">
        <f>Table3[[#This Row],[quantityInStock]]/(Table3[[#This Row],[N_ordered_2005]]*2.75)</f>
        <v>16.149999999999999</v>
      </c>
      <c r="F89" s="19">
        <v>16</v>
      </c>
      <c r="G89" s="1">
        <v>2462</v>
      </c>
      <c r="H89" s="1">
        <v>32</v>
      </c>
      <c r="I89">
        <v>50</v>
      </c>
      <c r="J89">
        <v>21</v>
      </c>
      <c r="K89" s="1">
        <v>11.45</v>
      </c>
      <c r="L89" s="1">
        <f>Table3[[#This Row],[std_quant_ordered]]/2</f>
        <v>5.7249999999999996</v>
      </c>
    </row>
    <row r="90" spans="1:12" x14ac:dyDescent="0.3">
      <c r="A90" t="s">
        <v>60</v>
      </c>
      <c r="B90">
        <v>6553</v>
      </c>
      <c r="C90">
        <v>147</v>
      </c>
      <c r="D90">
        <v>2.24E-2</v>
      </c>
      <c r="E90" s="18">
        <f>Table3[[#This Row],[quantityInStock]]/(Table3[[#This Row],[N_ordered_2005]]*2.75)</f>
        <v>16.210265924551639</v>
      </c>
      <c r="F90" s="19">
        <v>16</v>
      </c>
      <c r="G90" s="1">
        <v>3324.33</v>
      </c>
      <c r="H90" s="1">
        <v>36.75</v>
      </c>
      <c r="I90">
        <v>66</v>
      </c>
      <c r="J90">
        <v>6</v>
      </c>
      <c r="K90" s="1">
        <v>21.58</v>
      </c>
      <c r="L90" s="1">
        <f>Table3[[#This Row],[std_quant_ordered]]/2</f>
        <v>10.79</v>
      </c>
    </row>
    <row r="91" spans="1:12" x14ac:dyDescent="0.3">
      <c r="A91" t="s">
        <v>59</v>
      </c>
      <c r="B91">
        <v>7869</v>
      </c>
      <c r="C91">
        <v>172</v>
      </c>
      <c r="D91">
        <v>2.1899999999999999E-2</v>
      </c>
      <c r="E91" s="18">
        <f>Table3[[#This Row],[quantityInStock]]/(Table3[[#This Row],[N_ordered_2005]]*2.75)</f>
        <v>16.636363636363637</v>
      </c>
      <c r="F91" s="19">
        <v>17</v>
      </c>
      <c r="G91" s="1">
        <v>3267.57</v>
      </c>
      <c r="H91" s="1">
        <v>34.4</v>
      </c>
      <c r="I91">
        <v>48</v>
      </c>
      <c r="J91">
        <v>10</v>
      </c>
      <c r="K91" s="1">
        <v>13.54</v>
      </c>
      <c r="L91" s="1">
        <f>Table3[[#This Row],[std_quant_ordered]]/2</f>
        <v>6.77</v>
      </c>
    </row>
    <row r="92" spans="1:12" x14ac:dyDescent="0.3">
      <c r="A92" t="s">
        <v>58</v>
      </c>
      <c r="B92">
        <v>9241</v>
      </c>
      <c r="C92">
        <v>202</v>
      </c>
      <c r="D92">
        <v>2.1899999999999999E-2</v>
      </c>
      <c r="E92" s="18">
        <f>Table3[[#This Row],[quantityInStock]]/(Table3[[#This Row],[N_ordered_2005]]*2.75)</f>
        <v>16.635463546354636</v>
      </c>
      <c r="F92" s="19">
        <v>17</v>
      </c>
      <c r="G92" s="1">
        <v>1834.56</v>
      </c>
      <c r="H92" s="1">
        <v>40.4</v>
      </c>
      <c r="I92">
        <v>48</v>
      </c>
      <c r="J92">
        <v>30</v>
      </c>
      <c r="K92" s="1">
        <v>5.89</v>
      </c>
      <c r="L92" s="1">
        <f>Table3[[#This Row],[std_quant_ordered]]/2</f>
        <v>2.9449999999999998</v>
      </c>
    </row>
    <row r="93" spans="1:12" x14ac:dyDescent="0.3">
      <c r="A93" t="s">
        <v>57</v>
      </c>
      <c r="B93">
        <v>8258</v>
      </c>
      <c r="C93">
        <v>181</v>
      </c>
      <c r="D93">
        <v>2.1899999999999999E-2</v>
      </c>
      <c r="E93" s="18">
        <f>Table3[[#This Row],[quantityInStock]]/(Table3[[#This Row],[N_ordered_2005]]*2.75)</f>
        <v>16.590657960823705</v>
      </c>
      <c r="F93" s="19">
        <v>17</v>
      </c>
      <c r="G93" s="1">
        <v>2241.14</v>
      </c>
      <c r="H93" s="1">
        <v>36.200000000000003</v>
      </c>
      <c r="I93">
        <v>56</v>
      </c>
      <c r="J93">
        <v>22</v>
      </c>
      <c r="K93" s="1">
        <v>11.7</v>
      </c>
      <c r="L93" s="1">
        <f>Table3[[#This Row],[std_quant_ordered]]/2</f>
        <v>5.85</v>
      </c>
    </row>
    <row r="94" spans="1:12" x14ac:dyDescent="0.3">
      <c r="A94" t="s">
        <v>56</v>
      </c>
      <c r="B94">
        <v>7689</v>
      </c>
      <c r="C94">
        <v>165</v>
      </c>
      <c r="D94">
        <v>2.1499999999999998E-2</v>
      </c>
      <c r="E94" s="18">
        <f>Table3[[#This Row],[quantityInStock]]/(Table3[[#This Row],[N_ordered_2005]]*2.75)</f>
        <v>16.945454545454545</v>
      </c>
      <c r="F94" s="19">
        <v>17</v>
      </c>
      <c r="G94" s="1">
        <v>1671.04</v>
      </c>
      <c r="H94" s="1">
        <v>33</v>
      </c>
      <c r="I94">
        <v>36</v>
      </c>
      <c r="J94">
        <v>28</v>
      </c>
      <c r="K94" s="1">
        <v>2.97</v>
      </c>
      <c r="L94" s="1">
        <f>Table3[[#This Row],[std_quant_ordered]]/2</f>
        <v>1.4850000000000001</v>
      </c>
    </row>
    <row r="95" spans="1:12" x14ac:dyDescent="0.3">
      <c r="A95" t="s">
        <v>55</v>
      </c>
      <c r="B95">
        <v>8164</v>
      </c>
      <c r="C95">
        <v>174</v>
      </c>
      <c r="D95">
        <v>2.1299999999999999E-2</v>
      </c>
      <c r="E95" s="18">
        <f>Table3[[#This Row],[quantityInStock]]/(Table3[[#This Row],[N_ordered_2005]]*2.75)</f>
        <v>17.061650992685475</v>
      </c>
      <c r="F95" s="19">
        <v>17</v>
      </c>
      <c r="G95" s="1">
        <v>5174.3999999999996</v>
      </c>
      <c r="H95" s="1">
        <v>43.5</v>
      </c>
      <c r="I95">
        <v>55</v>
      </c>
      <c r="J95">
        <v>29</v>
      </c>
      <c r="K95" s="1">
        <v>9.73</v>
      </c>
      <c r="L95" s="1">
        <f>Table3[[#This Row],[std_quant_ordered]]/2</f>
        <v>4.8650000000000002</v>
      </c>
    </row>
    <row r="96" spans="1:12" x14ac:dyDescent="0.3">
      <c r="A96" t="s">
        <v>54</v>
      </c>
      <c r="B96">
        <v>8197</v>
      </c>
      <c r="C96">
        <v>171</v>
      </c>
      <c r="D96">
        <v>2.0899999999999998E-2</v>
      </c>
      <c r="E96" s="18">
        <f>Table3[[#This Row],[quantityInStock]]/(Table3[[#This Row],[N_ordered_2005]]*2.75)</f>
        <v>17.431153641679959</v>
      </c>
      <c r="F96" s="19">
        <v>17</v>
      </c>
      <c r="G96" s="1">
        <v>1911.78</v>
      </c>
      <c r="H96" s="1">
        <v>42.75</v>
      </c>
      <c r="I96">
        <v>64</v>
      </c>
      <c r="J96">
        <v>32</v>
      </c>
      <c r="K96" s="1">
        <v>12.48</v>
      </c>
      <c r="L96" s="1">
        <f>Table3[[#This Row],[std_quant_ordered]]/2</f>
        <v>6.24</v>
      </c>
    </row>
    <row r="97" spans="1:12" x14ac:dyDescent="0.3">
      <c r="A97" t="s">
        <v>53</v>
      </c>
      <c r="B97">
        <v>8990</v>
      </c>
      <c r="C97">
        <v>186</v>
      </c>
      <c r="D97">
        <v>2.07E-2</v>
      </c>
      <c r="E97" s="18">
        <f>Table3[[#This Row],[quantityInStock]]/(Table3[[#This Row],[N_ordered_2005]]*2.75)</f>
        <v>17.575757575757574</v>
      </c>
      <c r="F97" s="19">
        <v>18</v>
      </c>
      <c r="G97" s="1">
        <v>6043.94</v>
      </c>
      <c r="H97" s="1">
        <v>46.5</v>
      </c>
      <c r="I97">
        <v>65</v>
      </c>
      <c r="J97">
        <v>32</v>
      </c>
      <c r="K97" s="1">
        <v>11.88</v>
      </c>
      <c r="L97" s="1">
        <f>Table3[[#This Row],[std_quant_ordered]]/2</f>
        <v>5.94</v>
      </c>
    </row>
    <row r="98" spans="1:12" x14ac:dyDescent="0.3">
      <c r="A98" t="s">
        <v>52</v>
      </c>
      <c r="B98">
        <v>9653</v>
      </c>
      <c r="C98">
        <v>199</v>
      </c>
      <c r="D98">
        <v>2.06E-2</v>
      </c>
      <c r="E98" s="18">
        <f>Table3[[#This Row],[quantityInStock]]/(Table3[[#This Row],[N_ordered_2005]]*2.75)</f>
        <v>17.639104613978986</v>
      </c>
      <c r="F98" s="19">
        <v>18</v>
      </c>
      <c r="G98" s="1">
        <v>3126.09</v>
      </c>
      <c r="H98" s="1">
        <v>39.799999999999997</v>
      </c>
      <c r="I98">
        <v>85</v>
      </c>
      <c r="J98">
        <v>22</v>
      </c>
      <c r="K98" s="1">
        <v>23.37</v>
      </c>
      <c r="L98" s="1">
        <f>Table3[[#This Row],[std_quant_ordered]]/2</f>
        <v>11.685</v>
      </c>
    </row>
    <row r="99" spans="1:12" x14ac:dyDescent="0.3">
      <c r="A99" t="s">
        <v>51</v>
      </c>
      <c r="B99">
        <v>8290</v>
      </c>
      <c r="C99">
        <v>170</v>
      </c>
      <c r="D99">
        <v>2.0500000000000001E-2</v>
      </c>
      <c r="E99" s="18">
        <f>Table3[[#This Row],[quantityInStock]]/(Table3[[#This Row],[N_ordered_2005]]*2.75)</f>
        <v>17.732620320855617</v>
      </c>
      <c r="F99" s="19">
        <v>18</v>
      </c>
      <c r="G99" s="1">
        <v>3238.59</v>
      </c>
      <c r="H99" s="1">
        <v>42.5</v>
      </c>
      <c r="I99">
        <v>56</v>
      </c>
      <c r="J99">
        <v>28</v>
      </c>
      <c r="K99" s="1">
        <v>10.01</v>
      </c>
      <c r="L99" s="1">
        <f>Table3[[#This Row],[std_quant_ordered]]/2</f>
        <v>5.0049999999999999</v>
      </c>
    </row>
    <row r="100" spans="1:12" x14ac:dyDescent="0.3">
      <c r="A100" t="s">
        <v>50</v>
      </c>
      <c r="B100">
        <v>9042</v>
      </c>
      <c r="C100">
        <v>179</v>
      </c>
      <c r="D100">
        <v>1.9800000000000002E-2</v>
      </c>
      <c r="E100" s="18">
        <f>Table3[[#This Row],[quantityInStock]]/(Table3[[#This Row],[N_ordered_2005]]*2.75)</f>
        <v>18.368715083798882</v>
      </c>
      <c r="F100" s="19">
        <v>18</v>
      </c>
      <c r="G100" s="1">
        <v>5182.7299999999996</v>
      </c>
      <c r="H100" s="1">
        <v>44.75</v>
      </c>
      <c r="I100">
        <v>59</v>
      </c>
      <c r="J100">
        <v>34</v>
      </c>
      <c r="K100" s="1">
        <v>9.9600000000000009</v>
      </c>
      <c r="L100" s="1">
        <f>Table3[[#This Row],[std_quant_ordered]]/2</f>
        <v>4.9800000000000004</v>
      </c>
    </row>
    <row r="101" spans="1:12" x14ac:dyDescent="0.3">
      <c r="A101" t="s">
        <v>49</v>
      </c>
      <c r="B101">
        <v>8635</v>
      </c>
      <c r="C101">
        <v>168</v>
      </c>
      <c r="D101">
        <v>1.95E-2</v>
      </c>
      <c r="E101" s="18">
        <f>Table3[[#This Row],[quantityInStock]]/(Table3[[#This Row],[N_ordered_2005]]*2.75)</f>
        <v>18.69047619047619</v>
      </c>
      <c r="F101" s="19">
        <v>19</v>
      </c>
      <c r="G101" s="1">
        <v>1483.52</v>
      </c>
      <c r="H101" s="1">
        <v>33.6</v>
      </c>
      <c r="I101">
        <v>44</v>
      </c>
      <c r="J101">
        <v>25</v>
      </c>
      <c r="K101" s="1">
        <v>8.11</v>
      </c>
      <c r="L101" s="1">
        <f>Table3[[#This Row],[std_quant_ordered]]/2</f>
        <v>4.0549999999999997</v>
      </c>
    </row>
    <row r="102" spans="1:12" x14ac:dyDescent="0.3">
      <c r="A102" t="s">
        <v>48</v>
      </c>
      <c r="B102">
        <v>6450</v>
      </c>
      <c r="C102">
        <v>123</v>
      </c>
      <c r="D102">
        <v>1.9099999999999999E-2</v>
      </c>
      <c r="E102" s="18">
        <f>Table3[[#This Row],[quantityInStock]]/(Table3[[#This Row],[N_ordered_2005]]*2.75)</f>
        <v>19.068736141906875</v>
      </c>
      <c r="F102" s="19">
        <v>19</v>
      </c>
      <c r="G102" s="1">
        <v>2294</v>
      </c>
      <c r="H102" s="1">
        <v>30.75</v>
      </c>
      <c r="I102">
        <v>48</v>
      </c>
      <c r="J102">
        <v>24</v>
      </c>
      <c r="K102" s="1">
        <v>9.98</v>
      </c>
      <c r="L102" s="1">
        <f>Table3[[#This Row],[std_quant_ordered]]/2</f>
        <v>4.99</v>
      </c>
    </row>
    <row r="103" spans="1:12" x14ac:dyDescent="0.3">
      <c r="A103" t="s">
        <v>47</v>
      </c>
      <c r="B103">
        <v>9772</v>
      </c>
      <c r="C103">
        <v>186</v>
      </c>
      <c r="D103">
        <v>1.9E-2</v>
      </c>
      <c r="E103" s="18">
        <f>Table3[[#This Row],[quantityInStock]]/(Table3[[#This Row],[N_ordered_2005]]*2.75)</f>
        <v>19.104594330400783</v>
      </c>
      <c r="F103" s="19">
        <v>19</v>
      </c>
      <c r="G103" s="1">
        <v>3966.1</v>
      </c>
      <c r="H103" s="1">
        <v>37.200000000000003</v>
      </c>
      <c r="I103">
        <v>48</v>
      </c>
      <c r="J103">
        <v>34</v>
      </c>
      <c r="K103" s="1">
        <v>5.46</v>
      </c>
      <c r="L103" s="1">
        <f>Table3[[#This Row],[std_quant_ordered]]/2</f>
        <v>2.73</v>
      </c>
    </row>
    <row r="104" spans="1:12" x14ac:dyDescent="0.3">
      <c r="A104" t="s">
        <v>46</v>
      </c>
      <c r="B104">
        <v>9127</v>
      </c>
      <c r="C104">
        <v>172</v>
      </c>
      <c r="D104">
        <v>1.8800000000000001E-2</v>
      </c>
      <c r="E104" s="18">
        <f>Table3[[#This Row],[quantityInStock]]/(Table3[[#This Row],[N_ordered_2005]]*2.75)</f>
        <v>19.29598308668076</v>
      </c>
      <c r="F104" s="19">
        <v>19</v>
      </c>
      <c r="G104" s="1">
        <v>2998.56</v>
      </c>
      <c r="H104" s="1">
        <v>34.4</v>
      </c>
      <c r="I104">
        <v>50</v>
      </c>
      <c r="J104">
        <v>24</v>
      </c>
      <c r="K104" s="1">
        <v>10.210000000000001</v>
      </c>
      <c r="L104" s="1">
        <f>Table3[[#This Row],[std_quant_ordered]]/2</f>
        <v>5.1050000000000004</v>
      </c>
    </row>
    <row r="105" spans="1:12" x14ac:dyDescent="0.3">
      <c r="A105" t="s">
        <v>45</v>
      </c>
      <c r="B105">
        <v>7083</v>
      </c>
      <c r="C105">
        <v>131</v>
      </c>
      <c r="D105">
        <v>1.8499999999999999E-2</v>
      </c>
      <c r="E105" s="18">
        <f>Table3[[#This Row],[quantityInStock]]/(Table3[[#This Row],[N_ordered_2005]]*2.75)</f>
        <v>19.661346287300486</v>
      </c>
      <c r="F105" s="19">
        <v>20</v>
      </c>
      <c r="G105" s="1">
        <v>2844.99</v>
      </c>
      <c r="H105" s="1">
        <v>32.75</v>
      </c>
      <c r="I105">
        <v>41</v>
      </c>
      <c r="J105">
        <v>22</v>
      </c>
      <c r="K105" s="1">
        <v>7.15</v>
      </c>
      <c r="L105" s="1">
        <f>Table3[[#This Row],[std_quant_ordered]]/2</f>
        <v>3.5750000000000002</v>
      </c>
    </row>
    <row r="106" spans="1:12" x14ac:dyDescent="0.3">
      <c r="A106" t="s">
        <v>44</v>
      </c>
      <c r="B106">
        <v>6582</v>
      </c>
      <c r="C106">
        <v>117</v>
      </c>
      <c r="D106">
        <v>1.78E-2</v>
      </c>
      <c r="E106" s="18">
        <f>Table3[[#This Row],[quantityInStock]]/(Table3[[#This Row],[N_ordered_2005]]*2.75)</f>
        <v>20.456876456876458</v>
      </c>
      <c r="F106" s="19">
        <v>20</v>
      </c>
      <c r="G106" s="1">
        <v>2682.68</v>
      </c>
      <c r="H106" s="1">
        <v>29.25</v>
      </c>
      <c r="I106">
        <v>37</v>
      </c>
      <c r="J106">
        <v>21</v>
      </c>
      <c r="K106" s="1">
        <v>5.76</v>
      </c>
      <c r="L106" s="1">
        <f>Table3[[#This Row],[std_quant_ordered]]/2</f>
        <v>2.88</v>
      </c>
    </row>
    <row r="107" spans="1:12" x14ac:dyDescent="0.3">
      <c r="A107" t="s">
        <v>43</v>
      </c>
      <c r="B107">
        <v>9173</v>
      </c>
      <c r="C107">
        <v>163</v>
      </c>
      <c r="D107">
        <v>1.78E-2</v>
      </c>
      <c r="E107" s="18">
        <f>Table3[[#This Row],[quantityInStock]]/(Table3[[#This Row],[N_ordered_2005]]*2.75)</f>
        <v>20.464026770775238</v>
      </c>
      <c r="F107" s="19">
        <v>20</v>
      </c>
      <c r="G107" s="1">
        <v>2716.23</v>
      </c>
      <c r="H107" s="1">
        <v>40.75</v>
      </c>
      <c r="I107">
        <v>60</v>
      </c>
      <c r="J107">
        <v>27</v>
      </c>
      <c r="K107" s="1">
        <v>12.5</v>
      </c>
      <c r="L107" s="1">
        <f>Table3[[#This Row],[std_quant_ordered]]/2</f>
        <v>6.25</v>
      </c>
    </row>
    <row r="108" spans="1:12" x14ac:dyDescent="0.3">
      <c r="A108" t="s">
        <v>42</v>
      </c>
      <c r="B108">
        <v>9123</v>
      </c>
      <c r="C108">
        <v>147</v>
      </c>
      <c r="D108">
        <v>1.61E-2</v>
      </c>
      <c r="E108" s="18">
        <f>Table3[[#This Row],[quantityInStock]]/(Table3[[#This Row],[N_ordered_2005]]*2.75)</f>
        <v>22.567717996289424</v>
      </c>
      <c r="F108" s="19">
        <v>23</v>
      </c>
      <c r="G108" s="1">
        <v>3633.58</v>
      </c>
      <c r="H108" s="1">
        <v>29.4</v>
      </c>
      <c r="I108">
        <v>43</v>
      </c>
      <c r="J108">
        <v>10</v>
      </c>
      <c r="K108" s="1">
        <v>11.25</v>
      </c>
      <c r="L108" s="1">
        <f>Table3[[#This Row],[std_quant_ordered]]/2</f>
        <v>5.625</v>
      </c>
    </row>
    <row r="109" spans="1:12" x14ac:dyDescent="0.3">
      <c r="A109" t="s">
        <v>41</v>
      </c>
      <c r="B109">
        <v>9354</v>
      </c>
      <c r="C109">
        <v>149</v>
      </c>
      <c r="D109">
        <v>1.5900000000000001E-2</v>
      </c>
      <c r="E109" s="18">
        <f>Table3[[#This Row],[quantityInStock]]/(Table3[[#This Row],[N_ordered_2005]]*2.75)</f>
        <v>22.828553996339231</v>
      </c>
      <c r="F109" s="19">
        <v>23</v>
      </c>
      <c r="G109" s="1">
        <v>3363.93</v>
      </c>
      <c r="H109" s="1">
        <v>29.8</v>
      </c>
      <c r="I109">
        <v>45</v>
      </c>
      <c r="J109">
        <v>6</v>
      </c>
      <c r="K109" s="1">
        <v>13.5</v>
      </c>
      <c r="L109" s="1">
        <f>Table3[[#This Row],[std_quant_ordered]]/2</f>
        <v>6.75</v>
      </c>
    </row>
    <row r="110" spans="1:12" x14ac:dyDescent="0.3">
      <c r="A110" t="s">
        <v>40</v>
      </c>
      <c r="B110">
        <v>8601</v>
      </c>
      <c r="C110">
        <v>128</v>
      </c>
      <c r="D110">
        <v>1.49E-2</v>
      </c>
      <c r="E110" s="18">
        <f>Table3[[#This Row],[quantityInStock]]/(Table3[[#This Row],[N_ordered_2005]]*2.75)</f>
        <v>24.43465909090909</v>
      </c>
      <c r="F110" s="19">
        <v>24</v>
      </c>
      <c r="G110" s="1">
        <v>1603.2</v>
      </c>
      <c r="H110" s="1">
        <v>32</v>
      </c>
      <c r="I110">
        <v>44</v>
      </c>
      <c r="J110">
        <v>24</v>
      </c>
      <c r="K110" s="1">
        <v>7.35</v>
      </c>
      <c r="L110" s="1">
        <f>Table3[[#This Row],[std_quant_ordered]]/2</f>
        <v>3.6749999999999998</v>
      </c>
    </row>
    <row r="111" spans="1:12" x14ac:dyDescent="0.3">
      <c r="A111" t="s">
        <v>39</v>
      </c>
      <c r="B111">
        <v>9446</v>
      </c>
      <c r="C111">
        <v>123</v>
      </c>
      <c r="D111">
        <v>1.2999999999999999E-2</v>
      </c>
      <c r="E111" s="18">
        <f>Table3[[#This Row],[quantityInStock]]/(Table3[[#This Row],[N_ordered_2005]]*2.75)</f>
        <v>27.926090169992609</v>
      </c>
      <c r="F111" s="19">
        <v>28</v>
      </c>
      <c r="G111" s="1">
        <v>1863.2</v>
      </c>
      <c r="H111" s="1">
        <v>30.75</v>
      </c>
      <c r="I111">
        <v>43</v>
      </c>
      <c r="J111">
        <v>20</v>
      </c>
      <c r="K111" s="1">
        <v>8.64</v>
      </c>
      <c r="L111" s="1">
        <f>Table3[[#This Row],[std_quant_ordered]]/2</f>
        <v>4.32</v>
      </c>
    </row>
    <row r="113" spans="14:18" ht="21" x14ac:dyDescent="0.35">
      <c r="N113" s="5" t="s">
        <v>312</v>
      </c>
    </row>
    <row r="114" spans="14:18" x14ac:dyDescent="0.3">
      <c r="N114" s="3" t="s">
        <v>309</v>
      </c>
      <c r="O114" t="s">
        <v>310</v>
      </c>
      <c r="P114" s="21" t="s">
        <v>311</v>
      </c>
      <c r="R114" s="6" t="s">
        <v>313</v>
      </c>
    </row>
    <row r="115" spans="14:18" x14ac:dyDescent="0.3">
      <c r="N115" s="20">
        <v>0</v>
      </c>
      <c r="O115">
        <v>4</v>
      </c>
      <c r="P115">
        <f>O115</f>
        <v>4</v>
      </c>
      <c r="R115">
        <f>SUM(O121:O138)</f>
        <v>77</v>
      </c>
    </row>
    <row r="116" spans="14:18" x14ac:dyDescent="0.3">
      <c r="N116" s="20">
        <v>1</v>
      </c>
      <c r="O116">
        <v>5</v>
      </c>
      <c r="P116">
        <f>P115+O116</f>
        <v>9</v>
      </c>
      <c r="R116" s="6" t="s">
        <v>314</v>
      </c>
    </row>
    <row r="117" spans="14:18" x14ac:dyDescent="0.3">
      <c r="N117" s="20">
        <v>2</v>
      </c>
      <c r="O117">
        <v>5</v>
      </c>
      <c r="P117">
        <f t="shared" ref="P117:P138" si="0">P116+O117</f>
        <v>14</v>
      </c>
      <c r="R117">
        <f>SUM(O126:O138)</f>
        <v>53</v>
      </c>
    </row>
    <row r="118" spans="14:18" x14ac:dyDescent="0.3">
      <c r="N118" s="20">
        <v>3</v>
      </c>
      <c r="O118">
        <v>5</v>
      </c>
      <c r="P118">
        <f t="shared" si="0"/>
        <v>19</v>
      </c>
      <c r="R118" s="6" t="s">
        <v>315</v>
      </c>
    </row>
    <row r="119" spans="14:18" x14ac:dyDescent="0.3">
      <c r="N119" s="20">
        <v>4</v>
      </c>
      <c r="O119">
        <v>7</v>
      </c>
      <c r="P119">
        <f t="shared" si="0"/>
        <v>26</v>
      </c>
      <c r="R119">
        <f>SUM(O135:O138)</f>
        <v>7</v>
      </c>
    </row>
    <row r="120" spans="14:18" x14ac:dyDescent="0.3">
      <c r="N120" s="20">
        <v>5</v>
      </c>
      <c r="O120">
        <v>6</v>
      </c>
      <c r="P120">
        <f t="shared" si="0"/>
        <v>32</v>
      </c>
    </row>
    <row r="121" spans="14:18" x14ac:dyDescent="0.3">
      <c r="N121" s="20">
        <v>6</v>
      </c>
      <c r="O121">
        <v>5</v>
      </c>
      <c r="P121">
        <f t="shared" si="0"/>
        <v>37</v>
      </c>
    </row>
    <row r="122" spans="14:18" x14ac:dyDescent="0.3">
      <c r="N122" s="20">
        <v>7</v>
      </c>
      <c r="O122">
        <v>4</v>
      </c>
      <c r="P122">
        <f t="shared" si="0"/>
        <v>41</v>
      </c>
    </row>
    <row r="123" spans="14:18" x14ac:dyDescent="0.3">
      <c r="N123" s="20">
        <v>8</v>
      </c>
      <c r="O123">
        <v>1</v>
      </c>
      <c r="P123">
        <f t="shared" si="0"/>
        <v>42</v>
      </c>
    </row>
    <row r="124" spans="14:18" x14ac:dyDescent="0.3">
      <c r="N124" s="20">
        <v>9</v>
      </c>
      <c r="O124">
        <v>6</v>
      </c>
      <c r="P124">
        <f t="shared" si="0"/>
        <v>48</v>
      </c>
    </row>
    <row r="125" spans="14:18" x14ac:dyDescent="0.3">
      <c r="N125" s="20">
        <v>10</v>
      </c>
      <c r="O125">
        <v>8</v>
      </c>
      <c r="P125">
        <f t="shared" si="0"/>
        <v>56</v>
      </c>
    </row>
    <row r="126" spans="14:18" x14ac:dyDescent="0.3">
      <c r="N126" s="20">
        <v>11</v>
      </c>
      <c r="O126">
        <v>3</v>
      </c>
      <c r="P126">
        <f t="shared" si="0"/>
        <v>59</v>
      </c>
    </row>
    <row r="127" spans="14:18" x14ac:dyDescent="0.3">
      <c r="N127" s="20">
        <v>12</v>
      </c>
      <c r="O127">
        <v>6</v>
      </c>
      <c r="P127">
        <f t="shared" si="0"/>
        <v>65</v>
      </c>
    </row>
    <row r="128" spans="14:18" x14ac:dyDescent="0.3">
      <c r="N128" s="20">
        <v>13</v>
      </c>
      <c r="O128">
        <v>5</v>
      </c>
      <c r="P128">
        <f t="shared" si="0"/>
        <v>70</v>
      </c>
    </row>
    <row r="129" spans="14:16" x14ac:dyDescent="0.3">
      <c r="N129" s="20">
        <v>14</v>
      </c>
      <c r="O129">
        <v>5</v>
      </c>
      <c r="P129">
        <f t="shared" si="0"/>
        <v>75</v>
      </c>
    </row>
    <row r="130" spans="14:16" x14ac:dyDescent="0.3">
      <c r="N130" s="20">
        <v>15</v>
      </c>
      <c r="O130">
        <v>6</v>
      </c>
      <c r="P130">
        <f t="shared" si="0"/>
        <v>81</v>
      </c>
    </row>
    <row r="131" spans="14:16" x14ac:dyDescent="0.3">
      <c r="N131" s="20">
        <v>16</v>
      </c>
      <c r="O131">
        <v>7</v>
      </c>
      <c r="P131">
        <f t="shared" si="0"/>
        <v>88</v>
      </c>
    </row>
    <row r="132" spans="14:16" x14ac:dyDescent="0.3">
      <c r="N132" s="20">
        <v>17</v>
      </c>
      <c r="O132">
        <v>6</v>
      </c>
      <c r="P132">
        <f t="shared" si="0"/>
        <v>94</v>
      </c>
    </row>
    <row r="133" spans="14:16" x14ac:dyDescent="0.3">
      <c r="N133" s="20">
        <v>18</v>
      </c>
      <c r="O133">
        <v>4</v>
      </c>
      <c r="P133">
        <f t="shared" si="0"/>
        <v>98</v>
      </c>
    </row>
    <row r="134" spans="14:16" x14ac:dyDescent="0.3">
      <c r="N134" s="20">
        <v>19</v>
      </c>
      <c r="O134">
        <v>4</v>
      </c>
      <c r="P134">
        <f t="shared" si="0"/>
        <v>102</v>
      </c>
    </row>
    <row r="135" spans="14:16" x14ac:dyDescent="0.3">
      <c r="N135" s="20">
        <v>20</v>
      </c>
      <c r="O135">
        <v>3</v>
      </c>
      <c r="P135">
        <f t="shared" si="0"/>
        <v>105</v>
      </c>
    </row>
    <row r="136" spans="14:16" x14ac:dyDescent="0.3">
      <c r="N136" s="20">
        <v>23</v>
      </c>
      <c r="O136">
        <v>2</v>
      </c>
      <c r="P136">
        <f t="shared" si="0"/>
        <v>107</v>
      </c>
    </row>
    <row r="137" spans="14:16" x14ac:dyDescent="0.3">
      <c r="N137" s="20">
        <v>24</v>
      </c>
      <c r="O137">
        <v>1</v>
      </c>
      <c r="P137">
        <f t="shared" si="0"/>
        <v>108</v>
      </c>
    </row>
    <row r="138" spans="14:16" x14ac:dyDescent="0.3">
      <c r="N138" s="20">
        <v>28</v>
      </c>
      <c r="O138">
        <v>1</v>
      </c>
      <c r="P138">
        <f t="shared" si="0"/>
        <v>109</v>
      </c>
    </row>
    <row r="139" spans="14:16" x14ac:dyDescent="0.3">
      <c r="N139" s="20" t="s">
        <v>230</v>
      </c>
      <c r="O139">
        <v>109</v>
      </c>
      <c r="P139" s="21"/>
    </row>
  </sheetData>
  <mergeCells count="1">
    <mergeCell ref="AD38:AP62"/>
  </mergeCells>
  <conditionalFormatting sqref="D3:D111">
    <cfRule type="cellIs" dxfId="9" priority="1" operator="greaterThan">
      <formula>1</formula>
    </cfRule>
  </conditionalFormatting>
  <pageMargins left="0.75" right="0.75" top="1" bottom="1" header="0.5" footer="0.5"/>
  <pageSetup paperSize="9" orientation="portrait" r:id="rId2"/>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10AB-0637-426B-9536-9AA0EC64AB09}">
  <dimension ref="A1:M32"/>
  <sheetViews>
    <sheetView zoomScaleNormal="100" workbookViewId="0">
      <selection activeCell="J24" sqref="J24"/>
    </sheetView>
  </sheetViews>
  <sheetFormatPr defaultRowHeight="18.75" x14ac:dyDescent="0.3"/>
  <cols>
    <col min="1" max="1" width="20.8984375" bestFit="1" customWidth="1"/>
    <col min="2" max="2" width="19.3984375" bestFit="1" customWidth="1"/>
    <col min="3" max="3" width="24.19921875" bestFit="1" customWidth="1"/>
    <col min="4" max="4" width="29.5" bestFit="1" customWidth="1"/>
    <col min="5" max="5" width="10.59765625" bestFit="1" customWidth="1"/>
    <col min="6" max="6" width="28.5" bestFit="1" customWidth="1"/>
    <col min="7" max="9" width="4.8984375" bestFit="1" customWidth="1"/>
    <col min="10" max="12" width="5.8984375" bestFit="1" customWidth="1"/>
    <col min="13" max="13" width="6.09765625" customWidth="1"/>
    <col min="14" max="17" width="4.8984375" bestFit="1" customWidth="1"/>
    <col min="18" max="18" width="10.09765625" bestFit="1" customWidth="1"/>
  </cols>
  <sheetData>
    <row r="1" spans="1:13" ht="21.75" thickBot="1" x14ac:dyDescent="0.4">
      <c r="A1" s="5" t="s">
        <v>239</v>
      </c>
    </row>
    <row r="2" spans="1:13" ht="18.75" customHeight="1" x14ac:dyDescent="0.3">
      <c r="A2" t="s">
        <v>155</v>
      </c>
      <c r="B2" t="s">
        <v>154</v>
      </c>
      <c r="C2" t="s">
        <v>153</v>
      </c>
      <c r="E2" s="50" t="s">
        <v>316</v>
      </c>
      <c r="F2" s="51"/>
      <c r="G2" s="51"/>
      <c r="H2" s="51"/>
      <c r="I2" s="51"/>
      <c r="J2" s="51"/>
      <c r="K2" s="51"/>
      <c r="L2" s="51"/>
      <c r="M2" s="52"/>
    </row>
    <row r="3" spans="1:13" x14ac:dyDescent="0.3">
      <c r="A3">
        <v>1</v>
      </c>
      <c r="B3">
        <v>9</v>
      </c>
      <c r="C3">
        <v>16.36</v>
      </c>
      <c r="E3" s="53"/>
      <c r="F3" s="54"/>
      <c r="G3" s="54"/>
      <c r="H3" s="54"/>
      <c r="I3" s="54"/>
      <c r="J3" s="54"/>
      <c r="K3" s="54"/>
      <c r="L3" s="54"/>
      <c r="M3" s="55"/>
    </row>
    <row r="4" spans="1:13" x14ac:dyDescent="0.3">
      <c r="A4">
        <v>2</v>
      </c>
      <c r="B4">
        <v>8</v>
      </c>
      <c r="C4">
        <v>14.55</v>
      </c>
      <c r="E4" s="53"/>
      <c r="F4" s="54"/>
      <c r="G4" s="54"/>
      <c r="H4" s="54"/>
      <c r="I4" s="54"/>
      <c r="J4" s="54"/>
      <c r="K4" s="54"/>
      <c r="L4" s="54"/>
      <c r="M4" s="55"/>
    </row>
    <row r="5" spans="1:13" x14ac:dyDescent="0.3">
      <c r="A5">
        <v>3</v>
      </c>
      <c r="B5">
        <v>10</v>
      </c>
      <c r="C5">
        <v>18.18</v>
      </c>
      <c r="E5" s="53"/>
      <c r="F5" s="54"/>
      <c r="G5" s="54"/>
      <c r="H5" s="54"/>
      <c r="I5" s="54"/>
      <c r="J5" s="54"/>
      <c r="K5" s="54"/>
      <c r="L5" s="54"/>
      <c r="M5" s="55"/>
    </row>
    <row r="6" spans="1:13" x14ac:dyDescent="0.3">
      <c r="A6">
        <v>4</v>
      </c>
      <c r="B6">
        <v>11</v>
      </c>
      <c r="C6">
        <v>20</v>
      </c>
      <c r="E6" s="53"/>
      <c r="F6" s="54"/>
      <c r="G6" s="54"/>
      <c r="H6" s="54"/>
      <c r="I6" s="54"/>
      <c r="J6" s="54"/>
      <c r="K6" s="54"/>
      <c r="L6" s="54"/>
      <c r="M6" s="55"/>
    </row>
    <row r="7" spans="1:13" x14ac:dyDescent="0.3">
      <c r="A7">
        <v>5</v>
      </c>
      <c r="B7">
        <v>10</v>
      </c>
      <c r="C7">
        <v>18.18</v>
      </c>
      <c r="E7" s="53"/>
      <c r="F7" s="54"/>
      <c r="G7" s="54"/>
      <c r="H7" s="54"/>
      <c r="I7" s="54"/>
      <c r="J7" s="54"/>
      <c r="K7" s="54"/>
      <c r="L7" s="54"/>
      <c r="M7" s="55"/>
    </row>
    <row r="8" spans="1:13" x14ac:dyDescent="0.3">
      <c r="A8">
        <v>6</v>
      </c>
      <c r="B8">
        <v>7</v>
      </c>
      <c r="C8">
        <v>12.73</v>
      </c>
      <c r="E8" s="53"/>
      <c r="F8" s="54"/>
      <c r="G8" s="54"/>
      <c r="H8" s="54"/>
      <c r="I8" s="54"/>
      <c r="J8" s="54"/>
      <c r="K8" s="54"/>
      <c r="L8" s="54"/>
      <c r="M8" s="55"/>
    </row>
    <row r="9" spans="1:13" x14ac:dyDescent="0.3">
      <c r="E9" s="53"/>
      <c r="F9" s="54"/>
      <c r="G9" s="54"/>
      <c r="H9" s="54"/>
      <c r="I9" s="54"/>
      <c r="J9" s="54"/>
      <c r="K9" s="54"/>
      <c r="L9" s="54"/>
      <c r="M9" s="55"/>
    </row>
    <row r="10" spans="1:13" ht="21" x14ac:dyDescent="0.35">
      <c r="A10" s="5" t="s">
        <v>241</v>
      </c>
      <c r="E10" s="53"/>
      <c r="F10" s="54"/>
      <c r="G10" s="54"/>
      <c r="H10" s="54"/>
      <c r="I10" s="54"/>
      <c r="J10" s="54"/>
      <c r="K10" s="54"/>
      <c r="L10" s="54"/>
      <c r="M10" s="55"/>
    </row>
    <row r="11" spans="1:13" x14ac:dyDescent="0.3">
      <c r="A11" t="s">
        <v>164</v>
      </c>
      <c r="B11" t="s">
        <v>163</v>
      </c>
      <c r="C11" t="s">
        <v>162</v>
      </c>
      <c r="E11" s="53"/>
      <c r="F11" s="54"/>
      <c r="G11" s="54"/>
      <c r="H11" s="54"/>
      <c r="I11" s="54"/>
      <c r="J11" s="54"/>
      <c r="K11" s="54"/>
      <c r="L11" s="54"/>
      <c r="M11" s="55"/>
    </row>
    <row r="12" spans="1:13" x14ac:dyDescent="0.3">
      <c r="A12">
        <v>-5</v>
      </c>
      <c r="B12">
        <v>1</v>
      </c>
      <c r="C12">
        <v>1.82</v>
      </c>
      <c r="E12" s="53"/>
      <c r="F12" s="54"/>
      <c r="G12" s="54"/>
      <c r="H12" s="54"/>
      <c r="I12" s="54"/>
      <c r="J12" s="54"/>
      <c r="K12" s="54"/>
      <c r="L12" s="54"/>
      <c r="M12" s="55"/>
    </row>
    <row r="13" spans="1:13" x14ac:dyDescent="0.3">
      <c r="A13">
        <v>-4</v>
      </c>
      <c r="B13">
        <v>2</v>
      </c>
      <c r="C13">
        <v>3.64</v>
      </c>
      <c r="E13" s="53"/>
      <c r="F13" s="54"/>
      <c r="G13" s="54"/>
      <c r="H13" s="54"/>
      <c r="I13" s="54"/>
      <c r="J13" s="54"/>
      <c r="K13" s="54"/>
      <c r="L13" s="54"/>
      <c r="M13" s="55"/>
    </row>
    <row r="14" spans="1:13" x14ac:dyDescent="0.3">
      <c r="A14">
        <v>-3</v>
      </c>
      <c r="B14">
        <v>7</v>
      </c>
      <c r="C14">
        <v>12.73</v>
      </c>
      <c r="E14" s="53"/>
      <c r="F14" s="54"/>
      <c r="G14" s="54"/>
      <c r="H14" s="54"/>
      <c r="I14" s="54"/>
      <c r="J14" s="54"/>
      <c r="K14" s="54"/>
      <c r="L14" s="54"/>
      <c r="M14" s="55"/>
    </row>
    <row r="15" spans="1:13" x14ac:dyDescent="0.3">
      <c r="A15">
        <v>-2</v>
      </c>
      <c r="B15">
        <v>4</v>
      </c>
      <c r="C15">
        <v>7.27</v>
      </c>
      <c r="E15" s="53"/>
      <c r="F15" s="54"/>
      <c r="G15" s="54"/>
      <c r="H15" s="54"/>
      <c r="I15" s="54"/>
      <c r="J15" s="54"/>
      <c r="K15" s="54"/>
      <c r="L15" s="54"/>
      <c r="M15" s="55"/>
    </row>
    <row r="16" spans="1:13" x14ac:dyDescent="0.3">
      <c r="A16">
        <v>-1</v>
      </c>
      <c r="B16">
        <v>6</v>
      </c>
      <c r="C16">
        <v>10.91</v>
      </c>
      <c r="E16" s="53"/>
      <c r="F16" s="54"/>
      <c r="G16" s="54"/>
      <c r="H16" s="54"/>
      <c r="I16" s="54"/>
      <c r="J16" s="54"/>
      <c r="K16" s="54"/>
      <c r="L16" s="54"/>
      <c r="M16" s="55"/>
    </row>
    <row r="17" spans="1:13" x14ac:dyDescent="0.3">
      <c r="A17">
        <v>0</v>
      </c>
      <c r="B17">
        <v>7</v>
      </c>
      <c r="C17">
        <v>12.73</v>
      </c>
      <c r="E17" s="53"/>
      <c r="F17" s="54"/>
      <c r="G17" s="54"/>
      <c r="H17" s="54"/>
      <c r="I17" s="54"/>
      <c r="J17" s="54"/>
      <c r="K17" s="54"/>
      <c r="L17" s="54"/>
      <c r="M17" s="55"/>
    </row>
    <row r="18" spans="1:13" ht="19.5" thickBot="1" x14ac:dyDescent="0.35">
      <c r="A18">
        <v>1</v>
      </c>
      <c r="B18">
        <v>5</v>
      </c>
      <c r="C18">
        <v>9.09</v>
      </c>
      <c r="E18" s="56"/>
      <c r="F18" s="57"/>
      <c r="G18" s="57"/>
      <c r="H18" s="57"/>
      <c r="I18" s="57"/>
      <c r="J18" s="57"/>
      <c r="K18" s="57"/>
      <c r="L18" s="57"/>
      <c r="M18" s="58"/>
    </row>
    <row r="19" spans="1:13" x14ac:dyDescent="0.3">
      <c r="A19">
        <v>2</v>
      </c>
      <c r="B19">
        <v>9</v>
      </c>
      <c r="C19">
        <v>16.36</v>
      </c>
    </row>
    <row r="20" spans="1:13" ht="21" x14ac:dyDescent="0.35">
      <c r="A20">
        <v>3</v>
      </c>
      <c r="B20">
        <v>7</v>
      </c>
      <c r="C20">
        <v>12.73</v>
      </c>
      <c r="E20" s="5" t="s">
        <v>246</v>
      </c>
    </row>
    <row r="21" spans="1:13" x14ac:dyDescent="0.3">
      <c r="A21">
        <v>4</v>
      </c>
      <c r="B21">
        <v>5</v>
      </c>
      <c r="C21">
        <v>9.09</v>
      </c>
      <c r="E21" s="3" t="s">
        <v>245</v>
      </c>
      <c r="F21" t="s">
        <v>242</v>
      </c>
    </row>
    <row r="22" spans="1:13" x14ac:dyDescent="0.3">
      <c r="A22">
        <v>5</v>
      </c>
      <c r="B22">
        <v>1</v>
      </c>
      <c r="C22">
        <v>1.82</v>
      </c>
      <c r="E22" s="4" t="s">
        <v>243</v>
      </c>
      <c r="F22">
        <v>36.370000000000005</v>
      </c>
    </row>
    <row r="23" spans="1:13" x14ac:dyDescent="0.3">
      <c r="A23">
        <v>6</v>
      </c>
      <c r="B23">
        <v>1</v>
      </c>
      <c r="C23">
        <v>1.82</v>
      </c>
      <c r="E23" s="4" t="s">
        <v>244</v>
      </c>
      <c r="F23">
        <v>63.64</v>
      </c>
    </row>
    <row r="25" spans="1:13" ht="21" x14ac:dyDescent="0.35">
      <c r="A25" s="5" t="s">
        <v>248</v>
      </c>
      <c r="B25" s="5"/>
    </row>
    <row r="26" spans="1:13" x14ac:dyDescent="0.3">
      <c r="A26" t="s">
        <v>202</v>
      </c>
      <c r="B26" t="s">
        <v>166</v>
      </c>
      <c r="C26" t="s">
        <v>240</v>
      </c>
    </row>
    <row r="27" spans="1:13" x14ac:dyDescent="0.3">
      <c r="A27" t="s">
        <v>165</v>
      </c>
      <c r="B27">
        <v>3.4727000000000001</v>
      </c>
      <c r="C27">
        <v>0.4909</v>
      </c>
    </row>
    <row r="29" spans="1:13" ht="21" x14ac:dyDescent="0.35">
      <c r="A29" s="5" t="s">
        <v>247</v>
      </c>
    </row>
    <row r="30" spans="1:13" x14ac:dyDescent="0.3">
      <c r="A30" t="s">
        <v>161</v>
      </c>
      <c r="B30" t="s">
        <v>160</v>
      </c>
      <c r="C30" t="s">
        <v>159</v>
      </c>
      <c r="D30" t="s">
        <v>158</v>
      </c>
    </row>
    <row r="31" spans="1:13" x14ac:dyDescent="0.3">
      <c r="A31">
        <v>0</v>
      </c>
      <c r="B31" t="s">
        <v>157</v>
      </c>
      <c r="C31">
        <v>60.77</v>
      </c>
      <c r="D31">
        <v>197.86</v>
      </c>
    </row>
    <row r="32" spans="1:13" x14ac:dyDescent="0.3">
      <c r="A32">
        <v>1</v>
      </c>
      <c r="B32" t="s">
        <v>156</v>
      </c>
      <c r="C32">
        <v>39.229999999999997</v>
      </c>
      <c r="D32">
        <v>-309.22000000000003</v>
      </c>
    </row>
  </sheetData>
  <mergeCells count="1">
    <mergeCell ref="E2:M18"/>
  </mergeCells>
  <pageMargins left="0.75" right="0.75" top="1" bottom="1" header="0.5" footer="0.5"/>
  <pageSetup paperSize="9" orientation="portrait" r:id="rId2"/>
  <drawing r:id="rId3"/>
  <tableParts count="4">
    <tablePart r:id="rId4"/>
    <tablePart r:id="rId5"/>
    <tablePart r:id="rId6"/>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10FC-6347-43C7-8E64-22CC037A9DBD}">
  <dimension ref="A1:S28"/>
  <sheetViews>
    <sheetView zoomScale="85" zoomScaleNormal="85" workbookViewId="0">
      <selection activeCell="N25" sqref="N25"/>
    </sheetView>
  </sheetViews>
  <sheetFormatPr defaultRowHeight="18.75" x14ac:dyDescent="0.3"/>
  <cols>
    <col min="1" max="1" width="23.19921875" bestFit="1" customWidth="1"/>
    <col min="2" max="2" width="12.796875" customWidth="1"/>
    <col min="3" max="3" width="11.796875" bestFit="1" customWidth="1"/>
    <col min="4" max="4" width="8.19921875" bestFit="1" customWidth="1"/>
    <col min="5" max="5" width="14.69921875" customWidth="1"/>
    <col min="7" max="7" width="8.296875" bestFit="1" customWidth="1"/>
    <col min="10" max="10" width="11.3984375" bestFit="1" customWidth="1"/>
    <col min="11" max="11" width="13.8984375" bestFit="1" customWidth="1"/>
  </cols>
  <sheetData>
    <row r="1" spans="1:19" ht="21.75" thickBot="1" x14ac:dyDescent="0.4">
      <c r="A1" s="5" t="s">
        <v>273</v>
      </c>
    </row>
    <row r="2" spans="1:19" ht="18.75" customHeight="1" x14ac:dyDescent="0.3">
      <c r="A2" t="s">
        <v>200</v>
      </c>
      <c r="B2" t="s">
        <v>219</v>
      </c>
      <c r="C2" t="s">
        <v>206</v>
      </c>
      <c r="N2" s="23" t="s">
        <v>321</v>
      </c>
      <c r="O2" s="24"/>
      <c r="P2" s="24"/>
      <c r="Q2" s="24"/>
      <c r="R2" s="24"/>
      <c r="S2" s="25"/>
    </row>
    <row r="3" spans="1:19" x14ac:dyDescent="0.3">
      <c r="A3" t="s">
        <v>205</v>
      </c>
      <c r="B3">
        <v>303</v>
      </c>
      <c r="C3">
        <v>92.94</v>
      </c>
      <c r="N3" s="26"/>
      <c r="O3" s="27"/>
      <c r="P3" s="27"/>
      <c r="Q3" s="27"/>
      <c r="R3" s="27"/>
      <c r="S3" s="28"/>
    </row>
    <row r="4" spans="1:19" x14ac:dyDescent="0.3">
      <c r="A4" t="s">
        <v>188</v>
      </c>
      <c r="B4">
        <v>6</v>
      </c>
      <c r="C4">
        <v>1.84</v>
      </c>
      <c r="N4" s="26"/>
      <c r="O4" s="27"/>
      <c r="P4" s="27"/>
      <c r="Q4" s="27"/>
      <c r="R4" s="27"/>
      <c r="S4" s="28"/>
    </row>
    <row r="5" spans="1:19" x14ac:dyDescent="0.3">
      <c r="A5" t="s">
        <v>204</v>
      </c>
      <c r="B5">
        <v>6</v>
      </c>
      <c r="C5">
        <v>1.84</v>
      </c>
      <c r="N5" s="26"/>
      <c r="O5" s="27"/>
      <c r="P5" s="27"/>
      <c r="Q5" s="27"/>
      <c r="R5" s="27"/>
      <c r="S5" s="28"/>
    </row>
    <row r="6" spans="1:19" x14ac:dyDescent="0.3">
      <c r="A6" t="s">
        <v>203</v>
      </c>
      <c r="B6">
        <v>4</v>
      </c>
      <c r="C6">
        <v>1.23</v>
      </c>
      <c r="N6" s="26"/>
      <c r="O6" s="27"/>
      <c r="P6" s="27"/>
      <c r="Q6" s="27"/>
      <c r="R6" s="27"/>
      <c r="S6" s="28"/>
    </row>
    <row r="7" spans="1:19" x14ac:dyDescent="0.3">
      <c r="A7" t="s">
        <v>180</v>
      </c>
      <c r="B7">
        <v>4</v>
      </c>
      <c r="C7">
        <v>1.23</v>
      </c>
      <c r="N7" s="26"/>
      <c r="O7" s="27"/>
      <c r="P7" s="27"/>
      <c r="Q7" s="27"/>
      <c r="R7" s="27"/>
      <c r="S7" s="28"/>
    </row>
    <row r="8" spans="1:19" x14ac:dyDescent="0.3">
      <c r="A8" t="s">
        <v>175</v>
      </c>
      <c r="B8">
        <v>3</v>
      </c>
      <c r="C8">
        <v>0.92</v>
      </c>
      <c r="N8" s="26"/>
      <c r="O8" s="27"/>
      <c r="P8" s="27"/>
      <c r="Q8" s="27"/>
      <c r="R8" s="27"/>
      <c r="S8" s="28"/>
    </row>
    <row r="9" spans="1:19" x14ac:dyDescent="0.3">
      <c r="N9" s="26"/>
      <c r="O9" s="27"/>
      <c r="P9" s="27"/>
      <c r="Q9" s="27"/>
      <c r="R9" s="27"/>
      <c r="S9" s="28"/>
    </row>
    <row r="10" spans="1:19" x14ac:dyDescent="0.3">
      <c r="N10" s="26"/>
      <c r="O10" s="27"/>
      <c r="P10" s="27"/>
      <c r="Q10" s="27"/>
      <c r="R10" s="27"/>
      <c r="S10" s="28"/>
    </row>
    <row r="11" spans="1:19" x14ac:dyDescent="0.3">
      <c r="N11" s="26"/>
      <c r="O11" s="27"/>
      <c r="P11" s="27"/>
      <c r="Q11" s="27"/>
      <c r="R11" s="27"/>
      <c r="S11" s="28"/>
    </row>
    <row r="12" spans="1:19" x14ac:dyDescent="0.3">
      <c r="N12" s="26"/>
      <c r="O12" s="27"/>
      <c r="P12" s="27"/>
      <c r="Q12" s="27"/>
      <c r="R12" s="27"/>
      <c r="S12" s="28"/>
    </row>
    <row r="13" spans="1:19" ht="21" x14ac:dyDescent="0.35">
      <c r="A13" s="5" t="s">
        <v>274</v>
      </c>
      <c r="N13" s="26"/>
      <c r="O13" s="27"/>
      <c r="P13" s="27"/>
      <c r="Q13" s="27"/>
      <c r="R13" s="27"/>
      <c r="S13" s="28"/>
    </row>
    <row r="14" spans="1:19" x14ac:dyDescent="0.3">
      <c r="A14" t="s">
        <v>37</v>
      </c>
      <c r="B14" t="s">
        <v>173</v>
      </c>
      <c r="C14" t="s">
        <v>201</v>
      </c>
      <c r="D14" t="s">
        <v>200</v>
      </c>
      <c r="E14" s="9" t="s">
        <v>199</v>
      </c>
      <c r="F14" t="s">
        <v>275</v>
      </c>
      <c r="G14" t="s">
        <v>277</v>
      </c>
      <c r="H14" t="s">
        <v>276</v>
      </c>
      <c r="N14" s="26"/>
      <c r="O14" s="27"/>
      <c r="P14" s="27"/>
      <c r="Q14" s="27"/>
      <c r="R14" s="27"/>
      <c r="S14" s="28"/>
    </row>
    <row r="15" spans="1:19" x14ac:dyDescent="0.3">
      <c r="A15">
        <v>448</v>
      </c>
      <c r="B15">
        <v>10167</v>
      </c>
      <c r="C15" t="s">
        <v>198</v>
      </c>
      <c r="D15" t="s">
        <v>188</v>
      </c>
      <c r="E15" s="9" t="s">
        <v>197</v>
      </c>
      <c r="F15" t="s">
        <v>278</v>
      </c>
      <c r="G15" t="s">
        <v>282</v>
      </c>
      <c r="H15" t="s">
        <v>279</v>
      </c>
      <c r="N15" s="26"/>
      <c r="O15" s="27"/>
      <c r="P15" s="27"/>
      <c r="Q15" s="27"/>
      <c r="R15" s="27"/>
      <c r="S15" s="28"/>
    </row>
    <row r="16" spans="1:19" ht="21" x14ac:dyDescent="0.35">
      <c r="A16">
        <v>496</v>
      </c>
      <c r="B16">
        <v>10179</v>
      </c>
      <c r="C16" t="s">
        <v>196</v>
      </c>
      <c r="D16" t="s">
        <v>188</v>
      </c>
      <c r="E16" s="9" t="s">
        <v>195</v>
      </c>
      <c r="F16" t="s">
        <v>278</v>
      </c>
      <c r="G16" t="s">
        <v>283</v>
      </c>
      <c r="H16" t="s">
        <v>280</v>
      </c>
      <c r="J16" s="5" t="s">
        <v>290</v>
      </c>
      <c r="N16" s="26"/>
      <c r="O16" s="27"/>
      <c r="P16" s="27"/>
      <c r="Q16" s="27"/>
      <c r="R16" s="27"/>
      <c r="S16" s="28"/>
    </row>
    <row r="17" spans="1:19" x14ac:dyDescent="0.3">
      <c r="A17">
        <v>131</v>
      </c>
      <c r="B17">
        <v>10248</v>
      </c>
      <c r="C17" t="s">
        <v>194</v>
      </c>
      <c r="D17" t="s">
        <v>188</v>
      </c>
      <c r="E17" s="9" t="s">
        <v>193</v>
      </c>
      <c r="F17" t="s">
        <v>281</v>
      </c>
      <c r="G17" t="s">
        <v>282</v>
      </c>
      <c r="H17" t="s">
        <v>279</v>
      </c>
      <c r="J17" s="3" t="s">
        <v>277</v>
      </c>
      <c r="K17" t="s">
        <v>283</v>
      </c>
      <c r="N17" s="26"/>
      <c r="O17" s="27"/>
      <c r="P17" s="27"/>
      <c r="Q17" s="27"/>
      <c r="R17" s="27"/>
      <c r="S17" s="28"/>
    </row>
    <row r="18" spans="1:19" x14ac:dyDescent="0.3">
      <c r="A18">
        <v>201</v>
      </c>
      <c r="B18">
        <v>10253</v>
      </c>
      <c r="C18" t="s">
        <v>172</v>
      </c>
      <c r="D18" t="s">
        <v>188</v>
      </c>
      <c r="E18" s="9" t="s">
        <v>192</v>
      </c>
      <c r="F18" t="s">
        <v>278</v>
      </c>
      <c r="G18" t="s">
        <v>283</v>
      </c>
      <c r="H18" t="s">
        <v>279</v>
      </c>
      <c r="N18" s="26"/>
      <c r="O18" s="27"/>
      <c r="P18" s="27"/>
      <c r="Q18" s="27"/>
      <c r="R18" s="27"/>
      <c r="S18" s="28"/>
    </row>
    <row r="19" spans="1:19" x14ac:dyDescent="0.3">
      <c r="A19">
        <v>357</v>
      </c>
      <c r="B19">
        <v>10260</v>
      </c>
      <c r="C19" t="s">
        <v>191</v>
      </c>
      <c r="D19" t="s">
        <v>188</v>
      </c>
      <c r="E19" s="9" t="s">
        <v>190</v>
      </c>
      <c r="F19" t="s">
        <v>281</v>
      </c>
      <c r="G19" t="s">
        <v>283</v>
      </c>
      <c r="H19" t="s">
        <v>284</v>
      </c>
      <c r="J19" s="3" t="s">
        <v>229</v>
      </c>
      <c r="K19" t="s">
        <v>289</v>
      </c>
      <c r="N19" s="26"/>
      <c r="O19" s="27"/>
      <c r="P19" s="27"/>
      <c r="Q19" s="27"/>
      <c r="R19" s="27"/>
      <c r="S19" s="28"/>
    </row>
    <row r="20" spans="1:19" x14ac:dyDescent="0.3">
      <c r="A20">
        <v>141</v>
      </c>
      <c r="B20">
        <v>10262</v>
      </c>
      <c r="C20" t="s">
        <v>189</v>
      </c>
      <c r="D20" t="s">
        <v>188</v>
      </c>
      <c r="E20" s="9" t="s">
        <v>187</v>
      </c>
      <c r="F20" t="s">
        <v>281</v>
      </c>
      <c r="G20" t="s">
        <v>283</v>
      </c>
      <c r="H20" t="s">
        <v>285</v>
      </c>
      <c r="J20" s="4" t="s">
        <v>285</v>
      </c>
      <c r="K20">
        <v>1</v>
      </c>
      <c r="N20" s="26"/>
      <c r="O20" s="27"/>
      <c r="P20" s="27"/>
      <c r="Q20" s="27"/>
      <c r="R20" s="27"/>
      <c r="S20" s="28"/>
    </row>
    <row r="21" spans="1:19" x14ac:dyDescent="0.3">
      <c r="A21">
        <v>144</v>
      </c>
      <c r="B21">
        <v>10334</v>
      </c>
      <c r="C21" t="s">
        <v>186</v>
      </c>
      <c r="D21" t="s">
        <v>180</v>
      </c>
      <c r="E21" s="9" t="s">
        <v>286</v>
      </c>
      <c r="F21" t="s">
        <v>278</v>
      </c>
      <c r="G21" t="s">
        <v>282</v>
      </c>
      <c r="H21" t="s">
        <v>287</v>
      </c>
      <c r="J21" s="4" t="s">
        <v>288</v>
      </c>
      <c r="K21">
        <v>1</v>
      </c>
      <c r="N21" s="26"/>
      <c r="O21" s="27"/>
      <c r="P21" s="27"/>
      <c r="Q21" s="27"/>
      <c r="R21" s="27"/>
      <c r="S21" s="28"/>
    </row>
    <row r="22" spans="1:19" x14ac:dyDescent="0.3">
      <c r="A22">
        <v>328</v>
      </c>
      <c r="B22">
        <v>10401</v>
      </c>
      <c r="C22" t="s">
        <v>185</v>
      </c>
      <c r="D22" t="s">
        <v>180</v>
      </c>
      <c r="E22" s="9" t="s">
        <v>179</v>
      </c>
      <c r="F22" t="s">
        <v>278</v>
      </c>
      <c r="G22" t="s">
        <v>282</v>
      </c>
      <c r="H22" t="s">
        <v>287</v>
      </c>
      <c r="J22" s="4" t="s">
        <v>279</v>
      </c>
      <c r="K22">
        <v>1</v>
      </c>
      <c r="N22" s="26"/>
      <c r="O22" s="27"/>
      <c r="P22" s="27"/>
      <c r="Q22" s="27"/>
      <c r="R22" s="27"/>
      <c r="S22" s="28"/>
    </row>
    <row r="23" spans="1:19" x14ac:dyDescent="0.3">
      <c r="A23">
        <v>145</v>
      </c>
      <c r="B23">
        <v>10406</v>
      </c>
      <c r="C23" t="s">
        <v>184</v>
      </c>
      <c r="D23" t="s">
        <v>175</v>
      </c>
      <c r="E23" s="9" t="s">
        <v>183</v>
      </c>
      <c r="F23" t="s">
        <v>278</v>
      </c>
      <c r="G23" t="s">
        <v>283</v>
      </c>
      <c r="H23" t="s">
        <v>288</v>
      </c>
      <c r="J23" s="4" t="s">
        <v>280</v>
      </c>
      <c r="K23">
        <v>1</v>
      </c>
      <c r="N23" s="26"/>
      <c r="O23" s="27"/>
      <c r="P23" s="27"/>
      <c r="Q23" s="27"/>
      <c r="R23" s="27"/>
      <c r="S23" s="28"/>
    </row>
    <row r="24" spans="1:19" ht="19.5" thickBot="1" x14ac:dyDescent="0.35">
      <c r="A24">
        <v>450</v>
      </c>
      <c r="B24">
        <v>10407</v>
      </c>
      <c r="C24" t="s">
        <v>182</v>
      </c>
      <c r="D24" t="s">
        <v>180</v>
      </c>
      <c r="E24" s="9" t="s">
        <v>179</v>
      </c>
      <c r="F24" t="s">
        <v>278</v>
      </c>
      <c r="G24" t="s">
        <v>282</v>
      </c>
      <c r="H24" t="s">
        <v>287</v>
      </c>
      <c r="J24" s="4" t="s">
        <v>284</v>
      </c>
      <c r="K24">
        <v>2</v>
      </c>
      <c r="N24" s="29"/>
      <c r="O24" s="30"/>
      <c r="P24" s="30"/>
      <c r="Q24" s="30"/>
      <c r="R24" s="30"/>
      <c r="S24" s="31"/>
    </row>
    <row r="25" spans="1:19" x14ac:dyDescent="0.3">
      <c r="A25">
        <v>362</v>
      </c>
      <c r="B25">
        <v>10414</v>
      </c>
      <c r="C25" t="s">
        <v>181</v>
      </c>
      <c r="D25" t="s">
        <v>180</v>
      </c>
      <c r="E25" s="9" t="s">
        <v>179</v>
      </c>
      <c r="F25" t="s">
        <v>278</v>
      </c>
      <c r="G25" t="s">
        <v>282</v>
      </c>
      <c r="H25" t="s">
        <v>287</v>
      </c>
      <c r="J25" s="4" t="s">
        <v>230</v>
      </c>
      <c r="K25">
        <v>6</v>
      </c>
    </row>
    <row r="26" spans="1:19" x14ac:dyDescent="0.3">
      <c r="A26">
        <v>471</v>
      </c>
      <c r="B26">
        <v>10415</v>
      </c>
      <c r="C26" t="s">
        <v>178</v>
      </c>
      <c r="D26" t="s">
        <v>175</v>
      </c>
      <c r="E26" s="9" t="s">
        <v>177</v>
      </c>
      <c r="F26" t="s">
        <v>278</v>
      </c>
      <c r="G26" t="s">
        <v>282</v>
      </c>
      <c r="H26" t="s">
        <v>279</v>
      </c>
    </row>
    <row r="27" spans="1:19" x14ac:dyDescent="0.3">
      <c r="A27">
        <v>141</v>
      </c>
      <c r="B27">
        <v>10417</v>
      </c>
      <c r="C27" t="s">
        <v>176</v>
      </c>
      <c r="D27" t="s">
        <v>175</v>
      </c>
      <c r="E27" s="9" t="s">
        <v>174</v>
      </c>
      <c r="F27" t="s">
        <v>278</v>
      </c>
      <c r="G27" t="s">
        <v>283</v>
      </c>
      <c r="H27" t="s">
        <v>284</v>
      </c>
    </row>
    <row r="28" spans="1:19" x14ac:dyDescent="0.3">
      <c r="A28" t="s">
        <v>220</v>
      </c>
      <c r="E28" s="9"/>
      <c r="H28">
        <f>SUBTOTAL(103,Table13[category])</f>
        <v>13</v>
      </c>
    </row>
  </sheetData>
  <mergeCells count="1">
    <mergeCell ref="N2:S24"/>
  </mergeCells>
  <pageMargins left="0.75" right="0.75" top="1" bottom="1" header="0.5" footer="0.5"/>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 sheet and data source</vt:lpstr>
      <vt:lpstr>Sales across time</vt:lpstr>
      <vt:lpstr>Product popularity</vt:lpstr>
      <vt:lpstr>Regional markets</vt:lpstr>
      <vt:lpstr>Offices and employees</vt:lpstr>
      <vt:lpstr>Demand and stock</vt:lpstr>
      <vt:lpstr>Order, shipping, delivery times</vt:lpstr>
      <vt:lpstr>ordersCancelledDisrupted</vt:lpstr>
      <vt:lpstr>'Sales across time'!Extract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Lemmer</dc:creator>
  <cp:lastModifiedBy>Daniel Lemmer</cp:lastModifiedBy>
  <dcterms:created xsi:type="dcterms:W3CDTF">2022-09-19T08:52:06Z</dcterms:created>
  <dcterms:modified xsi:type="dcterms:W3CDTF">2022-09-30T06:35:59Z</dcterms:modified>
</cp:coreProperties>
</file>