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220"/>
  <workbookPr date1904="1" showInkAnnotation="0" autoCompressPictures="0"/>
  <bookViews>
    <workbookView xWindow="20" yWindow="0" windowWidth="24720" windowHeight="15480" tabRatio="500" firstSheet="11" activeTab="12"/>
  </bookViews>
  <sheets>
    <sheet name="System Overview" sheetId="16" r:id="rId1"/>
    <sheet name="Actors" sheetId="2" r:id="rId2"/>
    <sheet name="Data Model" sheetId="3" r:id="rId3"/>
    <sheet name="Intended Actions" sheetId="4" r:id="rId4"/>
    <sheet name="Connections" sheetId="5" r:id="rId5"/>
    <sheet name="Protocols" sheetId="21" r:id="rId6"/>
    <sheet name="Threats" sheetId="6" r:id="rId7"/>
    <sheet name="Security Objectives" sheetId="7" r:id="rId8"/>
    <sheet name="Use Case Index" sheetId="24" r:id="rId9"/>
    <sheet name="Use Case Details" sheetId="25" r:id="rId10"/>
    <sheet name="Document Index" sheetId="17" r:id="rId11"/>
    <sheet name="Development Team" sheetId="18" r:id="rId12"/>
    <sheet name="Help" sheetId="26" r:id="rId13"/>
    <sheet name="Actor Type Reference" sheetId="11" r:id="rId14"/>
    <sheet name="Data Type Reference" sheetId="12" r:id="rId15"/>
    <sheet name="Action Reference" sheetId="15" r:id="rId16"/>
    <sheet name="Network Layer Reference" sheetId="19" r:id="rId17"/>
    <sheet name="Meaningful Threat Reference" sheetId="23" r:id="rId18"/>
    <sheet name="Intended Response Reference" sheetId="13" r:id="rId19"/>
    <sheet name="Guide Word Reference" sheetId="14" r:id="rId20"/>
  </sheets>
  <externalReferences>
    <externalReference r:id="rId21"/>
  </externalReferences>
  <definedNames>
    <definedName name="_xlnm._FilterDatabase" localSheetId="1" hidden="1">Actors!$A$6:$AO$6</definedName>
    <definedName name="_xlnm._FilterDatabase" localSheetId="4" hidden="1">Connections!$B$6:$N$6</definedName>
    <definedName name="_xlnm._FilterDatabase" localSheetId="2" hidden="1">'Data Model'!$B$6:$AP$6</definedName>
    <definedName name="_xlnm._FilterDatabase" localSheetId="11" hidden="1">'Development Team'!$A$1:$F$1</definedName>
    <definedName name="_xlnm._FilterDatabase" localSheetId="10" hidden="1">'Document Index'!$A$1:$D$1</definedName>
    <definedName name="_xlnm._FilterDatabase" localSheetId="12" hidden="1">Help!$A$14:$AE$75</definedName>
    <definedName name="_xlnm._FilterDatabase" localSheetId="5" hidden="1">Protocols!$B$6:$C$6</definedName>
    <definedName name="_xlnm._FilterDatabase" localSheetId="7" hidden="1">'Security Objectives'!$B$5:$K$5</definedName>
    <definedName name="_xlnm._FilterDatabase" localSheetId="9" hidden="1">'Use Case Details'!$B$7:$BN$7</definedName>
    <definedName name="_xlnm._FilterDatabase" localSheetId="8" hidden="1">'Use Case Index'!$A$4:$J$4</definedName>
    <definedName name="ActorControlBits" localSheetId="12">[1]Actors!$A$5:$G$266</definedName>
    <definedName name="ActorName">OFFSET(Actors!$AY$7, 0, 0, COUNTIF(Actors!$AY$7:$AY$965,"?*"), 1)</definedName>
    <definedName name="ActorNames" localSheetId="12">[1]Actors!$X$5:$X$54</definedName>
    <definedName name="ActorStartingPrivileges" localSheetId="12">[1]Actors!$J$5:$N$52</definedName>
    <definedName name="ActorType" localSheetId="12">'[1]Actor Type Reference'!$A$3:$A$5</definedName>
    <definedName name="ActorType">'Actor Type Reference'!$A$3:$A$5</definedName>
    <definedName name="AssetName">OFFSET('Data Model'!$Z$7, 0, 0, COUNTIF('Data Model'!$Z$7:$Z$998,"?*"), 1)</definedName>
    <definedName name="AssetNames" localSheetId="12">'[1]Data Model'!$L$5:$L$36</definedName>
    <definedName name="AssetPossibleActions" localSheetId="12">'[1]Data Type Reference'!$A$3:$H$6</definedName>
    <definedName name="AttackerName">OFFSET(Actors!$BH$7, 0, 0, COUNTIF(Actors!$BH$7:$BH$965,"?*"), 1)</definedName>
    <definedName name="AttackerNames" localSheetId="12">[1]Actors!$AJ$5:$AJ$52</definedName>
    <definedName name="ConnectionControlBits" localSheetId="12">[1]Connections!$A$5:$A$259</definedName>
    <definedName name="ConnectionName">OFFSET(Connections!$AD$7, 0, 0, COUNTIF(Connections!$AD$7:$AD$1004,"?*"), 1)</definedName>
    <definedName name="ConnectionNames" localSheetId="12">[1]Connections!$L$5:$L$36</definedName>
    <definedName name="Data" localSheetId="12">'[1]Data Type Reference'!$K$3:$M$3</definedName>
    <definedName name="DataControlBits" localSheetId="12">'[1]Data Model'!$A$5:$B$32</definedName>
    <definedName name="DataModelType" localSheetId="12">'[1]Data Model'!$C$5:$D$32</definedName>
    <definedName name="DataName">OFFSET('Data Model'!$W$7, 0, 0, COUNTIF('Data Model'!$W$7:$W$998,"?*"), 1)</definedName>
    <definedName name="DataNames" localSheetId="12">'[1]Data Model'!$C$5:$C$66</definedName>
    <definedName name="DataPossibleActions" localSheetId="12">'[1]Data Type Reference'!$A$3:$H$6</definedName>
    <definedName name="DataPossibleActions">'Data Type Reference'!$A$3:$H$6</definedName>
    <definedName name="DataType" localSheetId="12">'[1]Data Type Reference'!$A$3:$A$6</definedName>
    <definedName name="DataType">'Data Type Reference'!$A$3:$A$6</definedName>
    <definedName name="FavoredUserName">OFFSET(Actors!$BB$7, 0, 0, COUNTIF(Actors!$BB$7:$BB$965,"?*"), 1)</definedName>
    <definedName name="FavoredUserNames" localSheetId="12">[1]Actors!$AD$5:$AD$54</definedName>
    <definedName name="GuideWord">'Guide Word Reference'!$B$3:$B$10</definedName>
    <definedName name="GuideWordElement">'Guide Word Reference'!$C$2:$F$2</definedName>
    <definedName name="GuideWordElements" localSheetId="12">'[1]Guide Word Reference'!$C$2:$F$2</definedName>
    <definedName name="GuideWordMeaning">'Guide Word Reference'!$C$3:$F$10</definedName>
    <definedName name="GuideWordMeanings" localSheetId="12">'[1]Guide Word Reference'!$B$2:$F$10</definedName>
    <definedName name="GuideWords" localSheetId="12">'[1]Guide Word Reference'!$B$3:$B$10</definedName>
    <definedName name="HardwareDataContainer" localSheetId="12">'[1]Data Type Reference'!$K$5:$M$5</definedName>
    <definedName name="IntendedResponse">'Intended Response Reference'!$A$2:$A$6</definedName>
    <definedName name="IntendedResponseNames" localSheetId="12">'[1]Intended Response Reference'!$A$2:$A$5</definedName>
    <definedName name="MeaningfulAssetDoS">'Intended Actions'!$BJ$10:$BL$1003</definedName>
    <definedName name="MeaningfulAssetElv">'Intended Actions'!$BG$10:$BI$1003</definedName>
    <definedName name="MeaningfulSharedConnectionDoS">Connections!$AN$7:$AS$1003</definedName>
    <definedName name="MeaningfulSharedConnectionElv">Connections!$AH$7:$AM$1003</definedName>
    <definedName name="MeaningfulSharedNonAssetDataDoS">'Data Model'!$AK$7:$AP$998</definedName>
    <definedName name="MeaningfulSharedNonAssetDataElv">'Data Model'!$AE$7:$AJ$998</definedName>
    <definedName name="MeaningfulSharedResourceDoS">Actors!$CD$7:$CI$42</definedName>
    <definedName name="MeaningfulSharedResourceElv">Actors!$BX$7:$CC$42</definedName>
    <definedName name="MeaningfulSharingActorDoS">Actors!$BO$7:$BT$42</definedName>
    <definedName name="MeaningfulSharingActorElv">Actors!$BI$7:$BN$42</definedName>
    <definedName name="NetworkLayer">'Network Layer Reference'!$A$2:$A$8</definedName>
    <definedName name="ProtocolName">OFFSET(Protocols!$L$7, 0, 0, COUNTIF(Protocols!$L$7:$L$1004,"?*"), 1)</definedName>
    <definedName name="RawActorNames" localSheetId="12">[1]Actors!$J$5:$J$225</definedName>
    <definedName name="RawActorTable">Actors!$B$7:$AO$1003</definedName>
    <definedName name="RawConnectionNames" localSheetId="12">[1]Connections!$B$5:$B$259</definedName>
    <definedName name="RawDataTable">'Data Model'!$B$7:$Q$1002</definedName>
    <definedName name="RawDataTypeTable">'Data Type Reference'!$A$3:$H$20</definedName>
    <definedName name="RawPrivilegeNames" localSheetId="12">#REF!</definedName>
    <definedName name="SecurityObjectiveNumber">OFFSET('Security Objectives'!$W$6, 0, 0, (ROWS('Security Objectives'!$W$6:$W$1001)-COUNTBLANK('Security Objectives'!$W$6:$W$1001)), 1)</definedName>
    <definedName name="SharedConnectionName">OFFSET(Connections!$AG$7, 0, 0, COUNTIF(Connections!$AG$7:$AG$1004,"?*"), 1)</definedName>
    <definedName name="SharedConnectionNames" localSheetId="12">[1]Connections!$R$5:$R$36</definedName>
    <definedName name="SharedDataNames" localSheetId="12">'[1]Data Model'!$Q$5:$Q$34</definedName>
    <definedName name="SharedExecutionEnvironmentNames" localSheetId="12">[1]Actors!$AR$5:$AR$52</definedName>
    <definedName name="SharedExecutionEnvironmentNames">Actors!$AZ$6:$AZ$35</definedName>
    <definedName name="SharedNonAssetDataName">OFFSET('Data Model'!$AC$7, 0, 0, COUNTIF('Data Model'!$AC$7:$AC$998,"?*"), 1)</definedName>
    <definedName name="SharedResourceName">OFFSET(Actors!$BW$7, 0, 0, COUNTIF(Actors!$BW$7:$BW$42,"?*"), 1)</definedName>
    <definedName name="SharingActorName">OFFSET(Actors!$BH$7, 0, 0, COUNTIF(Actors!$BH$7:$BH$965,"?*"), 1)</definedName>
    <definedName name="SoftDataContainer" localSheetId="12">'[1]Data Type Reference'!$K$6:$O$6</definedName>
    <definedName name="Software" localSheetId="12">'[1]Data Type Reference'!$K$4:$O$4</definedName>
    <definedName name="SystemName">IF(ISBLANK('System Overview'!$B$1),"the system", 'System Overview'!$B$1)</definedName>
    <definedName name="UseCaseNumber">OFFSET('Use Case Index'!$A$5, 0, 0,  COUNTIF('Use Case Index'!$A$5:$A$38,"?*"), 1)</definedName>
    <definedName name="UseCaseStep">OFFSET('Use Case Details'!$BR$8, 0, 0, COUNTIF('Use Case Details'!$BR$8:$BR$48,"?*"), 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X7" i="3" l="1"/>
  <c r="O7" i="3"/>
  <c r="Y7" i="3"/>
  <c r="Z7" i="3"/>
  <c r="X8" i="3"/>
  <c r="Y8" i="3"/>
  <c r="Z8" i="3"/>
  <c r="X9" i="3"/>
  <c r="Y9" i="3"/>
  <c r="Z9" i="3"/>
  <c r="X10" i="3"/>
  <c r="Y10" i="3"/>
  <c r="Z10" i="3"/>
  <c r="X11" i="3"/>
  <c r="Y11" i="3"/>
  <c r="Z11" i="3"/>
  <c r="X12" i="3"/>
  <c r="Y12" i="3"/>
  <c r="Z12" i="3"/>
  <c r="X13" i="3"/>
  <c r="Y13" i="3"/>
  <c r="Z13" i="3"/>
  <c r="X14" i="3"/>
  <c r="Y14" i="3"/>
  <c r="Z14" i="3"/>
  <c r="X15" i="3"/>
  <c r="Y15" i="3"/>
  <c r="Z15" i="3"/>
  <c r="X16" i="3"/>
  <c r="Y16" i="3"/>
  <c r="Z16" i="3"/>
  <c r="X17" i="3"/>
  <c r="Y17" i="3"/>
  <c r="Z17" i="3"/>
  <c r="X18" i="3"/>
  <c r="Y18" i="3"/>
  <c r="Z18" i="3"/>
  <c r="X19" i="3"/>
  <c r="Y19" i="3"/>
  <c r="Z19" i="3"/>
  <c r="X20" i="3"/>
  <c r="Y20" i="3"/>
  <c r="Z20" i="3"/>
  <c r="X21" i="3"/>
  <c r="Y21" i="3"/>
  <c r="Z21" i="3"/>
  <c r="X22" i="3"/>
  <c r="Y22" i="3"/>
  <c r="Z22" i="3"/>
  <c r="X23" i="3"/>
  <c r="Y23" i="3"/>
  <c r="Z23" i="3"/>
  <c r="X24" i="3"/>
  <c r="Y24" i="3"/>
  <c r="Z24" i="3"/>
  <c r="X25" i="3"/>
  <c r="Y25" i="3"/>
  <c r="Z25" i="3"/>
  <c r="X26" i="3"/>
  <c r="Y26" i="3"/>
  <c r="Z26" i="3"/>
  <c r="X27" i="3"/>
  <c r="Y27" i="3"/>
  <c r="Z27" i="3"/>
  <c r="X28" i="3"/>
  <c r="Y28" i="3"/>
  <c r="Z28" i="3"/>
  <c r="X29" i="3"/>
  <c r="Y29" i="3"/>
  <c r="Z29" i="3"/>
  <c r="X30" i="3"/>
  <c r="Y30" i="3"/>
  <c r="Z30" i="3"/>
  <c r="X31" i="3"/>
  <c r="Y31" i="3"/>
  <c r="Z31" i="3"/>
  <c r="X32" i="3"/>
  <c r="Y32" i="3"/>
  <c r="Z32" i="3"/>
  <c r="X33" i="3"/>
  <c r="Y33" i="3"/>
  <c r="Z33" i="3"/>
  <c r="X34" i="3"/>
  <c r="Y34" i="3"/>
  <c r="Z34" i="3"/>
  <c r="X35" i="3"/>
  <c r="Y35" i="3"/>
  <c r="Z35" i="3"/>
  <c r="X36" i="3"/>
  <c r="Y36" i="3"/>
  <c r="Z36" i="3"/>
  <c r="X37" i="3"/>
  <c r="Y37" i="3"/>
  <c r="Z37" i="3"/>
  <c r="X38" i="3"/>
  <c r="Y38" i="3"/>
  <c r="Z38" i="3"/>
  <c r="X39" i="3"/>
  <c r="Y39" i="3"/>
  <c r="Z39" i="3"/>
  <c r="X40" i="3"/>
  <c r="Y40" i="3"/>
  <c r="Z40" i="3"/>
  <c r="X41" i="3"/>
  <c r="Y41" i="3"/>
  <c r="Z41" i="3"/>
  <c r="B1" i="6"/>
  <c r="B3" i="6"/>
  <c r="B106" i="6"/>
  <c r="C2" i="6"/>
  <c r="BF7" i="2"/>
  <c r="Z7" i="2"/>
  <c r="AR7" i="2"/>
  <c r="AT7" i="2"/>
  <c r="AK7" i="2"/>
  <c r="AL7" i="2"/>
  <c r="Z8" i="2"/>
  <c r="AR8" i="2"/>
  <c r="AT8" i="2"/>
  <c r="AK8" i="2"/>
  <c r="AL8" i="2"/>
  <c r="Z9" i="2"/>
  <c r="AR9" i="2"/>
  <c r="AT9" i="2"/>
  <c r="AK9" i="2"/>
  <c r="AL9" i="2"/>
  <c r="Z10" i="2"/>
  <c r="AR10" i="2"/>
  <c r="AT10" i="2"/>
  <c r="AK10" i="2"/>
  <c r="AL10" i="2"/>
  <c r="Z11" i="2"/>
  <c r="AR11" i="2"/>
  <c r="AT11" i="2"/>
  <c r="AK11" i="2"/>
  <c r="AL11" i="2"/>
  <c r="Z12" i="2"/>
  <c r="AR12" i="2"/>
  <c r="AT12" i="2"/>
  <c r="AK12" i="2"/>
  <c r="AL12" i="2"/>
  <c r="Z13" i="2"/>
  <c r="AR13" i="2"/>
  <c r="AT13" i="2"/>
  <c r="AK13" i="2"/>
  <c r="AL13" i="2"/>
  <c r="Z14" i="2"/>
  <c r="AR14" i="2"/>
  <c r="AT14" i="2"/>
  <c r="AK14" i="2"/>
  <c r="AL14" i="2"/>
  <c r="Z15" i="2"/>
  <c r="AR15" i="2"/>
  <c r="AT15" i="2"/>
  <c r="AK15" i="2"/>
  <c r="AL15" i="2"/>
  <c r="Z16" i="2"/>
  <c r="AR16" i="2"/>
  <c r="AT16" i="2"/>
  <c r="AK16" i="2"/>
  <c r="AL16" i="2"/>
  <c r="Z17" i="2"/>
  <c r="AR17" i="2"/>
  <c r="AT17" i="2"/>
  <c r="AK17" i="2"/>
  <c r="AL17" i="2"/>
  <c r="Z18" i="2"/>
  <c r="AR18" i="2"/>
  <c r="AT18" i="2"/>
  <c r="AK18" i="2"/>
  <c r="AL18" i="2"/>
  <c r="Z19" i="2"/>
  <c r="AR19" i="2"/>
  <c r="AT19" i="2"/>
  <c r="AK19" i="2"/>
  <c r="AL19" i="2"/>
  <c r="Z20" i="2"/>
  <c r="AR20" i="2"/>
  <c r="AT20" i="2"/>
  <c r="AK20" i="2"/>
  <c r="AL20" i="2"/>
  <c r="Z21" i="2"/>
  <c r="AR21" i="2"/>
  <c r="AT21" i="2"/>
  <c r="AK21" i="2"/>
  <c r="AL21" i="2"/>
  <c r="Z22" i="2"/>
  <c r="AR22" i="2"/>
  <c r="AT22" i="2"/>
  <c r="AK22" i="2"/>
  <c r="AL22" i="2"/>
  <c r="Z23" i="2"/>
  <c r="AR23" i="2"/>
  <c r="AT23" i="2"/>
  <c r="AK23" i="2"/>
  <c r="AL23" i="2"/>
  <c r="Z24" i="2"/>
  <c r="AR24" i="2"/>
  <c r="AT24" i="2"/>
  <c r="AK24" i="2"/>
  <c r="AL24" i="2"/>
  <c r="Z25" i="2"/>
  <c r="AR25" i="2"/>
  <c r="AT25" i="2"/>
  <c r="AK25" i="2"/>
  <c r="AL25" i="2"/>
  <c r="Z26" i="2"/>
  <c r="AR26" i="2"/>
  <c r="AT26" i="2"/>
  <c r="AK26" i="2"/>
  <c r="AL26" i="2"/>
  <c r="Z27" i="2"/>
  <c r="AR27" i="2"/>
  <c r="AT27" i="2"/>
  <c r="AK27" i="2"/>
  <c r="AL27" i="2"/>
  <c r="Z28" i="2"/>
  <c r="AR28" i="2"/>
  <c r="AT28" i="2"/>
  <c r="AK28" i="2"/>
  <c r="AL28" i="2"/>
  <c r="Z29" i="2"/>
  <c r="AR29" i="2"/>
  <c r="AT29" i="2"/>
  <c r="AK29" i="2"/>
  <c r="AL29" i="2"/>
  <c r="Z30" i="2"/>
  <c r="AR30" i="2"/>
  <c r="AT30" i="2"/>
  <c r="AK30" i="2"/>
  <c r="AL30" i="2"/>
  <c r="Z31" i="2"/>
  <c r="AR31" i="2"/>
  <c r="AT31" i="2"/>
  <c r="AK31" i="2"/>
  <c r="AL31" i="2"/>
  <c r="Z32" i="2"/>
  <c r="AR32" i="2"/>
  <c r="AT32" i="2"/>
  <c r="AK32" i="2"/>
  <c r="AL32" i="2"/>
  <c r="Z33" i="2"/>
  <c r="AR33" i="2"/>
  <c r="AT33" i="2"/>
  <c r="AK33" i="2"/>
  <c r="AL33" i="2"/>
  <c r="Z34" i="2"/>
  <c r="AR34" i="2"/>
  <c r="AT34" i="2"/>
  <c r="AK34" i="2"/>
  <c r="AL34" i="2"/>
  <c r="Z35" i="2"/>
  <c r="AR35" i="2"/>
  <c r="AT35" i="2"/>
  <c r="AK35" i="2"/>
  <c r="AL35" i="2"/>
  <c r="Z36" i="2"/>
  <c r="AR36" i="2"/>
  <c r="AT36" i="2"/>
  <c r="AK36" i="2"/>
  <c r="AL36" i="2"/>
  <c r="Z37" i="2"/>
  <c r="AR37" i="2"/>
  <c r="AT37" i="2"/>
  <c r="AK37" i="2"/>
  <c r="AL37" i="2"/>
  <c r="Z38" i="2"/>
  <c r="AR38" i="2"/>
  <c r="AT38" i="2"/>
  <c r="AK38" i="2"/>
  <c r="AL38" i="2"/>
  <c r="Z39" i="2"/>
  <c r="AR39" i="2"/>
  <c r="AT39" i="2"/>
  <c r="AK39" i="2"/>
  <c r="AL39" i="2"/>
  <c r="Z40" i="2"/>
  <c r="AR40" i="2"/>
  <c r="AT40" i="2"/>
  <c r="AK40" i="2"/>
  <c r="AL40" i="2"/>
  <c r="Z41" i="2"/>
  <c r="AR41" i="2"/>
  <c r="AT41" i="2"/>
  <c r="AK41" i="2"/>
  <c r="AL41" i="2"/>
  <c r="Z42" i="2"/>
  <c r="AR42" i="2"/>
  <c r="AT42" i="2"/>
  <c r="AK42" i="2"/>
  <c r="AL42" i="2"/>
  <c r="BG7" i="2"/>
  <c r="BH7" i="2"/>
  <c r="BF8" i="2"/>
  <c r="BG8" i="2"/>
  <c r="BH8" i="2"/>
  <c r="BF9" i="2"/>
  <c r="BG9" i="2"/>
  <c r="BH9" i="2"/>
  <c r="BF10" i="2"/>
  <c r="BG10" i="2"/>
  <c r="BH10" i="2"/>
  <c r="BF11" i="2"/>
  <c r="BG11" i="2"/>
  <c r="BH11" i="2"/>
  <c r="BF12" i="2"/>
  <c r="BG12" i="2"/>
  <c r="BH12" i="2"/>
  <c r="BF13" i="2"/>
  <c r="BG13" i="2"/>
  <c r="BH13" i="2"/>
  <c r="BF14" i="2"/>
  <c r="BG14" i="2"/>
  <c r="BH14" i="2"/>
  <c r="BF15" i="2"/>
  <c r="BG15" i="2"/>
  <c r="BH15" i="2"/>
  <c r="BF16" i="2"/>
  <c r="BG16" i="2"/>
  <c r="BH16" i="2"/>
  <c r="BF17" i="2"/>
  <c r="BG17" i="2"/>
  <c r="BH17" i="2"/>
  <c r="BF18" i="2"/>
  <c r="BG18" i="2"/>
  <c r="BH18" i="2"/>
  <c r="BF19" i="2"/>
  <c r="BG19" i="2"/>
  <c r="BH19" i="2"/>
  <c r="BF20" i="2"/>
  <c r="BG20" i="2"/>
  <c r="BH20" i="2"/>
  <c r="BF21" i="2"/>
  <c r="BG21" i="2"/>
  <c r="BH21" i="2"/>
  <c r="BF22" i="2"/>
  <c r="BG22" i="2"/>
  <c r="BH22" i="2"/>
  <c r="BF23" i="2"/>
  <c r="BG23" i="2"/>
  <c r="BH23" i="2"/>
  <c r="BF24" i="2"/>
  <c r="BG24" i="2"/>
  <c r="BH24" i="2"/>
  <c r="BF25" i="2"/>
  <c r="BG25" i="2"/>
  <c r="BH25" i="2"/>
  <c r="BF26" i="2"/>
  <c r="BG26" i="2"/>
  <c r="BH26" i="2"/>
  <c r="BF27" i="2"/>
  <c r="BG27" i="2"/>
  <c r="BH27" i="2"/>
  <c r="BF28" i="2"/>
  <c r="BG28" i="2"/>
  <c r="BH28" i="2"/>
  <c r="BF29" i="2"/>
  <c r="BG29" i="2"/>
  <c r="BH29" i="2"/>
  <c r="BF30" i="2"/>
  <c r="BG30" i="2"/>
  <c r="BH30" i="2"/>
  <c r="BF31" i="2"/>
  <c r="BG31" i="2"/>
  <c r="BH31" i="2"/>
  <c r="BF32" i="2"/>
  <c r="BG32" i="2"/>
  <c r="BH32" i="2"/>
  <c r="BF33" i="2"/>
  <c r="BG33" i="2"/>
  <c r="BH33" i="2"/>
  <c r="BF34" i="2"/>
  <c r="BG34" i="2"/>
  <c r="BH34" i="2"/>
  <c r="BF35" i="2"/>
  <c r="BG35" i="2"/>
  <c r="BH35" i="2"/>
  <c r="BF36" i="2"/>
  <c r="BG36" i="2"/>
  <c r="BH36" i="2"/>
  <c r="BF37" i="2"/>
  <c r="BG37" i="2"/>
  <c r="BH37" i="2"/>
  <c r="BF38" i="2"/>
  <c r="BG38" i="2"/>
  <c r="BH38" i="2"/>
  <c r="BF39" i="2"/>
  <c r="BG39" i="2"/>
  <c r="BH39" i="2"/>
  <c r="BF40" i="2"/>
  <c r="BG40" i="2"/>
  <c r="BH40" i="2"/>
  <c r="BF41" i="2"/>
  <c r="BG41" i="2"/>
  <c r="BH41" i="2"/>
  <c r="BF42" i="2"/>
  <c r="BG42" i="2"/>
  <c r="BH42" i="2"/>
  <c r="C1" i="6"/>
  <c r="C3" i="6"/>
  <c r="C106" i="6"/>
  <c r="D2" i="6"/>
  <c r="BU7" i="2"/>
  <c r="AM7" i="2"/>
  <c r="AN7" i="2"/>
  <c r="AM8" i="2"/>
  <c r="AN8" i="2"/>
  <c r="AM9" i="2"/>
  <c r="AN9" i="2"/>
  <c r="AM10" i="2"/>
  <c r="AN10" i="2"/>
  <c r="AM11" i="2"/>
  <c r="AN11" i="2"/>
  <c r="AM12" i="2"/>
  <c r="AN12" i="2"/>
  <c r="AM13" i="2"/>
  <c r="AN13" i="2"/>
  <c r="AM14" i="2"/>
  <c r="AN14" i="2"/>
  <c r="AM15" i="2"/>
  <c r="AN15" i="2"/>
  <c r="AM16" i="2"/>
  <c r="AN16" i="2"/>
  <c r="AM17" i="2"/>
  <c r="AN17" i="2"/>
  <c r="AM18" i="2"/>
  <c r="AN18" i="2"/>
  <c r="AM19" i="2"/>
  <c r="AN19" i="2"/>
  <c r="AM20" i="2"/>
  <c r="AN20" i="2"/>
  <c r="AM21" i="2"/>
  <c r="AN21" i="2"/>
  <c r="AM22" i="2"/>
  <c r="AN22" i="2"/>
  <c r="AM23" i="2"/>
  <c r="AN23" i="2"/>
  <c r="AM24" i="2"/>
  <c r="AN24" i="2"/>
  <c r="AM25" i="2"/>
  <c r="AN25" i="2"/>
  <c r="AM26" i="2"/>
  <c r="AN26" i="2"/>
  <c r="AM27" i="2"/>
  <c r="AN27" i="2"/>
  <c r="AM28" i="2"/>
  <c r="AN28" i="2"/>
  <c r="AM29" i="2"/>
  <c r="AN29" i="2"/>
  <c r="AM30" i="2"/>
  <c r="AN30" i="2"/>
  <c r="AM31" i="2"/>
  <c r="AN31" i="2"/>
  <c r="AM32" i="2"/>
  <c r="AN32" i="2"/>
  <c r="AM33" i="2"/>
  <c r="AN33" i="2"/>
  <c r="AM34" i="2"/>
  <c r="AN34" i="2"/>
  <c r="AM35" i="2"/>
  <c r="AN35" i="2"/>
  <c r="AM36" i="2"/>
  <c r="AN36" i="2"/>
  <c r="AM37" i="2"/>
  <c r="AN37" i="2"/>
  <c r="AM38" i="2"/>
  <c r="AN38" i="2"/>
  <c r="AM39" i="2"/>
  <c r="AN39" i="2"/>
  <c r="AM40" i="2"/>
  <c r="AN40" i="2"/>
  <c r="AM41" i="2"/>
  <c r="AN41" i="2"/>
  <c r="AM42" i="2"/>
  <c r="AN42" i="2"/>
  <c r="BV7" i="2"/>
  <c r="BW7" i="2"/>
  <c r="BU8" i="2"/>
  <c r="BV8" i="2"/>
  <c r="BW8" i="2"/>
  <c r="BU9" i="2"/>
  <c r="BV9" i="2"/>
  <c r="BW9" i="2"/>
  <c r="BU10" i="2"/>
  <c r="BV10" i="2"/>
  <c r="BW10" i="2"/>
  <c r="BU11" i="2"/>
  <c r="BV11" i="2"/>
  <c r="BW11" i="2"/>
  <c r="BU12" i="2"/>
  <c r="BV12" i="2"/>
  <c r="BW12" i="2"/>
  <c r="BU13" i="2"/>
  <c r="BV13" i="2"/>
  <c r="BW13" i="2"/>
  <c r="BU14" i="2"/>
  <c r="BV14" i="2"/>
  <c r="BW14" i="2"/>
  <c r="BU15" i="2"/>
  <c r="BV15" i="2"/>
  <c r="BW15" i="2"/>
  <c r="BU16" i="2"/>
  <c r="BV16" i="2"/>
  <c r="BW16" i="2"/>
  <c r="BU17" i="2"/>
  <c r="BV17" i="2"/>
  <c r="BW17" i="2"/>
  <c r="BU18" i="2"/>
  <c r="BV18" i="2"/>
  <c r="BW18" i="2"/>
  <c r="BU19" i="2"/>
  <c r="BV19" i="2"/>
  <c r="BW19" i="2"/>
  <c r="BU20" i="2"/>
  <c r="BV20" i="2"/>
  <c r="BW20" i="2"/>
  <c r="BU21" i="2"/>
  <c r="BV21" i="2"/>
  <c r="BW21" i="2"/>
  <c r="BU22" i="2"/>
  <c r="BV22" i="2"/>
  <c r="BW22" i="2"/>
  <c r="BU23" i="2"/>
  <c r="BV23" i="2"/>
  <c r="BW23" i="2"/>
  <c r="BU24" i="2"/>
  <c r="BV24" i="2"/>
  <c r="BW24" i="2"/>
  <c r="BU25" i="2"/>
  <c r="BV25" i="2"/>
  <c r="BW25" i="2"/>
  <c r="BU26" i="2"/>
  <c r="BV26" i="2"/>
  <c r="BW26" i="2"/>
  <c r="BU27" i="2"/>
  <c r="BV27" i="2"/>
  <c r="BW27" i="2"/>
  <c r="BU28" i="2"/>
  <c r="BV28" i="2"/>
  <c r="BW28" i="2"/>
  <c r="BU29" i="2"/>
  <c r="BV29" i="2"/>
  <c r="BW29" i="2"/>
  <c r="BU30" i="2"/>
  <c r="BV30" i="2"/>
  <c r="BW30" i="2"/>
  <c r="BU31" i="2"/>
  <c r="BV31" i="2"/>
  <c r="BW31" i="2"/>
  <c r="BU32" i="2"/>
  <c r="BV32" i="2"/>
  <c r="BW32" i="2"/>
  <c r="BU33" i="2"/>
  <c r="BV33" i="2"/>
  <c r="BW33" i="2"/>
  <c r="BU34" i="2"/>
  <c r="BV34" i="2"/>
  <c r="BW34" i="2"/>
  <c r="BU35" i="2"/>
  <c r="BV35" i="2"/>
  <c r="BW35" i="2"/>
  <c r="BU36" i="2"/>
  <c r="BV36" i="2"/>
  <c r="BW36" i="2"/>
  <c r="BU37" i="2"/>
  <c r="BV37" i="2"/>
  <c r="BW37" i="2"/>
  <c r="BU38" i="2"/>
  <c r="BV38" i="2"/>
  <c r="BW38" i="2"/>
  <c r="BU39" i="2"/>
  <c r="BV39" i="2"/>
  <c r="BW39" i="2"/>
  <c r="BU40" i="2"/>
  <c r="BV40" i="2"/>
  <c r="BW40" i="2"/>
  <c r="BU41" i="2"/>
  <c r="BV41" i="2"/>
  <c r="BW41" i="2"/>
  <c r="BU42" i="2"/>
  <c r="BV42" i="2"/>
  <c r="BW42" i="2"/>
  <c r="D1" i="6"/>
  <c r="D3" i="6"/>
  <c r="D106" i="6"/>
  <c r="E2" i="6"/>
  <c r="AA7" i="3"/>
  <c r="P7" i="3"/>
  <c r="AB7" i="3"/>
  <c r="AC7" i="3"/>
  <c r="AA8" i="3"/>
  <c r="AB8" i="3"/>
  <c r="AC8" i="3"/>
  <c r="AA9" i="3"/>
  <c r="AB9" i="3"/>
  <c r="AC9" i="3"/>
  <c r="AA10" i="3"/>
  <c r="AB10" i="3"/>
  <c r="AC10" i="3"/>
  <c r="AA11" i="3"/>
  <c r="AB11" i="3"/>
  <c r="AC11" i="3"/>
  <c r="AA12" i="3"/>
  <c r="AB12" i="3"/>
  <c r="AC12" i="3"/>
  <c r="AA13" i="3"/>
  <c r="AB13" i="3"/>
  <c r="AC13" i="3"/>
  <c r="AA14" i="3"/>
  <c r="AB14" i="3"/>
  <c r="AC14" i="3"/>
  <c r="AA15" i="3"/>
  <c r="AB15" i="3"/>
  <c r="AC15" i="3"/>
  <c r="AA16" i="3"/>
  <c r="AB16" i="3"/>
  <c r="AC16" i="3"/>
  <c r="AA17" i="3"/>
  <c r="AB17" i="3"/>
  <c r="AC17" i="3"/>
  <c r="AA18" i="3"/>
  <c r="AB18" i="3"/>
  <c r="AC18" i="3"/>
  <c r="AA19" i="3"/>
  <c r="AB19" i="3"/>
  <c r="AC19" i="3"/>
  <c r="AA20" i="3"/>
  <c r="AB20" i="3"/>
  <c r="AC20" i="3"/>
  <c r="AA21" i="3"/>
  <c r="AB21" i="3"/>
  <c r="AC21" i="3"/>
  <c r="AA22" i="3"/>
  <c r="AB22" i="3"/>
  <c r="AC22" i="3"/>
  <c r="AA23" i="3"/>
  <c r="AB23" i="3"/>
  <c r="AC23" i="3"/>
  <c r="AA24" i="3"/>
  <c r="AB24" i="3"/>
  <c r="AC24" i="3"/>
  <c r="AA25" i="3"/>
  <c r="AB25" i="3"/>
  <c r="AC25" i="3"/>
  <c r="AA26" i="3"/>
  <c r="AB26" i="3"/>
  <c r="AC26" i="3"/>
  <c r="AA27" i="3"/>
  <c r="AB27" i="3"/>
  <c r="AC27" i="3"/>
  <c r="AA28" i="3"/>
  <c r="AB28" i="3"/>
  <c r="AC28" i="3"/>
  <c r="AA29" i="3"/>
  <c r="AB29" i="3"/>
  <c r="AC29" i="3"/>
  <c r="AA30" i="3"/>
  <c r="AB30" i="3"/>
  <c r="AC30" i="3"/>
  <c r="AA31" i="3"/>
  <c r="AB31" i="3"/>
  <c r="AC31" i="3"/>
  <c r="AA32" i="3"/>
  <c r="AB32" i="3"/>
  <c r="AC32" i="3"/>
  <c r="AA33" i="3"/>
  <c r="AB33" i="3"/>
  <c r="AC33" i="3"/>
  <c r="AA34" i="3"/>
  <c r="AB34" i="3"/>
  <c r="AC34" i="3"/>
  <c r="AA35" i="3"/>
  <c r="AB35" i="3"/>
  <c r="AC35" i="3"/>
  <c r="AA36" i="3"/>
  <c r="AB36" i="3"/>
  <c r="AC36" i="3"/>
  <c r="AA37" i="3"/>
  <c r="AB37" i="3"/>
  <c r="AC37" i="3"/>
  <c r="AA38" i="3"/>
  <c r="AB38" i="3"/>
  <c r="AC38" i="3"/>
  <c r="AA39" i="3"/>
  <c r="AB39" i="3"/>
  <c r="AC39" i="3"/>
  <c r="AA40" i="3"/>
  <c r="AB40" i="3"/>
  <c r="AC40" i="3"/>
  <c r="AA41" i="3"/>
  <c r="AB41" i="3"/>
  <c r="AC41" i="3"/>
  <c r="E1" i="6"/>
  <c r="E3" i="6"/>
  <c r="E106" i="6"/>
  <c r="F2" i="6"/>
  <c r="AE7" i="5"/>
  <c r="Q7" i="5"/>
  <c r="V7" i="5"/>
  <c r="Y7" i="5"/>
  <c r="R7" i="5"/>
  <c r="S7" i="5"/>
  <c r="Q8" i="5"/>
  <c r="V8" i="5"/>
  <c r="Y8" i="5"/>
  <c r="R8" i="5"/>
  <c r="S8" i="5"/>
  <c r="Q9" i="5"/>
  <c r="V9" i="5"/>
  <c r="Y9" i="5"/>
  <c r="R9" i="5"/>
  <c r="S9" i="5"/>
  <c r="Q10" i="5"/>
  <c r="V10" i="5"/>
  <c r="Y10" i="5"/>
  <c r="R10" i="5"/>
  <c r="S10" i="5"/>
  <c r="Q11" i="5"/>
  <c r="V11" i="5"/>
  <c r="Y11" i="5"/>
  <c r="R11" i="5"/>
  <c r="S11" i="5"/>
  <c r="Q12" i="5"/>
  <c r="V12" i="5"/>
  <c r="Y12" i="5"/>
  <c r="R12" i="5"/>
  <c r="S12" i="5"/>
  <c r="Q13" i="5"/>
  <c r="V13" i="5"/>
  <c r="Y13" i="5"/>
  <c r="R13" i="5"/>
  <c r="S13" i="5"/>
  <c r="Q14" i="5"/>
  <c r="V14" i="5"/>
  <c r="Y14" i="5"/>
  <c r="R14" i="5"/>
  <c r="S14" i="5"/>
  <c r="Q15" i="5"/>
  <c r="V15" i="5"/>
  <c r="Y15" i="5"/>
  <c r="R15" i="5"/>
  <c r="S15" i="5"/>
  <c r="Q16" i="5"/>
  <c r="V16" i="5"/>
  <c r="Y16" i="5"/>
  <c r="R16" i="5"/>
  <c r="S16" i="5"/>
  <c r="Q17" i="5"/>
  <c r="V17" i="5"/>
  <c r="Y17" i="5"/>
  <c r="R17" i="5"/>
  <c r="S17" i="5"/>
  <c r="Q18" i="5"/>
  <c r="V18" i="5"/>
  <c r="Y18" i="5"/>
  <c r="R18" i="5"/>
  <c r="S18" i="5"/>
  <c r="Q19" i="5"/>
  <c r="V19" i="5"/>
  <c r="Y19" i="5"/>
  <c r="R19" i="5"/>
  <c r="S19" i="5"/>
  <c r="Q20" i="5"/>
  <c r="V20" i="5"/>
  <c r="Y20" i="5"/>
  <c r="R20" i="5"/>
  <c r="S20" i="5"/>
  <c r="Q21" i="5"/>
  <c r="V21" i="5"/>
  <c r="Y21" i="5"/>
  <c r="R21" i="5"/>
  <c r="S21" i="5"/>
  <c r="Q22" i="5"/>
  <c r="V22" i="5"/>
  <c r="Y22" i="5"/>
  <c r="R22" i="5"/>
  <c r="S22" i="5"/>
  <c r="Q23" i="5"/>
  <c r="V23" i="5"/>
  <c r="Y23" i="5"/>
  <c r="R23" i="5"/>
  <c r="S23" i="5"/>
  <c r="Q24" i="5"/>
  <c r="V24" i="5"/>
  <c r="Y24" i="5"/>
  <c r="R24" i="5"/>
  <c r="S24" i="5"/>
  <c r="Q25" i="5"/>
  <c r="V25" i="5"/>
  <c r="Y25" i="5"/>
  <c r="R25" i="5"/>
  <c r="S25" i="5"/>
  <c r="Q26" i="5"/>
  <c r="V26" i="5"/>
  <c r="Y26" i="5"/>
  <c r="R26" i="5"/>
  <c r="S26" i="5"/>
  <c r="Q27" i="5"/>
  <c r="V27" i="5"/>
  <c r="Y27" i="5"/>
  <c r="R27" i="5"/>
  <c r="S27" i="5"/>
  <c r="Q28" i="5"/>
  <c r="V28" i="5"/>
  <c r="Y28" i="5"/>
  <c r="R28" i="5"/>
  <c r="S28" i="5"/>
  <c r="Q29" i="5"/>
  <c r="V29" i="5"/>
  <c r="Y29" i="5"/>
  <c r="R29" i="5"/>
  <c r="S29" i="5"/>
  <c r="Q30" i="5"/>
  <c r="V30" i="5"/>
  <c r="Y30" i="5"/>
  <c r="R30" i="5"/>
  <c r="S30" i="5"/>
  <c r="Q31" i="5"/>
  <c r="V31" i="5"/>
  <c r="Y31" i="5"/>
  <c r="R31" i="5"/>
  <c r="S31" i="5"/>
  <c r="Q32" i="5"/>
  <c r="V32" i="5"/>
  <c r="Y32" i="5"/>
  <c r="R32" i="5"/>
  <c r="S32" i="5"/>
  <c r="Q33" i="5"/>
  <c r="V33" i="5"/>
  <c r="Y33" i="5"/>
  <c r="R33" i="5"/>
  <c r="S33" i="5"/>
  <c r="Q34" i="5"/>
  <c r="V34" i="5"/>
  <c r="Y34" i="5"/>
  <c r="R34" i="5"/>
  <c r="S34" i="5"/>
  <c r="Q35" i="5"/>
  <c r="V35" i="5"/>
  <c r="Y35" i="5"/>
  <c r="R35" i="5"/>
  <c r="S35" i="5"/>
  <c r="Q36" i="5"/>
  <c r="V36" i="5"/>
  <c r="Y36" i="5"/>
  <c r="R36" i="5"/>
  <c r="S36" i="5"/>
  <c r="Q37" i="5"/>
  <c r="V37" i="5"/>
  <c r="Y37" i="5"/>
  <c r="R37" i="5"/>
  <c r="S37" i="5"/>
  <c r="Q38" i="5"/>
  <c r="V38" i="5"/>
  <c r="Y38" i="5"/>
  <c r="R38" i="5"/>
  <c r="S38" i="5"/>
  <c r="Q39" i="5"/>
  <c r="V39" i="5"/>
  <c r="Y39" i="5"/>
  <c r="R39" i="5"/>
  <c r="S39" i="5"/>
  <c r="Q40" i="5"/>
  <c r="V40" i="5"/>
  <c r="Y40" i="5"/>
  <c r="R40" i="5"/>
  <c r="S40" i="5"/>
  <c r="AF7" i="5"/>
  <c r="AG7" i="5"/>
  <c r="AE8" i="5"/>
  <c r="AF8" i="5"/>
  <c r="AG8" i="5"/>
  <c r="AE9" i="5"/>
  <c r="AF9" i="5"/>
  <c r="AG9" i="5"/>
  <c r="AE10" i="5"/>
  <c r="AF10" i="5"/>
  <c r="AG10" i="5"/>
  <c r="AE11" i="5"/>
  <c r="AF11" i="5"/>
  <c r="AG11" i="5"/>
  <c r="AE12" i="5"/>
  <c r="AF12" i="5"/>
  <c r="AG12" i="5"/>
  <c r="AE13" i="5"/>
  <c r="AF13" i="5"/>
  <c r="AG13" i="5"/>
  <c r="AE14" i="5"/>
  <c r="AF14" i="5"/>
  <c r="AG14" i="5"/>
  <c r="AE15" i="5"/>
  <c r="AF15" i="5"/>
  <c r="AG15" i="5"/>
  <c r="AE16" i="5"/>
  <c r="AF16" i="5"/>
  <c r="AG16" i="5"/>
  <c r="AE17" i="5"/>
  <c r="AF17" i="5"/>
  <c r="AG17" i="5"/>
  <c r="AE18" i="5"/>
  <c r="AF18" i="5"/>
  <c r="AG18" i="5"/>
  <c r="AE19" i="5"/>
  <c r="AF19" i="5"/>
  <c r="AG19" i="5"/>
  <c r="AE20" i="5"/>
  <c r="AF20" i="5"/>
  <c r="AG20" i="5"/>
  <c r="AE21" i="5"/>
  <c r="AF21" i="5"/>
  <c r="AG21" i="5"/>
  <c r="AE22" i="5"/>
  <c r="AF22" i="5"/>
  <c r="AG22" i="5"/>
  <c r="AE23" i="5"/>
  <c r="AF23" i="5"/>
  <c r="AG23" i="5"/>
  <c r="AE24" i="5"/>
  <c r="AF24" i="5"/>
  <c r="AG24" i="5"/>
  <c r="AE25" i="5"/>
  <c r="AF25" i="5"/>
  <c r="AG25" i="5"/>
  <c r="AE26" i="5"/>
  <c r="AF26" i="5"/>
  <c r="AG26" i="5"/>
  <c r="AE27" i="5"/>
  <c r="AF27" i="5"/>
  <c r="AG27" i="5"/>
  <c r="AE28" i="5"/>
  <c r="AF28" i="5"/>
  <c r="AG28" i="5"/>
  <c r="AE29" i="5"/>
  <c r="AF29" i="5"/>
  <c r="AG29" i="5"/>
  <c r="AE30" i="5"/>
  <c r="AF30" i="5"/>
  <c r="AG30" i="5"/>
  <c r="AE31" i="5"/>
  <c r="AF31" i="5"/>
  <c r="AG31" i="5"/>
  <c r="AE32" i="5"/>
  <c r="AF32" i="5"/>
  <c r="AG32" i="5"/>
  <c r="AE33" i="5"/>
  <c r="AF33" i="5"/>
  <c r="AG33" i="5"/>
  <c r="AE34" i="5"/>
  <c r="AF34" i="5"/>
  <c r="AG34" i="5"/>
  <c r="AE35" i="5"/>
  <c r="AF35" i="5"/>
  <c r="AG35" i="5"/>
  <c r="AE36" i="5"/>
  <c r="AF36" i="5"/>
  <c r="AG36" i="5"/>
  <c r="AE37" i="5"/>
  <c r="AF37" i="5"/>
  <c r="AG37" i="5"/>
  <c r="AE38" i="5"/>
  <c r="AF38" i="5"/>
  <c r="AG38" i="5"/>
  <c r="AE39" i="5"/>
  <c r="AF39" i="5"/>
  <c r="AG39" i="5"/>
  <c r="AE40" i="5"/>
  <c r="AF40" i="5"/>
  <c r="AG40" i="5"/>
  <c r="F1" i="6"/>
  <c r="F3" i="6"/>
  <c r="F106" i="6"/>
  <c r="H106" i="6"/>
  <c r="G106" i="6"/>
  <c r="B105" i="6"/>
  <c r="C105" i="6"/>
  <c r="D105" i="6"/>
  <c r="E105" i="6"/>
  <c r="F105" i="6"/>
  <c r="H105" i="6"/>
  <c r="G105" i="6"/>
  <c r="J105" i="6"/>
  <c r="Q106" i="6"/>
  <c r="P106" i="6"/>
  <c r="O106" i="6"/>
  <c r="N106" i="6"/>
  <c r="M106" i="6"/>
  <c r="L106" i="6"/>
  <c r="Q105" i="6"/>
  <c r="P105" i="6"/>
  <c r="O105" i="6"/>
  <c r="N105" i="6"/>
  <c r="M105" i="6"/>
  <c r="L105" i="6"/>
  <c r="B104" i="6"/>
  <c r="C104" i="6"/>
  <c r="D104" i="6"/>
  <c r="E104" i="6"/>
  <c r="F104" i="6"/>
  <c r="H104" i="6"/>
  <c r="G104" i="6"/>
  <c r="B103" i="6"/>
  <c r="C103" i="6"/>
  <c r="D103" i="6"/>
  <c r="E103" i="6"/>
  <c r="F103" i="6"/>
  <c r="H103" i="6"/>
  <c r="G103" i="6"/>
  <c r="J103" i="6"/>
  <c r="Q104" i="6"/>
  <c r="P104" i="6"/>
  <c r="O104" i="6"/>
  <c r="N104" i="6"/>
  <c r="M104" i="6"/>
  <c r="L104" i="6"/>
  <c r="Q103" i="6"/>
  <c r="P103" i="6"/>
  <c r="O103" i="6"/>
  <c r="N103" i="6"/>
  <c r="M103" i="6"/>
  <c r="L103" i="6"/>
  <c r="B102" i="6"/>
  <c r="C102" i="6"/>
  <c r="D102" i="6"/>
  <c r="E102" i="6"/>
  <c r="F102" i="6"/>
  <c r="H102" i="6"/>
  <c r="G102" i="6"/>
  <c r="B101" i="6"/>
  <c r="C101" i="6"/>
  <c r="D101" i="6"/>
  <c r="E101" i="6"/>
  <c r="F101" i="6"/>
  <c r="H101" i="6"/>
  <c r="G101" i="6"/>
  <c r="J101" i="6"/>
  <c r="Q102" i="6"/>
  <c r="P102" i="6"/>
  <c r="O102" i="6"/>
  <c r="N102" i="6"/>
  <c r="M102" i="6"/>
  <c r="L102" i="6"/>
  <c r="Q101" i="6"/>
  <c r="P101" i="6"/>
  <c r="O101" i="6"/>
  <c r="N101" i="6"/>
  <c r="M101" i="6"/>
  <c r="L101" i="6"/>
  <c r="B100" i="6"/>
  <c r="C100" i="6"/>
  <c r="D100" i="6"/>
  <c r="E100" i="6"/>
  <c r="F100" i="6"/>
  <c r="H100" i="6"/>
  <c r="G100" i="6"/>
  <c r="B99" i="6"/>
  <c r="C99" i="6"/>
  <c r="D99" i="6"/>
  <c r="E99" i="6"/>
  <c r="F99" i="6"/>
  <c r="H99" i="6"/>
  <c r="G99" i="6"/>
  <c r="J99" i="6"/>
  <c r="Q100" i="6"/>
  <c r="P100" i="6"/>
  <c r="O100" i="6"/>
  <c r="N100" i="6"/>
  <c r="M100" i="6"/>
  <c r="L100" i="6"/>
  <c r="Q99" i="6"/>
  <c r="P99" i="6"/>
  <c r="O99" i="6"/>
  <c r="N99" i="6"/>
  <c r="M99" i="6"/>
  <c r="L99" i="6"/>
  <c r="B98" i="6"/>
  <c r="C98" i="6"/>
  <c r="D98" i="6"/>
  <c r="E98" i="6"/>
  <c r="F98" i="6"/>
  <c r="H98" i="6"/>
  <c r="G98" i="6"/>
  <c r="B97" i="6"/>
  <c r="C97" i="6"/>
  <c r="D97" i="6"/>
  <c r="E97" i="6"/>
  <c r="F97" i="6"/>
  <c r="H97" i="6"/>
  <c r="G97" i="6"/>
  <c r="J97" i="6"/>
  <c r="Q98" i="6"/>
  <c r="P98" i="6"/>
  <c r="O98" i="6"/>
  <c r="N98" i="6"/>
  <c r="M98" i="6"/>
  <c r="L98" i="6"/>
  <c r="Q97" i="6"/>
  <c r="P97" i="6"/>
  <c r="O97" i="6"/>
  <c r="N97" i="6"/>
  <c r="M97" i="6"/>
  <c r="L97" i="6"/>
  <c r="B96" i="6"/>
  <c r="C96" i="6"/>
  <c r="D96" i="6"/>
  <c r="E96" i="6"/>
  <c r="F96" i="6"/>
  <c r="H96" i="6"/>
  <c r="G96" i="6"/>
  <c r="B95" i="6"/>
  <c r="C95" i="6"/>
  <c r="D95" i="6"/>
  <c r="E95" i="6"/>
  <c r="F95" i="6"/>
  <c r="H95" i="6"/>
  <c r="G95" i="6"/>
  <c r="J95" i="6"/>
  <c r="Q96" i="6"/>
  <c r="P96" i="6"/>
  <c r="O96" i="6"/>
  <c r="N96" i="6"/>
  <c r="M96" i="6"/>
  <c r="L96" i="6"/>
  <c r="Q95" i="6"/>
  <c r="P95" i="6"/>
  <c r="O95" i="6"/>
  <c r="N95" i="6"/>
  <c r="M95" i="6"/>
  <c r="L95" i="6"/>
  <c r="B94" i="6"/>
  <c r="C94" i="6"/>
  <c r="D94" i="6"/>
  <c r="E94" i="6"/>
  <c r="F94" i="6"/>
  <c r="H94" i="6"/>
  <c r="G94" i="6"/>
  <c r="B93" i="6"/>
  <c r="C93" i="6"/>
  <c r="D93" i="6"/>
  <c r="E93" i="6"/>
  <c r="F93" i="6"/>
  <c r="H93" i="6"/>
  <c r="G93" i="6"/>
  <c r="J93" i="6"/>
  <c r="Q94" i="6"/>
  <c r="P94" i="6"/>
  <c r="O94" i="6"/>
  <c r="N94" i="6"/>
  <c r="M94" i="6"/>
  <c r="L94" i="6"/>
  <c r="Q93" i="6"/>
  <c r="P93" i="6"/>
  <c r="O93" i="6"/>
  <c r="N93" i="6"/>
  <c r="M93" i="6"/>
  <c r="L93" i="6"/>
  <c r="B92" i="6"/>
  <c r="C92" i="6"/>
  <c r="D92" i="6"/>
  <c r="E92" i="6"/>
  <c r="F92" i="6"/>
  <c r="H92" i="6"/>
  <c r="G92" i="6"/>
  <c r="B91" i="6"/>
  <c r="C91" i="6"/>
  <c r="D91" i="6"/>
  <c r="E91" i="6"/>
  <c r="F91" i="6"/>
  <c r="H91" i="6"/>
  <c r="G91" i="6"/>
  <c r="J91" i="6"/>
  <c r="Q92" i="6"/>
  <c r="P92" i="6"/>
  <c r="O92" i="6"/>
  <c r="N92" i="6"/>
  <c r="M92" i="6"/>
  <c r="L92" i="6"/>
  <c r="Q91" i="6"/>
  <c r="P91" i="6"/>
  <c r="O91" i="6"/>
  <c r="N91" i="6"/>
  <c r="M91" i="6"/>
  <c r="L91" i="6"/>
  <c r="B90" i="6"/>
  <c r="C90" i="6"/>
  <c r="D90" i="6"/>
  <c r="E90" i="6"/>
  <c r="F90" i="6"/>
  <c r="H90" i="6"/>
  <c r="G90" i="6"/>
  <c r="B89" i="6"/>
  <c r="C89" i="6"/>
  <c r="D89" i="6"/>
  <c r="E89" i="6"/>
  <c r="F89" i="6"/>
  <c r="H89" i="6"/>
  <c r="G89" i="6"/>
  <c r="J89" i="6"/>
  <c r="Q90" i="6"/>
  <c r="P90" i="6"/>
  <c r="O90" i="6"/>
  <c r="N90" i="6"/>
  <c r="M90" i="6"/>
  <c r="L90" i="6"/>
  <c r="Q89" i="6"/>
  <c r="P89" i="6"/>
  <c r="O89" i="6"/>
  <c r="N89" i="6"/>
  <c r="M89" i="6"/>
  <c r="L89" i="6"/>
  <c r="B88" i="6"/>
  <c r="C88" i="6"/>
  <c r="D88" i="6"/>
  <c r="E88" i="6"/>
  <c r="F88" i="6"/>
  <c r="H88" i="6"/>
  <c r="G88" i="6"/>
  <c r="B87" i="6"/>
  <c r="C87" i="6"/>
  <c r="D87" i="6"/>
  <c r="E87" i="6"/>
  <c r="F87" i="6"/>
  <c r="H87" i="6"/>
  <c r="G87" i="6"/>
  <c r="J87" i="6"/>
  <c r="Q88" i="6"/>
  <c r="P88" i="6"/>
  <c r="O88" i="6"/>
  <c r="N88" i="6"/>
  <c r="M88" i="6"/>
  <c r="L88" i="6"/>
  <c r="Q87" i="6"/>
  <c r="P87" i="6"/>
  <c r="O87" i="6"/>
  <c r="N87" i="6"/>
  <c r="M87" i="6"/>
  <c r="L87" i="6"/>
  <c r="B86" i="6"/>
  <c r="C86" i="6"/>
  <c r="D86" i="6"/>
  <c r="E86" i="6"/>
  <c r="F86" i="6"/>
  <c r="H86" i="6"/>
  <c r="G86" i="6"/>
  <c r="B85" i="6"/>
  <c r="C85" i="6"/>
  <c r="D85" i="6"/>
  <c r="E85" i="6"/>
  <c r="F85" i="6"/>
  <c r="H85" i="6"/>
  <c r="G85" i="6"/>
  <c r="J85" i="6"/>
  <c r="Q86" i="6"/>
  <c r="P86" i="6"/>
  <c r="O86" i="6"/>
  <c r="N86" i="6"/>
  <c r="M86" i="6"/>
  <c r="L86" i="6"/>
  <c r="Q85" i="6"/>
  <c r="P85" i="6"/>
  <c r="O85" i="6"/>
  <c r="N85" i="6"/>
  <c r="M85" i="6"/>
  <c r="L85" i="6"/>
  <c r="B84" i="6"/>
  <c r="C84" i="6"/>
  <c r="D84" i="6"/>
  <c r="E84" i="6"/>
  <c r="F84" i="6"/>
  <c r="H84" i="6"/>
  <c r="G84" i="6"/>
  <c r="B83" i="6"/>
  <c r="C83" i="6"/>
  <c r="D83" i="6"/>
  <c r="E83" i="6"/>
  <c r="F83" i="6"/>
  <c r="H83" i="6"/>
  <c r="G83" i="6"/>
  <c r="J83" i="6"/>
  <c r="Q84" i="6"/>
  <c r="P84" i="6"/>
  <c r="O84" i="6"/>
  <c r="N84" i="6"/>
  <c r="M84" i="6"/>
  <c r="L84" i="6"/>
  <c r="Q83" i="6"/>
  <c r="P83" i="6"/>
  <c r="O83" i="6"/>
  <c r="N83" i="6"/>
  <c r="M83" i="6"/>
  <c r="L83" i="6"/>
  <c r="B82" i="6"/>
  <c r="C82" i="6"/>
  <c r="D82" i="6"/>
  <c r="E82" i="6"/>
  <c r="F82" i="6"/>
  <c r="H82" i="6"/>
  <c r="G82" i="6"/>
  <c r="B81" i="6"/>
  <c r="C81" i="6"/>
  <c r="D81" i="6"/>
  <c r="E81" i="6"/>
  <c r="F81" i="6"/>
  <c r="H81" i="6"/>
  <c r="G81" i="6"/>
  <c r="J81" i="6"/>
  <c r="Q82" i="6"/>
  <c r="P82" i="6"/>
  <c r="O82" i="6"/>
  <c r="N82" i="6"/>
  <c r="M82" i="6"/>
  <c r="L82" i="6"/>
  <c r="Q81" i="6"/>
  <c r="P81" i="6"/>
  <c r="O81" i="6"/>
  <c r="N81" i="6"/>
  <c r="M81" i="6"/>
  <c r="L81" i="6"/>
  <c r="B80" i="6"/>
  <c r="C80" i="6"/>
  <c r="D80" i="6"/>
  <c r="E80" i="6"/>
  <c r="F80" i="6"/>
  <c r="H80" i="6"/>
  <c r="G80" i="6"/>
  <c r="B79" i="6"/>
  <c r="C79" i="6"/>
  <c r="D79" i="6"/>
  <c r="E79" i="6"/>
  <c r="F79" i="6"/>
  <c r="H79" i="6"/>
  <c r="G79" i="6"/>
  <c r="J79" i="6"/>
  <c r="Q80" i="6"/>
  <c r="P80" i="6"/>
  <c r="O80" i="6"/>
  <c r="N80" i="6"/>
  <c r="M80" i="6"/>
  <c r="L80" i="6"/>
  <c r="Q79" i="6"/>
  <c r="P79" i="6"/>
  <c r="O79" i="6"/>
  <c r="N79" i="6"/>
  <c r="M79" i="6"/>
  <c r="L79" i="6"/>
  <c r="B78" i="6"/>
  <c r="C78" i="6"/>
  <c r="D78" i="6"/>
  <c r="E78" i="6"/>
  <c r="F78" i="6"/>
  <c r="H78" i="6"/>
  <c r="G78" i="6"/>
  <c r="B77" i="6"/>
  <c r="C77" i="6"/>
  <c r="D77" i="6"/>
  <c r="E77" i="6"/>
  <c r="F77" i="6"/>
  <c r="H77" i="6"/>
  <c r="G77" i="6"/>
  <c r="J77" i="6"/>
  <c r="Q78" i="6"/>
  <c r="P78" i="6"/>
  <c r="O78" i="6"/>
  <c r="N78" i="6"/>
  <c r="M78" i="6"/>
  <c r="L78" i="6"/>
  <c r="Q77" i="6"/>
  <c r="P77" i="6"/>
  <c r="O77" i="6"/>
  <c r="N77" i="6"/>
  <c r="M77" i="6"/>
  <c r="L77" i="6"/>
  <c r="B76" i="6"/>
  <c r="C76" i="6"/>
  <c r="D76" i="6"/>
  <c r="E76" i="6"/>
  <c r="F76" i="6"/>
  <c r="H76" i="6"/>
  <c r="G76" i="6"/>
  <c r="B75" i="6"/>
  <c r="C75" i="6"/>
  <c r="D75" i="6"/>
  <c r="E75" i="6"/>
  <c r="F75" i="6"/>
  <c r="H75" i="6"/>
  <c r="G75" i="6"/>
  <c r="J75" i="6"/>
  <c r="Q76" i="6"/>
  <c r="P76" i="6"/>
  <c r="O76" i="6"/>
  <c r="N76" i="6"/>
  <c r="M76" i="6"/>
  <c r="L76" i="6"/>
  <c r="Q75" i="6"/>
  <c r="P75" i="6"/>
  <c r="O75" i="6"/>
  <c r="N75" i="6"/>
  <c r="M75" i="6"/>
  <c r="L75" i="6"/>
  <c r="B74" i="6"/>
  <c r="C74" i="6"/>
  <c r="D74" i="6"/>
  <c r="E74" i="6"/>
  <c r="F74" i="6"/>
  <c r="H74" i="6"/>
  <c r="G74" i="6"/>
  <c r="B73" i="6"/>
  <c r="C73" i="6"/>
  <c r="D73" i="6"/>
  <c r="E73" i="6"/>
  <c r="F73" i="6"/>
  <c r="H73" i="6"/>
  <c r="G73" i="6"/>
  <c r="J73" i="6"/>
  <c r="Q74" i="6"/>
  <c r="P74" i="6"/>
  <c r="O74" i="6"/>
  <c r="N74" i="6"/>
  <c r="M74" i="6"/>
  <c r="L74" i="6"/>
  <c r="Q73" i="6"/>
  <c r="P73" i="6"/>
  <c r="O73" i="6"/>
  <c r="N73" i="6"/>
  <c r="M73" i="6"/>
  <c r="L73" i="6"/>
  <c r="B72" i="6"/>
  <c r="C72" i="6"/>
  <c r="D72" i="6"/>
  <c r="E72" i="6"/>
  <c r="F72" i="6"/>
  <c r="H72" i="6"/>
  <c r="G72" i="6"/>
  <c r="B71" i="6"/>
  <c r="C71" i="6"/>
  <c r="D71" i="6"/>
  <c r="E71" i="6"/>
  <c r="F71" i="6"/>
  <c r="H71" i="6"/>
  <c r="G71" i="6"/>
  <c r="J71" i="6"/>
  <c r="Q72" i="6"/>
  <c r="P72" i="6"/>
  <c r="O72" i="6"/>
  <c r="N72" i="6"/>
  <c r="M72" i="6"/>
  <c r="L72" i="6"/>
  <c r="Q71" i="6"/>
  <c r="P71" i="6"/>
  <c r="O71" i="6"/>
  <c r="N71" i="6"/>
  <c r="M71" i="6"/>
  <c r="L71" i="6"/>
  <c r="B70" i="6"/>
  <c r="C70" i="6"/>
  <c r="D70" i="6"/>
  <c r="E70" i="6"/>
  <c r="F70" i="6"/>
  <c r="H70" i="6"/>
  <c r="G70" i="6"/>
  <c r="B69" i="6"/>
  <c r="C69" i="6"/>
  <c r="D69" i="6"/>
  <c r="E69" i="6"/>
  <c r="F69" i="6"/>
  <c r="H69" i="6"/>
  <c r="G69" i="6"/>
  <c r="J69" i="6"/>
  <c r="Q70" i="6"/>
  <c r="P70" i="6"/>
  <c r="O70" i="6"/>
  <c r="N70" i="6"/>
  <c r="M70" i="6"/>
  <c r="L70" i="6"/>
  <c r="Q69" i="6"/>
  <c r="P69" i="6"/>
  <c r="O69" i="6"/>
  <c r="N69" i="6"/>
  <c r="M69" i="6"/>
  <c r="L69" i="6"/>
  <c r="B68" i="6"/>
  <c r="C68" i="6"/>
  <c r="D68" i="6"/>
  <c r="E68" i="6"/>
  <c r="F68" i="6"/>
  <c r="H68" i="6"/>
  <c r="G68" i="6"/>
  <c r="B67" i="6"/>
  <c r="C67" i="6"/>
  <c r="D67" i="6"/>
  <c r="E67" i="6"/>
  <c r="F67" i="6"/>
  <c r="H67" i="6"/>
  <c r="G67" i="6"/>
  <c r="J67" i="6"/>
  <c r="Q68" i="6"/>
  <c r="P68" i="6"/>
  <c r="O68" i="6"/>
  <c r="N68" i="6"/>
  <c r="M68" i="6"/>
  <c r="L68" i="6"/>
  <c r="Q67" i="6"/>
  <c r="P67" i="6"/>
  <c r="O67" i="6"/>
  <c r="N67" i="6"/>
  <c r="M67" i="6"/>
  <c r="L67" i="6"/>
  <c r="B66" i="6"/>
  <c r="C66" i="6"/>
  <c r="D66" i="6"/>
  <c r="E66" i="6"/>
  <c r="F66" i="6"/>
  <c r="H66" i="6"/>
  <c r="G66" i="6"/>
  <c r="B65" i="6"/>
  <c r="C65" i="6"/>
  <c r="D65" i="6"/>
  <c r="E65" i="6"/>
  <c r="F65" i="6"/>
  <c r="H65" i="6"/>
  <c r="G65" i="6"/>
  <c r="J65" i="6"/>
  <c r="Q66" i="6"/>
  <c r="P66" i="6"/>
  <c r="O66" i="6"/>
  <c r="N66" i="6"/>
  <c r="M66" i="6"/>
  <c r="L66" i="6"/>
  <c r="Q65" i="6"/>
  <c r="P65" i="6"/>
  <c r="O65" i="6"/>
  <c r="N65" i="6"/>
  <c r="M65" i="6"/>
  <c r="L65" i="6"/>
  <c r="B64" i="6"/>
  <c r="C64" i="6"/>
  <c r="D64" i="6"/>
  <c r="E64" i="6"/>
  <c r="F64" i="6"/>
  <c r="H64" i="6"/>
  <c r="G64" i="6"/>
  <c r="B63" i="6"/>
  <c r="C63" i="6"/>
  <c r="D63" i="6"/>
  <c r="E63" i="6"/>
  <c r="F63" i="6"/>
  <c r="H63" i="6"/>
  <c r="G63" i="6"/>
  <c r="J63" i="6"/>
  <c r="Q64" i="6"/>
  <c r="P64" i="6"/>
  <c r="O64" i="6"/>
  <c r="N64" i="6"/>
  <c r="M64" i="6"/>
  <c r="L64" i="6"/>
  <c r="Q63" i="6"/>
  <c r="P63" i="6"/>
  <c r="O63" i="6"/>
  <c r="N63" i="6"/>
  <c r="M63" i="6"/>
  <c r="L63" i="6"/>
  <c r="B62" i="6"/>
  <c r="C62" i="6"/>
  <c r="D62" i="6"/>
  <c r="E62" i="6"/>
  <c r="F62" i="6"/>
  <c r="H62" i="6"/>
  <c r="G62" i="6"/>
  <c r="B61" i="6"/>
  <c r="C61" i="6"/>
  <c r="D61" i="6"/>
  <c r="E61" i="6"/>
  <c r="F61" i="6"/>
  <c r="H61" i="6"/>
  <c r="G61" i="6"/>
  <c r="J61" i="6"/>
  <c r="Q62" i="6"/>
  <c r="P62" i="6"/>
  <c r="O62" i="6"/>
  <c r="N62" i="6"/>
  <c r="M62" i="6"/>
  <c r="L62" i="6"/>
  <c r="Q61" i="6"/>
  <c r="P61" i="6"/>
  <c r="O61" i="6"/>
  <c r="N61" i="6"/>
  <c r="M61" i="6"/>
  <c r="L61" i="6"/>
  <c r="B60" i="6"/>
  <c r="C60" i="6"/>
  <c r="D60" i="6"/>
  <c r="E60" i="6"/>
  <c r="F60" i="6"/>
  <c r="H60" i="6"/>
  <c r="G60" i="6"/>
  <c r="B59" i="6"/>
  <c r="C59" i="6"/>
  <c r="D59" i="6"/>
  <c r="E59" i="6"/>
  <c r="F59" i="6"/>
  <c r="H59" i="6"/>
  <c r="G59" i="6"/>
  <c r="J59" i="6"/>
  <c r="Q60" i="6"/>
  <c r="P60" i="6"/>
  <c r="O60" i="6"/>
  <c r="N60" i="6"/>
  <c r="M60" i="6"/>
  <c r="L60" i="6"/>
  <c r="Q59" i="6"/>
  <c r="P59" i="6"/>
  <c r="O59" i="6"/>
  <c r="N59" i="6"/>
  <c r="M59" i="6"/>
  <c r="L59" i="6"/>
  <c r="B58" i="6"/>
  <c r="C58" i="6"/>
  <c r="D58" i="6"/>
  <c r="E58" i="6"/>
  <c r="F58" i="6"/>
  <c r="H58" i="6"/>
  <c r="G58" i="6"/>
  <c r="B57" i="6"/>
  <c r="C57" i="6"/>
  <c r="D57" i="6"/>
  <c r="E57" i="6"/>
  <c r="F57" i="6"/>
  <c r="H57" i="6"/>
  <c r="G57" i="6"/>
  <c r="J57" i="6"/>
  <c r="Q58" i="6"/>
  <c r="P58" i="6"/>
  <c r="O58" i="6"/>
  <c r="N58" i="6"/>
  <c r="M58" i="6"/>
  <c r="L58" i="6"/>
  <c r="Q57" i="6"/>
  <c r="P57" i="6"/>
  <c r="O57" i="6"/>
  <c r="N57" i="6"/>
  <c r="M57" i="6"/>
  <c r="L57" i="6"/>
  <c r="B56" i="6"/>
  <c r="C56" i="6"/>
  <c r="D56" i="6"/>
  <c r="E56" i="6"/>
  <c r="F56" i="6"/>
  <c r="H56" i="6"/>
  <c r="G56" i="6"/>
  <c r="B55" i="6"/>
  <c r="C55" i="6"/>
  <c r="D55" i="6"/>
  <c r="E55" i="6"/>
  <c r="F55" i="6"/>
  <c r="H55" i="6"/>
  <c r="G55" i="6"/>
  <c r="J55" i="6"/>
  <c r="Q56" i="6"/>
  <c r="P56" i="6"/>
  <c r="O56" i="6"/>
  <c r="N56" i="6"/>
  <c r="M56" i="6"/>
  <c r="L56" i="6"/>
  <c r="Q55" i="6"/>
  <c r="P55" i="6"/>
  <c r="O55" i="6"/>
  <c r="N55" i="6"/>
  <c r="M55" i="6"/>
  <c r="L55" i="6"/>
  <c r="B54" i="6"/>
  <c r="C54" i="6"/>
  <c r="D54" i="6"/>
  <c r="E54" i="6"/>
  <c r="F54" i="6"/>
  <c r="H54" i="6"/>
  <c r="G54" i="6"/>
  <c r="B53" i="6"/>
  <c r="C53" i="6"/>
  <c r="D53" i="6"/>
  <c r="E53" i="6"/>
  <c r="F53" i="6"/>
  <c r="H53" i="6"/>
  <c r="G53" i="6"/>
  <c r="J53" i="6"/>
  <c r="Q54" i="6"/>
  <c r="P54" i="6"/>
  <c r="O54" i="6"/>
  <c r="N54" i="6"/>
  <c r="M54" i="6"/>
  <c r="L54" i="6"/>
  <c r="Q53" i="6"/>
  <c r="P53" i="6"/>
  <c r="O53" i="6"/>
  <c r="N53" i="6"/>
  <c r="M53" i="6"/>
  <c r="L53" i="6"/>
  <c r="B52" i="6"/>
  <c r="C52" i="6"/>
  <c r="D52" i="6"/>
  <c r="E52" i="6"/>
  <c r="F52" i="6"/>
  <c r="H52" i="6"/>
  <c r="G52" i="6"/>
  <c r="B51" i="6"/>
  <c r="C51" i="6"/>
  <c r="D51" i="6"/>
  <c r="E51" i="6"/>
  <c r="F51" i="6"/>
  <c r="H51" i="6"/>
  <c r="G51" i="6"/>
  <c r="J51" i="6"/>
  <c r="Q52" i="6"/>
  <c r="P52" i="6"/>
  <c r="O52" i="6"/>
  <c r="N52" i="6"/>
  <c r="M52" i="6"/>
  <c r="L52" i="6"/>
  <c r="Q51" i="6"/>
  <c r="P51" i="6"/>
  <c r="O51" i="6"/>
  <c r="N51" i="6"/>
  <c r="M51" i="6"/>
  <c r="L51" i="6"/>
  <c r="B50" i="6"/>
  <c r="C50" i="6"/>
  <c r="D50" i="6"/>
  <c r="E50" i="6"/>
  <c r="F50" i="6"/>
  <c r="H50" i="6"/>
  <c r="G50" i="6"/>
  <c r="B49" i="6"/>
  <c r="C49" i="6"/>
  <c r="D49" i="6"/>
  <c r="E49" i="6"/>
  <c r="F49" i="6"/>
  <c r="H49" i="6"/>
  <c r="G49" i="6"/>
  <c r="J49" i="6"/>
  <c r="Q50" i="6"/>
  <c r="P50" i="6"/>
  <c r="O50" i="6"/>
  <c r="N50" i="6"/>
  <c r="M50" i="6"/>
  <c r="L50" i="6"/>
  <c r="Q49" i="6"/>
  <c r="P49" i="6"/>
  <c r="O49" i="6"/>
  <c r="N49" i="6"/>
  <c r="M49" i="6"/>
  <c r="L49" i="6"/>
  <c r="B48" i="6"/>
  <c r="C48" i="6"/>
  <c r="D48" i="6"/>
  <c r="E48" i="6"/>
  <c r="F48" i="6"/>
  <c r="H48" i="6"/>
  <c r="G48" i="6"/>
  <c r="B47" i="6"/>
  <c r="C47" i="6"/>
  <c r="D47" i="6"/>
  <c r="E47" i="6"/>
  <c r="F47" i="6"/>
  <c r="H47" i="6"/>
  <c r="G47" i="6"/>
  <c r="J47" i="6"/>
  <c r="Q48" i="6"/>
  <c r="P48" i="6"/>
  <c r="O48" i="6"/>
  <c r="N48" i="6"/>
  <c r="M48" i="6"/>
  <c r="L48" i="6"/>
  <c r="Q47" i="6"/>
  <c r="P47" i="6"/>
  <c r="O47" i="6"/>
  <c r="N47" i="6"/>
  <c r="M47" i="6"/>
  <c r="L47" i="6"/>
  <c r="B46" i="6"/>
  <c r="C46" i="6"/>
  <c r="D46" i="6"/>
  <c r="E46" i="6"/>
  <c r="F46" i="6"/>
  <c r="H46" i="6"/>
  <c r="G46" i="6"/>
  <c r="B45" i="6"/>
  <c r="C45" i="6"/>
  <c r="D45" i="6"/>
  <c r="E45" i="6"/>
  <c r="F45" i="6"/>
  <c r="H45" i="6"/>
  <c r="G45" i="6"/>
  <c r="J45" i="6"/>
  <c r="Q46" i="6"/>
  <c r="P46" i="6"/>
  <c r="O46" i="6"/>
  <c r="N46" i="6"/>
  <c r="M46" i="6"/>
  <c r="L46" i="6"/>
  <c r="Q45" i="6"/>
  <c r="P45" i="6"/>
  <c r="O45" i="6"/>
  <c r="N45" i="6"/>
  <c r="M45" i="6"/>
  <c r="L45" i="6"/>
  <c r="B44" i="6"/>
  <c r="C44" i="6"/>
  <c r="D44" i="6"/>
  <c r="E44" i="6"/>
  <c r="F44" i="6"/>
  <c r="H44" i="6"/>
  <c r="G44" i="6"/>
  <c r="B43" i="6"/>
  <c r="C43" i="6"/>
  <c r="D43" i="6"/>
  <c r="E43" i="6"/>
  <c r="F43" i="6"/>
  <c r="H43" i="6"/>
  <c r="G43" i="6"/>
  <c r="J43" i="6"/>
  <c r="Q44" i="6"/>
  <c r="P44" i="6"/>
  <c r="O44" i="6"/>
  <c r="N44" i="6"/>
  <c r="M44" i="6"/>
  <c r="L44" i="6"/>
  <c r="Q43" i="6"/>
  <c r="P43" i="6"/>
  <c r="O43" i="6"/>
  <c r="N43" i="6"/>
  <c r="M43" i="6"/>
  <c r="L43" i="6"/>
  <c r="B42" i="6"/>
  <c r="C42" i="6"/>
  <c r="D42" i="6"/>
  <c r="E42" i="6"/>
  <c r="F42" i="6"/>
  <c r="H42" i="6"/>
  <c r="G42" i="6"/>
  <c r="B41" i="6"/>
  <c r="C41" i="6"/>
  <c r="D41" i="6"/>
  <c r="E41" i="6"/>
  <c r="F41" i="6"/>
  <c r="H41" i="6"/>
  <c r="G41" i="6"/>
  <c r="J41" i="6"/>
  <c r="Q42" i="6"/>
  <c r="P42" i="6"/>
  <c r="O42" i="6"/>
  <c r="N42" i="6"/>
  <c r="M42" i="6"/>
  <c r="L42" i="6"/>
  <c r="Q41" i="6"/>
  <c r="P41" i="6"/>
  <c r="O41" i="6"/>
  <c r="N41" i="6"/>
  <c r="M41" i="6"/>
  <c r="L41" i="6"/>
  <c r="B40" i="6"/>
  <c r="C40" i="6"/>
  <c r="D40" i="6"/>
  <c r="E40" i="6"/>
  <c r="F40" i="6"/>
  <c r="H40" i="6"/>
  <c r="G40" i="6"/>
  <c r="B39" i="6"/>
  <c r="C39" i="6"/>
  <c r="D39" i="6"/>
  <c r="E39" i="6"/>
  <c r="F39" i="6"/>
  <c r="H39" i="6"/>
  <c r="G39" i="6"/>
  <c r="J39" i="6"/>
  <c r="Q40" i="6"/>
  <c r="P40" i="6"/>
  <c r="O40" i="6"/>
  <c r="N40" i="6"/>
  <c r="M40" i="6"/>
  <c r="L40" i="6"/>
  <c r="Q39" i="6"/>
  <c r="P39" i="6"/>
  <c r="O39" i="6"/>
  <c r="N39" i="6"/>
  <c r="M39" i="6"/>
  <c r="L39" i="6"/>
  <c r="B38" i="6"/>
  <c r="C38" i="6"/>
  <c r="D38" i="6"/>
  <c r="E38" i="6"/>
  <c r="F38" i="6"/>
  <c r="H38" i="6"/>
  <c r="G38" i="6"/>
  <c r="B37" i="6"/>
  <c r="C37" i="6"/>
  <c r="D37" i="6"/>
  <c r="E37" i="6"/>
  <c r="F37" i="6"/>
  <c r="H37" i="6"/>
  <c r="G37" i="6"/>
  <c r="J37" i="6"/>
  <c r="Q38" i="6"/>
  <c r="P38" i="6"/>
  <c r="O38" i="6"/>
  <c r="N38" i="6"/>
  <c r="M38" i="6"/>
  <c r="L38" i="6"/>
  <c r="Q37" i="6"/>
  <c r="P37" i="6"/>
  <c r="O37" i="6"/>
  <c r="N37" i="6"/>
  <c r="M37" i="6"/>
  <c r="L37" i="6"/>
  <c r="B36" i="6"/>
  <c r="C36" i="6"/>
  <c r="D36" i="6"/>
  <c r="E36" i="6"/>
  <c r="F36" i="6"/>
  <c r="H36" i="6"/>
  <c r="G36" i="6"/>
  <c r="B35" i="6"/>
  <c r="C35" i="6"/>
  <c r="D35" i="6"/>
  <c r="E35" i="6"/>
  <c r="F35" i="6"/>
  <c r="H35" i="6"/>
  <c r="G35" i="6"/>
  <c r="J35" i="6"/>
  <c r="Q36" i="6"/>
  <c r="P36" i="6"/>
  <c r="O36" i="6"/>
  <c r="N36" i="6"/>
  <c r="M36" i="6"/>
  <c r="L36" i="6"/>
  <c r="Q35" i="6"/>
  <c r="P35" i="6"/>
  <c r="O35" i="6"/>
  <c r="N35" i="6"/>
  <c r="M35" i="6"/>
  <c r="L35" i="6"/>
  <c r="B34" i="6"/>
  <c r="C34" i="6"/>
  <c r="D34" i="6"/>
  <c r="E34" i="6"/>
  <c r="F34" i="6"/>
  <c r="H34" i="6"/>
  <c r="G34" i="6"/>
  <c r="B33" i="6"/>
  <c r="C33" i="6"/>
  <c r="D33" i="6"/>
  <c r="E33" i="6"/>
  <c r="F33" i="6"/>
  <c r="H33" i="6"/>
  <c r="G33" i="6"/>
  <c r="J33" i="6"/>
  <c r="Q34" i="6"/>
  <c r="P34" i="6"/>
  <c r="O34" i="6"/>
  <c r="N34" i="6"/>
  <c r="M34" i="6"/>
  <c r="L34" i="6"/>
  <c r="Q33" i="6"/>
  <c r="P33" i="6"/>
  <c r="O33" i="6"/>
  <c r="N33" i="6"/>
  <c r="M33" i="6"/>
  <c r="L33" i="6"/>
  <c r="B32" i="6"/>
  <c r="C32" i="6"/>
  <c r="D32" i="6"/>
  <c r="E32" i="6"/>
  <c r="F32" i="6"/>
  <c r="H32" i="6"/>
  <c r="G32" i="6"/>
  <c r="B31" i="6"/>
  <c r="C31" i="6"/>
  <c r="D31" i="6"/>
  <c r="E31" i="6"/>
  <c r="F31" i="6"/>
  <c r="H31" i="6"/>
  <c r="G31" i="6"/>
  <c r="J31" i="6"/>
  <c r="Q32" i="6"/>
  <c r="P32" i="6"/>
  <c r="O32" i="6"/>
  <c r="N32" i="6"/>
  <c r="M32" i="6"/>
  <c r="L32" i="6"/>
  <c r="Q31" i="6"/>
  <c r="P31" i="6"/>
  <c r="O31" i="6"/>
  <c r="N31" i="6"/>
  <c r="M31" i="6"/>
  <c r="L31" i="6"/>
  <c r="B30" i="6"/>
  <c r="C30" i="6"/>
  <c r="D30" i="6"/>
  <c r="E30" i="6"/>
  <c r="F30" i="6"/>
  <c r="H30" i="6"/>
  <c r="G30" i="6"/>
  <c r="B29" i="6"/>
  <c r="C29" i="6"/>
  <c r="D29" i="6"/>
  <c r="E29" i="6"/>
  <c r="F29" i="6"/>
  <c r="H29" i="6"/>
  <c r="G29" i="6"/>
  <c r="J29" i="6"/>
  <c r="Q30" i="6"/>
  <c r="P30" i="6"/>
  <c r="O30" i="6"/>
  <c r="N30" i="6"/>
  <c r="M30" i="6"/>
  <c r="L30" i="6"/>
  <c r="Q29" i="6"/>
  <c r="P29" i="6"/>
  <c r="O29" i="6"/>
  <c r="N29" i="6"/>
  <c r="M29" i="6"/>
  <c r="L29" i="6"/>
  <c r="B28" i="6"/>
  <c r="C28" i="6"/>
  <c r="D28" i="6"/>
  <c r="E28" i="6"/>
  <c r="F28" i="6"/>
  <c r="H28" i="6"/>
  <c r="G28" i="6"/>
  <c r="B27" i="6"/>
  <c r="C27" i="6"/>
  <c r="D27" i="6"/>
  <c r="E27" i="6"/>
  <c r="F27" i="6"/>
  <c r="H27" i="6"/>
  <c r="G27" i="6"/>
  <c r="J27" i="6"/>
  <c r="Q28" i="6"/>
  <c r="P28" i="6"/>
  <c r="O28" i="6"/>
  <c r="N28" i="6"/>
  <c r="M28" i="6"/>
  <c r="L28" i="6"/>
  <c r="Q27" i="6"/>
  <c r="P27" i="6"/>
  <c r="O27" i="6"/>
  <c r="N27" i="6"/>
  <c r="M27" i="6"/>
  <c r="L27" i="6"/>
  <c r="B26" i="6"/>
  <c r="C26" i="6"/>
  <c r="D26" i="6"/>
  <c r="E26" i="6"/>
  <c r="F26" i="6"/>
  <c r="H26" i="6"/>
  <c r="G26" i="6"/>
  <c r="B25" i="6"/>
  <c r="C25" i="6"/>
  <c r="D25" i="6"/>
  <c r="E25" i="6"/>
  <c r="F25" i="6"/>
  <c r="H25" i="6"/>
  <c r="G25" i="6"/>
  <c r="J25" i="6"/>
  <c r="Q26" i="6"/>
  <c r="P26" i="6"/>
  <c r="O26" i="6"/>
  <c r="N26" i="6"/>
  <c r="M26" i="6"/>
  <c r="L26" i="6"/>
  <c r="Q25" i="6"/>
  <c r="P25" i="6"/>
  <c r="O25" i="6"/>
  <c r="N25" i="6"/>
  <c r="M25" i="6"/>
  <c r="L25" i="6"/>
  <c r="B24" i="6"/>
  <c r="C24" i="6"/>
  <c r="D24" i="6"/>
  <c r="E24" i="6"/>
  <c r="F24" i="6"/>
  <c r="H24" i="6"/>
  <c r="G24" i="6"/>
  <c r="B23" i="6"/>
  <c r="C23" i="6"/>
  <c r="D23" i="6"/>
  <c r="E23" i="6"/>
  <c r="F23" i="6"/>
  <c r="H23" i="6"/>
  <c r="G23" i="6"/>
  <c r="J23" i="6"/>
  <c r="Q24" i="6"/>
  <c r="P24" i="6"/>
  <c r="O24" i="6"/>
  <c r="N24" i="6"/>
  <c r="M24" i="6"/>
  <c r="L24" i="6"/>
  <c r="Q23" i="6"/>
  <c r="P23" i="6"/>
  <c r="O23" i="6"/>
  <c r="N23" i="6"/>
  <c r="M23" i="6"/>
  <c r="L23" i="6"/>
  <c r="B22" i="6"/>
  <c r="C22" i="6"/>
  <c r="D22" i="6"/>
  <c r="E22" i="6"/>
  <c r="F22" i="6"/>
  <c r="H22" i="6"/>
  <c r="G22" i="6"/>
  <c r="B21" i="6"/>
  <c r="C21" i="6"/>
  <c r="D21" i="6"/>
  <c r="E21" i="6"/>
  <c r="F21" i="6"/>
  <c r="H21" i="6"/>
  <c r="G21" i="6"/>
  <c r="J21" i="6"/>
  <c r="Q22" i="6"/>
  <c r="P22" i="6"/>
  <c r="O22" i="6"/>
  <c r="N22" i="6"/>
  <c r="M22" i="6"/>
  <c r="L22" i="6"/>
  <c r="Q21" i="6"/>
  <c r="P21" i="6"/>
  <c r="O21" i="6"/>
  <c r="N21" i="6"/>
  <c r="M21" i="6"/>
  <c r="L21" i="6"/>
  <c r="B20" i="6"/>
  <c r="C20" i="6"/>
  <c r="D20" i="6"/>
  <c r="E20" i="6"/>
  <c r="F20" i="6"/>
  <c r="H20" i="6"/>
  <c r="G20" i="6"/>
  <c r="B19" i="6"/>
  <c r="C19" i="6"/>
  <c r="D19" i="6"/>
  <c r="E19" i="6"/>
  <c r="F19" i="6"/>
  <c r="H19" i="6"/>
  <c r="G19" i="6"/>
  <c r="J19" i="6"/>
  <c r="Q20" i="6"/>
  <c r="P20" i="6"/>
  <c r="O20" i="6"/>
  <c r="N20" i="6"/>
  <c r="M20" i="6"/>
  <c r="L20" i="6"/>
  <c r="Q19" i="6"/>
  <c r="P19" i="6"/>
  <c r="O19" i="6"/>
  <c r="N19" i="6"/>
  <c r="M19" i="6"/>
  <c r="L19" i="6"/>
  <c r="B18" i="6"/>
  <c r="C18" i="6"/>
  <c r="D18" i="6"/>
  <c r="E18" i="6"/>
  <c r="F18" i="6"/>
  <c r="H18" i="6"/>
  <c r="G18" i="6"/>
  <c r="B17" i="6"/>
  <c r="C17" i="6"/>
  <c r="D17" i="6"/>
  <c r="E17" i="6"/>
  <c r="F17" i="6"/>
  <c r="H17" i="6"/>
  <c r="G17" i="6"/>
  <c r="J17" i="6"/>
  <c r="Q18" i="6"/>
  <c r="P18" i="6"/>
  <c r="O18" i="6"/>
  <c r="N18" i="6"/>
  <c r="M18" i="6"/>
  <c r="L18" i="6"/>
  <c r="Q17" i="6"/>
  <c r="P17" i="6"/>
  <c r="O17" i="6"/>
  <c r="N17" i="6"/>
  <c r="M17" i="6"/>
  <c r="L17" i="6"/>
  <c r="B16" i="6"/>
  <c r="C16" i="6"/>
  <c r="D16" i="6"/>
  <c r="E16" i="6"/>
  <c r="F16" i="6"/>
  <c r="H16" i="6"/>
  <c r="G16" i="6"/>
  <c r="B15" i="6"/>
  <c r="C15" i="6"/>
  <c r="D15" i="6"/>
  <c r="E15" i="6"/>
  <c r="F15" i="6"/>
  <c r="H15" i="6"/>
  <c r="G15" i="6"/>
  <c r="J15" i="6"/>
  <c r="Q16" i="6"/>
  <c r="P16" i="6"/>
  <c r="O16" i="6"/>
  <c r="N16" i="6"/>
  <c r="M16" i="6"/>
  <c r="L16" i="6"/>
  <c r="Q15" i="6"/>
  <c r="P15" i="6"/>
  <c r="O15" i="6"/>
  <c r="N15" i="6"/>
  <c r="M15" i="6"/>
  <c r="L15" i="6"/>
  <c r="B14" i="6"/>
  <c r="C14" i="6"/>
  <c r="D14" i="6"/>
  <c r="E14" i="6"/>
  <c r="H14" i="6"/>
  <c r="G14" i="6"/>
  <c r="AD7" i="3"/>
  <c r="AE7" i="3"/>
  <c r="AK7" i="3"/>
  <c r="AF7" i="3"/>
  <c r="AL7" i="3"/>
  <c r="AG7" i="3"/>
  <c r="AM7" i="3"/>
  <c r="AH7" i="3"/>
  <c r="AN7" i="3"/>
  <c r="AI7" i="3"/>
  <c r="AO7" i="3"/>
  <c r="AJ7" i="3"/>
  <c r="AP7" i="3"/>
  <c r="AD8" i="3"/>
  <c r="AE8" i="3"/>
  <c r="AK8" i="3"/>
  <c r="AF8" i="3"/>
  <c r="AL8" i="3"/>
  <c r="AG8" i="3"/>
  <c r="AM8" i="3"/>
  <c r="AH8" i="3"/>
  <c r="AN8" i="3"/>
  <c r="AI8" i="3"/>
  <c r="AO8" i="3"/>
  <c r="AJ8" i="3"/>
  <c r="AP8" i="3"/>
  <c r="AD9" i="3"/>
  <c r="AE9" i="3"/>
  <c r="AK9" i="3"/>
  <c r="AF9" i="3"/>
  <c r="AL9" i="3"/>
  <c r="AG9" i="3"/>
  <c r="AM9" i="3"/>
  <c r="AH9" i="3"/>
  <c r="AN9" i="3"/>
  <c r="AI9" i="3"/>
  <c r="AO9" i="3"/>
  <c r="AJ9" i="3"/>
  <c r="AP9" i="3"/>
  <c r="AD10" i="3"/>
  <c r="AE10" i="3"/>
  <c r="AK10" i="3"/>
  <c r="AF10" i="3"/>
  <c r="AL10" i="3"/>
  <c r="AG10" i="3"/>
  <c r="AM10" i="3"/>
  <c r="AH10" i="3"/>
  <c r="AN10" i="3"/>
  <c r="AI10" i="3"/>
  <c r="AO10" i="3"/>
  <c r="AJ10" i="3"/>
  <c r="AP10" i="3"/>
  <c r="AD11" i="3"/>
  <c r="AE11" i="3"/>
  <c r="AK11" i="3"/>
  <c r="AF11" i="3"/>
  <c r="AL11" i="3"/>
  <c r="AG11" i="3"/>
  <c r="AM11" i="3"/>
  <c r="AH11" i="3"/>
  <c r="AN11" i="3"/>
  <c r="AI11" i="3"/>
  <c r="AO11" i="3"/>
  <c r="AJ11" i="3"/>
  <c r="AP11" i="3"/>
  <c r="AD12" i="3"/>
  <c r="AE12" i="3"/>
  <c r="AK12" i="3"/>
  <c r="AF12" i="3"/>
  <c r="AL12" i="3"/>
  <c r="AG12" i="3"/>
  <c r="AM12" i="3"/>
  <c r="AH12" i="3"/>
  <c r="AN12" i="3"/>
  <c r="AI12" i="3"/>
  <c r="AO12" i="3"/>
  <c r="AJ12" i="3"/>
  <c r="AP12" i="3"/>
  <c r="AD13" i="3"/>
  <c r="AE13" i="3"/>
  <c r="AK13" i="3"/>
  <c r="AF13" i="3"/>
  <c r="AL13" i="3"/>
  <c r="AG13" i="3"/>
  <c r="AM13" i="3"/>
  <c r="AH13" i="3"/>
  <c r="AN13" i="3"/>
  <c r="AI13" i="3"/>
  <c r="AO13" i="3"/>
  <c r="AJ13" i="3"/>
  <c r="AP13" i="3"/>
  <c r="AD14" i="3"/>
  <c r="AE14" i="3"/>
  <c r="AK14" i="3"/>
  <c r="AF14" i="3"/>
  <c r="AL14" i="3"/>
  <c r="AG14" i="3"/>
  <c r="AM14" i="3"/>
  <c r="AH14" i="3"/>
  <c r="AN14" i="3"/>
  <c r="AI14" i="3"/>
  <c r="AO14" i="3"/>
  <c r="AJ14" i="3"/>
  <c r="AP14" i="3"/>
  <c r="AD15" i="3"/>
  <c r="AE15" i="3"/>
  <c r="AK15" i="3"/>
  <c r="AF15" i="3"/>
  <c r="AL15" i="3"/>
  <c r="AG15" i="3"/>
  <c r="AM15" i="3"/>
  <c r="AH15" i="3"/>
  <c r="AN15" i="3"/>
  <c r="AI15" i="3"/>
  <c r="AO15" i="3"/>
  <c r="AJ15" i="3"/>
  <c r="AP15" i="3"/>
  <c r="AD16" i="3"/>
  <c r="AE16" i="3"/>
  <c r="AK16" i="3"/>
  <c r="AF16" i="3"/>
  <c r="AL16" i="3"/>
  <c r="AG16" i="3"/>
  <c r="AM16" i="3"/>
  <c r="AH16" i="3"/>
  <c r="AN16" i="3"/>
  <c r="AI16" i="3"/>
  <c r="AO16" i="3"/>
  <c r="AJ16" i="3"/>
  <c r="AP16" i="3"/>
  <c r="AD17" i="3"/>
  <c r="AE17" i="3"/>
  <c r="AK17" i="3"/>
  <c r="AF17" i="3"/>
  <c r="AL17" i="3"/>
  <c r="AG17" i="3"/>
  <c r="AM17" i="3"/>
  <c r="AH17" i="3"/>
  <c r="AN17" i="3"/>
  <c r="AI17" i="3"/>
  <c r="AO17" i="3"/>
  <c r="AJ17" i="3"/>
  <c r="AP17" i="3"/>
  <c r="AD18" i="3"/>
  <c r="AE18" i="3"/>
  <c r="AK18" i="3"/>
  <c r="AF18" i="3"/>
  <c r="AL18" i="3"/>
  <c r="AG18" i="3"/>
  <c r="AM18" i="3"/>
  <c r="AH18" i="3"/>
  <c r="AN18" i="3"/>
  <c r="AI18" i="3"/>
  <c r="AO18" i="3"/>
  <c r="AJ18" i="3"/>
  <c r="AP18" i="3"/>
  <c r="AD19" i="3"/>
  <c r="AE19" i="3"/>
  <c r="AK19" i="3"/>
  <c r="AF19" i="3"/>
  <c r="AL19" i="3"/>
  <c r="AG19" i="3"/>
  <c r="AM19" i="3"/>
  <c r="AH19" i="3"/>
  <c r="AN19" i="3"/>
  <c r="AI19" i="3"/>
  <c r="AO19" i="3"/>
  <c r="AJ19" i="3"/>
  <c r="AP19" i="3"/>
  <c r="AD20" i="3"/>
  <c r="AE20" i="3"/>
  <c r="AK20" i="3"/>
  <c r="AF20" i="3"/>
  <c r="AL20" i="3"/>
  <c r="AG20" i="3"/>
  <c r="AM20" i="3"/>
  <c r="AH20" i="3"/>
  <c r="AN20" i="3"/>
  <c r="AI20" i="3"/>
  <c r="AO20" i="3"/>
  <c r="AJ20" i="3"/>
  <c r="AP20" i="3"/>
  <c r="AD21" i="3"/>
  <c r="AE21" i="3"/>
  <c r="AK21" i="3"/>
  <c r="AF21" i="3"/>
  <c r="AL21" i="3"/>
  <c r="AG21" i="3"/>
  <c r="AM21" i="3"/>
  <c r="AH21" i="3"/>
  <c r="AN21" i="3"/>
  <c r="AI21" i="3"/>
  <c r="AO21" i="3"/>
  <c r="AJ21" i="3"/>
  <c r="AP21" i="3"/>
  <c r="AD22" i="3"/>
  <c r="AE22" i="3"/>
  <c r="AK22" i="3"/>
  <c r="AF22" i="3"/>
  <c r="AL22" i="3"/>
  <c r="AG22" i="3"/>
  <c r="AM22" i="3"/>
  <c r="AH22" i="3"/>
  <c r="AN22" i="3"/>
  <c r="AI22" i="3"/>
  <c r="AO22" i="3"/>
  <c r="AJ22" i="3"/>
  <c r="AP22" i="3"/>
  <c r="AD23" i="3"/>
  <c r="AE23" i="3"/>
  <c r="AK23" i="3"/>
  <c r="AF23" i="3"/>
  <c r="AL23" i="3"/>
  <c r="AG23" i="3"/>
  <c r="AM23" i="3"/>
  <c r="AH23" i="3"/>
  <c r="AN23" i="3"/>
  <c r="AI23" i="3"/>
  <c r="AO23" i="3"/>
  <c r="AJ23" i="3"/>
  <c r="AP23" i="3"/>
  <c r="AD24" i="3"/>
  <c r="AE24" i="3"/>
  <c r="AK24" i="3"/>
  <c r="AF24" i="3"/>
  <c r="AL24" i="3"/>
  <c r="AG24" i="3"/>
  <c r="AM24" i="3"/>
  <c r="AH24" i="3"/>
  <c r="AN24" i="3"/>
  <c r="AI24" i="3"/>
  <c r="AO24" i="3"/>
  <c r="AJ24" i="3"/>
  <c r="AP24" i="3"/>
  <c r="AD25" i="3"/>
  <c r="AE25" i="3"/>
  <c r="AK25" i="3"/>
  <c r="AF25" i="3"/>
  <c r="AL25" i="3"/>
  <c r="AG25" i="3"/>
  <c r="AM25" i="3"/>
  <c r="AH25" i="3"/>
  <c r="AN25" i="3"/>
  <c r="AI25" i="3"/>
  <c r="AO25" i="3"/>
  <c r="AJ25" i="3"/>
  <c r="AP25" i="3"/>
  <c r="AD26" i="3"/>
  <c r="AE26" i="3"/>
  <c r="AK26" i="3"/>
  <c r="AF26" i="3"/>
  <c r="AL26" i="3"/>
  <c r="AG26" i="3"/>
  <c r="AM26" i="3"/>
  <c r="AH26" i="3"/>
  <c r="AN26" i="3"/>
  <c r="AI26" i="3"/>
  <c r="AO26" i="3"/>
  <c r="AJ26" i="3"/>
  <c r="AP26" i="3"/>
  <c r="AD27" i="3"/>
  <c r="AE27" i="3"/>
  <c r="AK27" i="3"/>
  <c r="AF27" i="3"/>
  <c r="AL27" i="3"/>
  <c r="AG27" i="3"/>
  <c r="AM27" i="3"/>
  <c r="AH27" i="3"/>
  <c r="AN27" i="3"/>
  <c r="AI27" i="3"/>
  <c r="AO27" i="3"/>
  <c r="AJ27" i="3"/>
  <c r="AP27" i="3"/>
  <c r="AD28" i="3"/>
  <c r="AE28" i="3"/>
  <c r="AK28" i="3"/>
  <c r="AF28" i="3"/>
  <c r="AL28" i="3"/>
  <c r="AG28" i="3"/>
  <c r="AM28" i="3"/>
  <c r="AH28" i="3"/>
  <c r="AN28" i="3"/>
  <c r="AI28" i="3"/>
  <c r="AO28" i="3"/>
  <c r="AJ28" i="3"/>
  <c r="AP28" i="3"/>
  <c r="AD29" i="3"/>
  <c r="AE29" i="3"/>
  <c r="AK29" i="3"/>
  <c r="AF29" i="3"/>
  <c r="AL29" i="3"/>
  <c r="AG29" i="3"/>
  <c r="AM29" i="3"/>
  <c r="AH29" i="3"/>
  <c r="AN29" i="3"/>
  <c r="AI29" i="3"/>
  <c r="AO29" i="3"/>
  <c r="AJ29" i="3"/>
  <c r="AP29" i="3"/>
  <c r="AD30" i="3"/>
  <c r="AE30" i="3"/>
  <c r="AK30" i="3"/>
  <c r="AF30" i="3"/>
  <c r="AL30" i="3"/>
  <c r="AG30" i="3"/>
  <c r="AM30" i="3"/>
  <c r="AH30" i="3"/>
  <c r="AN30" i="3"/>
  <c r="AI30" i="3"/>
  <c r="AO30" i="3"/>
  <c r="AJ30" i="3"/>
  <c r="AP30" i="3"/>
  <c r="AD31" i="3"/>
  <c r="AE31" i="3"/>
  <c r="AK31" i="3"/>
  <c r="AF31" i="3"/>
  <c r="AL31" i="3"/>
  <c r="AG31" i="3"/>
  <c r="AM31" i="3"/>
  <c r="AH31" i="3"/>
  <c r="AN31" i="3"/>
  <c r="AI31" i="3"/>
  <c r="AO31" i="3"/>
  <c r="AJ31" i="3"/>
  <c r="AP31" i="3"/>
  <c r="AD32" i="3"/>
  <c r="AE32" i="3"/>
  <c r="AK32" i="3"/>
  <c r="AF32" i="3"/>
  <c r="AL32" i="3"/>
  <c r="AG32" i="3"/>
  <c r="AM32" i="3"/>
  <c r="AH32" i="3"/>
  <c r="AN32" i="3"/>
  <c r="AI32" i="3"/>
  <c r="AO32" i="3"/>
  <c r="AJ32" i="3"/>
  <c r="AP32" i="3"/>
  <c r="AD33" i="3"/>
  <c r="AE33" i="3"/>
  <c r="AK33" i="3"/>
  <c r="AF33" i="3"/>
  <c r="AL33" i="3"/>
  <c r="AG33" i="3"/>
  <c r="AM33" i="3"/>
  <c r="AH33" i="3"/>
  <c r="AN33" i="3"/>
  <c r="AI33" i="3"/>
  <c r="AO33" i="3"/>
  <c r="AJ33" i="3"/>
  <c r="AP33" i="3"/>
  <c r="AD34" i="3"/>
  <c r="AE34" i="3"/>
  <c r="AK34" i="3"/>
  <c r="AF34" i="3"/>
  <c r="AL34" i="3"/>
  <c r="AG34" i="3"/>
  <c r="AM34" i="3"/>
  <c r="AH34" i="3"/>
  <c r="AN34" i="3"/>
  <c r="AI34" i="3"/>
  <c r="AO34" i="3"/>
  <c r="AJ34" i="3"/>
  <c r="AP34" i="3"/>
  <c r="AD35" i="3"/>
  <c r="AE35" i="3"/>
  <c r="AK35" i="3"/>
  <c r="AF35" i="3"/>
  <c r="AL35" i="3"/>
  <c r="AG35" i="3"/>
  <c r="AM35" i="3"/>
  <c r="AH35" i="3"/>
  <c r="AN35" i="3"/>
  <c r="AI35" i="3"/>
  <c r="AO35" i="3"/>
  <c r="AJ35" i="3"/>
  <c r="AP35" i="3"/>
  <c r="AD36" i="3"/>
  <c r="AE36" i="3"/>
  <c r="AK36" i="3"/>
  <c r="AF36" i="3"/>
  <c r="AL36" i="3"/>
  <c r="AG36" i="3"/>
  <c r="AM36" i="3"/>
  <c r="AH36" i="3"/>
  <c r="AN36" i="3"/>
  <c r="AI36" i="3"/>
  <c r="AO36" i="3"/>
  <c r="AJ36" i="3"/>
  <c r="AP36" i="3"/>
  <c r="AD37" i="3"/>
  <c r="AE37" i="3"/>
  <c r="AK37" i="3"/>
  <c r="AF37" i="3"/>
  <c r="AL37" i="3"/>
  <c r="AG37" i="3"/>
  <c r="AM37" i="3"/>
  <c r="AH37" i="3"/>
  <c r="AN37" i="3"/>
  <c r="AI37" i="3"/>
  <c r="AO37" i="3"/>
  <c r="AJ37" i="3"/>
  <c r="AP37" i="3"/>
  <c r="AD38" i="3"/>
  <c r="AE38" i="3"/>
  <c r="AK38" i="3"/>
  <c r="AF38" i="3"/>
  <c r="AL38" i="3"/>
  <c r="AG38" i="3"/>
  <c r="AM38" i="3"/>
  <c r="AH38" i="3"/>
  <c r="AN38" i="3"/>
  <c r="AI38" i="3"/>
  <c r="AO38" i="3"/>
  <c r="AJ38" i="3"/>
  <c r="AP38" i="3"/>
  <c r="AD39" i="3"/>
  <c r="AE39" i="3"/>
  <c r="AK39" i="3"/>
  <c r="AF39" i="3"/>
  <c r="AL39" i="3"/>
  <c r="AG39" i="3"/>
  <c r="AM39" i="3"/>
  <c r="AH39" i="3"/>
  <c r="AN39" i="3"/>
  <c r="AI39" i="3"/>
  <c r="AO39" i="3"/>
  <c r="AJ39" i="3"/>
  <c r="AP39" i="3"/>
  <c r="AD40" i="3"/>
  <c r="AE40" i="3"/>
  <c r="AK40" i="3"/>
  <c r="AF40" i="3"/>
  <c r="AL40" i="3"/>
  <c r="AG40" i="3"/>
  <c r="AM40" i="3"/>
  <c r="AH40" i="3"/>
  <c r="AN40" i="3"/>
  <c r="AI40" i="3"/>
  <c r="AO40" i="3"/>
  <c r="AJ40" i="3"/>
  <c r="AP40" i="3"/>
  <c r="AD41" i="3"/>
  <c r="AE41" i="3"/>
  <c r="AK41" i="3"/>
  <c r="AF41" i="3"/>
  <c r="AL41" i="3"/>
  <c r="AG41" i="3"/>
  <c r="AM41" i="3"/>
  <c r="AH41" i="3"/>
  <c r="AN41" i="3"/>
  <c r="AI41" i="3"/>
  <c r="AO41" i="3"/>
  <c r="AJ41" i="3"/>
  <c r="AP41" i="3"/>
  <c r="B13" i="6"/>
  <c r="C13" i="6"/>
  <c r="D13" i="6"/>
  <c r="E13" i="6"/>
  <c r="H13" i="6"/>
  <c r="G13" i="6"/>
  <c r="J13" i="6"/>
  <c r="Q14" i="6"/>
  <c r="P14" i="6"/>
  <c r="O14" i="6"/>
  <c r="N14" i="6"/>
  <c r="M14" i="6"/>
  <c r="L14" i="6"/>
  <c r="Q13" i="6"/>
  <c r="P13" i="6"/>
  <c r="O13" i="6"/>
  <c r="N13" i="6"/>
  <c r="M13" i="6"/>
  <c r="L13" i="6"/>
  <c r="B12" i="6"/>
  <c r="C12" i="6"/>
  <c r="D12" i="6"/>
  <c r="H12" i="6"/>
  <c r="G12" i="6"/>
  <c r="B11" i="6"/>
  <c r="C11" i="6"/>
  <c r="D11" i="6"/>
  <c r="H11" i="6"/>
  <c r="G11" i="6"/>
  <c r="J11" i="6"/>
  <c r="Q12" i="6"/>
  <c r="P12" i="6"/>
  <c r="O12" i="6"/>
  <c r="N12" i="6"/>
  <c r="M12" i="6"/>
  <c r="L12" i="6"/>
  <c r="Q11" i="6"/>
  <c r="P11" i="6"/>
  <c r="O11" i="6"/>
  <c r="N11" i="6"/>
  <c r="M11" i="6"/>
  <c r="L11" i="6"/>
  <c r="B10" i="6"/>
  <c r="C10" i="6"/>
  <c r="H10" i="6"/>
  <c r="G10" i="6"/>
  <c r="B9" i="6"/>
  <c r="C9" i="6"/>
  <c r="H9" i="6"/>
  <c r="G9" i="6"/>
  <c r="J9" i="6"/>
  <c r="Q10" i="6"/>
  <c r="P10" i="6"/>
  <c r="O10" i="6"/>
  <c r="N10" i="6"/>
  <c r="M10" i="6"/>
  <c r="L10" i="6"/>
  <c r="Q9" i="6"/>
  <c r="P9" i="6"/>
  <c r="O9" i="6"/>
  <c r="N9" i="6"/>
  <c r="M9" i="6"/>
  <c r="L9" i="6"/>
  <c r="B8" i="6"/>
  <c r="H8" i="6"/>
  <c r="B7" i="6"/>
  <c r="H7" i="6"/>
  <c r="Y14" i="2"/>
  <c r="AN48" i="25"/>
  <c r="AN47" i="25"/>
  <c r="AN46" i="25"/>
  <c r="AN45" i="25"/>
  <c r="AN44" i="25"/>
  <c r="AN43" i="25"/>
  <c r="AN42" i="25"/>
  <c r="AN41" i="25"/>
  <c r="AN40" i="25"/>
  <c r="AN39" i="25"/>
  <c r="AN38" i="25"/>
  <c r="AN37" i="25"/>
  <c r="AN36" i="25"/>
  <c r="AN35" i="25"/>
  <c r="AN34" i="25"/>
  <c r="AN33" i="25"/>
  <c r="AN32" i="25"/>
  <c r="AN31" i="25"/>
  <c r="AN30" i="25"/>
  <c r="AN29" i="25"/>
  <c r="AN28" i="25"/>
  <c r="AN27" i="25"/>
  <c r="AN26" i="25"/>
  <c r="AN25" i="25"/>
  <c r="AN24" i="25"/>
  <c r="AN23" i="25"/>
  <c r="AN22" i="25"/>
  <c r="AN21" i="25"/>
  <c r="AN20" i="25"/>
  <c r="AN19" i="25"/>
  <c r="AN18" i="25"/>
  <c r="AN17" i="25"/>
  <c r="AN16" i="25"/>
  <c r="AN15" i="25"/>
  <c r="AN14" i="25"/>
  <c r="AN13" i="25"/>
  <c r="AN12" i="25"/>
  <c r="AN11" i="25"/>
  <c r="AN10" i="25"/>
  <c r="AN9" i="25"/>
  <c r="AN8" i="25"/>
  <c r="AN3" i="25"/>
  <c r="A8" i="25"/>
  <c r="AW8" i="25"/>
  <c r="BQ3" i="25"/>
  <c r="BP8" i="25"/>
  <c r="AP3" i="25"/>
  <c r="AO8" i="25"/>
  <c r="AP8" i="25"/>
  <c r="BQ2" i="25"/>
  <c r="BQ8" i="25"/>
  <c r="A9" i="25"/>
  <c r="AW9" i="25"/>
  <c r="BP9" i="25"/>
  <c r="AO9" i="25"/>
  <c r="AP9" i="25"/>
  <c r="A10" i="25"/>
  <c r="AO10" i="25"/>
  <c r="AP10" i="25"/>
  <c r="A11" i="25"/>
  <c r="AO11" i="25"/>
  <c r="AP11" i="25"/>
  <c r="BQ9" i="25"/>
  <c r="AW10" i="25"/>
  <c r="BP10" i="25"/>
  <c r="AO12" i="25"/>
  <c r="A12" i="25"/>
  <c r="AP12" i="25"/>
  <c r="AO13" i="25"/>
  <c r="AP13" i="25"/>
  <c r="AP14" i="25"/>
  <c r="AP15" i="25"/>
  <c r="AP16" i="25"/>
  <c r="AP17" i="25"/>
  <c r="AP18" i="25"/>
  <c r="AP19" i="25"/>
  <c r="AP20" i="25"/>
  <c r="AP21" i="25"/>
  <c r="AP22" i="25"/>
  <c r="AP23" i="25"/>
  <c r="AP24" i="25"/>
  <c r="AP25" i="25"/>
  <c r="AP26" i="25"/>
  <c r="AP27" i="25"/>
  <c r="AP28" i="25"/>
  <c r="AP29" i="25"/>
  <c r="AP30" i="25"/>
  <c r="AP31" i="25"/>
  <c r="AP32" i="25"/>
  <c r="AP33" i="25"/>
  <c r="AP34" i="25"/>
  <c r="AP35" i="25"/>
  <c r="AP36" i="25"/>
  <c r="AP37" i="25"/>
  <c r="AP38" i="25"/>
  <c r="AP39" i="25"/>
  <c r="AP40" i="25"/>
  <c r="AP41" i="25"/>
  <c r="AP42" i="25"/>
  <c r="AP43" i="25"/>
  <c r="AP44" i="25"/>
  <c r="AP45" i="25"/>
  <c r="AP46" i="25"/>
  <c r="AP47" i="25"/>
  <c r="AP48" i="25"/>
  <c r="BQ10" i="25"/>
  <c r="AW11" i="25"/>
  <c r="BP11" i="25"/>
  <c r="A13" i="25"/>
  <c r="A14" i="25"/>
  <c r="AO14" i="25"/>
  <c r="A15" i="25"/>
  <c r="AO15" i="25"/>
  <c r="A16" i="25"/>
  <c r="AO16" i="25"/>
  <c r="A17" i="25"/>
  <c r="AO17" i="25"/>
  <c r="A18" i="25"/>
  <c r="AO18" i="25"/>
  <c r="A19" i="25"/>
  <c r="AO19" i="25"/>
  <c r="A20" i="25"/>
  <c r="AO20" i="25"/>
  <c r="A21" i="25"/>
  <c r="AO21" i="25"/>
  <c r="A22" i="25"/>
  <c r="AO22" i="25"/>
  <c r="A23" i="25"/>
  <c r="AO23" i="25"/>
  <c r="A24" i="25"/>
  <c r="AO24" i="25"/>
  <c r="A25" i="25"/>
  <c r="AO25" i="25"/>
  <c r="A26" i="25"/>
  <c r="AO26" i="25"/>
  <c r="A27" i="25"/>
  <c r="AO27" i="25"/>
  <c r="A28" i="25"/>
  <c r="AO28" i="25"/>
  <c r="A29" i="25"/>
  <c r="AO29" i="25"/>
  <c r="A30" i="25"/>
  <c r="AO30" i="25"/>
  <c r="A31" i="25"/>
  <c r="AO31" i="25"/>
  <c r="A32" i="25"/>
  <c r="AO32" i="25"/>
  <c r="A33" i="25"/>
  <c r="AO33" i="25"/>
  <c r="A34" i="25"/>
  <c r="AO34" i="25"/>
  <c r="A35" i="25"/>
  <c r="AO35" i="25"/>
  <c r="A36" i="25"/>
  <c r="AO36" i="25"/>
  <c r="A37" i="25"/>
  <c r="AO37" i="25"/>
  <c r="A38" i="25"/>
  <c r="AO38" i="25"/>
  <c r="A39" i="25"/>
  <c r="AO39" i="25"/>
  <c r="A40" i="25"/>
  <c r="AO40" i="25"/>
  <c r="A41" i="25"/>
  <c r="AO41" i="25"/>
  <c r="A42" i="25"/>
  <c r="AO42" i="25"/>
  <c r="A43" i="25"/>
  <c r="AO43" i="25"/>
  <c r="A44" i="25"/>
  <c r="AO44" i="25"/>
  <c r="A45" i="25"/>
  <c r="AO45" i="25"/>
  <c r="A46" i="25"/>
  <c r="AO46" i="25"/>
  <c r="A47" i="25"/>
  <c r="AO47" i="25"/>
  <c r="A48" i="25"/>
  <c r="AO48" i="25"/>
  <c r="BQ11" i="25"/>
  <c r="AW12" i="25"/>
  <c r="BP12" i="25"/>
  <c r="BQ12" i="25"/>
  <c r="AW13" i="25"/>
  <c r="BP13" i="25"/>
  <c r="BQ13" i="25"/>
  <c r="AW14" i="25"/>
  <c r="BP14" i="25"/>
  <c r="BQ14" i="25"/>
  <c r="AW15" i="25"/>
  <c r="BP15" i="25"/>
  <c r="BQ15" i="25"/>
  <c r="AW16" i="25"/>
  <c r="BP16" i="25"/>
  <c r="BQ16" i="25"/>
  <c r="AW17" i="25"/>
  <c r="BP17" i="25"/>
  <c r="BQ17" i="25"/>
  <c r="AW18" i="25"/>
  <c r="BP18" i="25"/>
  <c r="BQ18" i="25"/>
  <c r="AW19" i="25"/>
  <c r="BP19" i="25"/>
  <c r="BQ19" i="25"/>
  <c r="AW20" i="25"/>
  <c r="BP20" i="25"/>
  <c r="BQ20" i="25"/>
  <c r="AW21" i="25"/>
  <c r="BP21" i="25"/>
  <c r="BQ21" i="25"/>
  <c r="AW22" i="25"/>
  <c r="BP22" i="25"/>
  <c r="BQ22" i="25"/>
  <c r="AW23" i="25"/>
  <c r="BP23" i="25"/>
  <c r="BQ23" i="25"/>
  <c r="AW24" i="25"/>
  <c r="BP24" i="25"/>
  <c r="BQ24" i="25"/>
  <c r="AW25" i="25"/>
  <c r="BP25" i="25"/>
  <c r="BQ25" i="25"/>
  <c r="AW26" i="25"/>
  <c r="BP26" i="25"/>
  <c r="BQ26" i="25"/>
  <c r="AW27" i="25"/>
  <c r="BP27" i="25"/>
  <c r="BQ27" i="25"/>
  <c r="AW28" i="25"/>
  <c r="BP28" i="25"/>
  <c r="BQ28" i="25"/>
  <c r="AW29" i="25"/>
  <c r="BP29" i="25"/>
  <c r="BQ29" i="25"/>
  <c r="AW30" i="25"/>
  <c r="BP30" i="25"/>
  <c r="BQ30" i="25"/>
  <c r="AW31" i="25"/>
  <c r="BP31" i="25"/>
  <c r="BQ31" i="25"/>
  <c r="AW32" i="25"/>
  <c r="BP32" i="25"/>
  <c r="BQ32" i="25"/>
  <c r="AW33" i="25"/>
  <c r="BP33" i="25"/>
  <c r="BQ33" i="25"/>
  <c r="AW34" i="25"/>
  <c r="BP34" i="25"/>
  <c r="BQ34" i="25"/>
  <c r="AW35" i="25"/>
  <c r="BP35" i="25"/>
  <c r="BQ35" i="25"/>
  <c r="AW36" i="25"/>
  <c r="BP36" i="25"/>
  <c r="BQ36" i="25"/>
  <c r="AW37" i="25"/>
  <c r="BP37" i="25"/>
  <c r="BQ37" i="25"/>
  <c r="AW38" i="25"/>
  <c r="BP38" i="25"/>
  <c r="BQ38" i="25"/>
  <c r="AW39" i="25"/>
  <c r="BP39" i="25"/>
  <c r="BQ39" i="25"/>
  <c r="AW40" i="25"/>
  <c r="BP40" i="25"/>
  <c r="BQ40" i="25"/>
  <c r="AW41" i="25"/>
  <c r="BP41" i="25"/>
  <c r="BQ41" i="25"/>
  <c r="AW42" i="25"/>
  <c r="BP42" i="25"/>
  <c r="BQ42" i="25"/>
  <c r="AW43" i="25"/>
  <c r="BP43" i="25"/>
  <c r="BQ43" i="25"/>
  <c r="AW44" i="25"/>
  <c r="BP44" i="25"/>
  <c r="BQ44" i="25"/>
  <c r="AW45" i="25"/>
  <c r="BP45" i="25"/>
  <c r="BQ45" i="25"/>
  <c r="AW46" i="25"/>
  <c r="BP46" i="25"/>
  <c r="BQ46" i="25"/>
  <c r="AW47" i="25"/>
  <c r="BP47" i="25"/>
  <c r="BQ47" i="25"/>
  <c r="AW48" i="25"/>
  <c r="BP48" i="25"/>
  <c r="BQ48" i="25"/>
  <c r="BR48" i="25"/>
  <c r="BR47" i="25"/>
  <c r="BR46" i="25"/>
  <c r="BR45" i="25"/>
  <c r="BR44" i="25"/>
  <c r="BR43" i="25"/>
  <c r="BR42" i="25"/>
  <c r="BR41" i="25"/>
  <c r="BR40" i="25"/>
  <c r="BR39" i="25"/>
  <c r="BR38" i="25"/>
  <c r="BR37" i="25"/>
  <c r="BR36" i="25"/>
  <c r="BR35" i="25"/>
  <c r="BR34" i="25"/>
  <c r="BR33" i="25"/>
  <c r="BR32" i="25"/>
  <c r="BR31" i="25"/>
  <c r="BR30" i="25"/>
  <c r="BR29" i="25"/>
  <c r="BR28" i="25"/>
  <c r="BR27" i="25"/>
  <c r="BR26" i="25"/>
  <c r="BR25" i="25"/>
  <c r="BR24" i="25"/>
  <c r="BR23" i="25"/>
  <c r="BR22" i="25"/>
  <c r="BR21" i="25"/>
  <c r="BR20" i="25"/>
  <c r="BR19" i="25"/>
  <c r="BR18" i="25"/>
  <c r="BR17" i="25"/>
  <c r="BR16" i="25"/>
  <c r="BR15" i="25"/>
  <c r="BR14" i="25"/>
  <c r="BR13" i="25"/>
  <c r="BQ1" i="25"/>
  <c r="BR12" i="25"/>
  <c r="BR11" i="25"/>
  <c r="BR10" i="25"/>
  <c r="BR9" i="25"/>
  <c r="BE3" i="25"/>
  <c r="BE48" i="25"/>
  <c r="BD3" i="25"/>
  <c r="BD48" i="25"/>
  <c r="BC3" i="25"/>
  <c r="BC48" i="25"/>
  <c r="BB3" i="25"/>
  <c r="BB48" i="25"/>
  <c r="BA3" i="25"/>
  <c r="BA48" i="25"/>
  <c r="AZ3" i="25"/>
  <c r="AZ48" i="25"/>
  <c r="AY3" i="25"/>
  <c r="AY48" i="25"/>
  <c r="AX3" i="25"/>
  <c r="AX48" i="25"/>
  <c r="BE47" i="25"/>
  <c r="BD47" i="25"/>
  <c r="BC47" i="25"/>
  <c r="BB47" i="25"/>
  <c r="BA47" i="25"/>
  <c r="AZ47" i="25"/>
  <c r="AY47" i="25"/>
  <c r="AX47" i="25"/>
  <c r="BE46" i="25"/>
  <c r="BD46" i="25"/>
  <c r="BC46" i="25"/>
  <c r="BB46" i="25"/>
  <c r="BA46" i="25"/>
  <c r="AZ46" i="25"/>
  <c r="AY46" i="25"/>
  <c r="AX46" i="25"/>
  <c r="BE45" i="25"/>
  <c r="BD45" i="25"/>
  <c r="BC45" i="25"/>
  <c r="BB45" i="25"/>
  <c r="BA45" i="25"/>
  <c r="AZ45" i="25"/>
  <c r="AY45" i="25"/>
  <c r="AX45" i="25"/>
  <c r="BE44" i="25"/>
  <c r="BD44" i="25"/>
  <c r="BC44" i="25"/>
  <c r="BB44" i="25"/>
  <c r="BA44" i="25"/>
  <c r="AZ44" i="25"/>
  <c r="AY44" i="25"/>
  <c r="AX44" i="25"/>
  <c r="BE43" i="25"/>
  <c r="BD43" i="25"/>
  <c r="BC43" i="25"/>
  <c r="BB43" i="25"/>
  <c r="BA43" i="25"/>
  <c r="AZ43" i="25"/>
  <c r="AY43" i="25"/>
  <c r="AX43" i="25"/>
  <c r="BE42" i="25"/>
  <c r="BD42" i="25"/>
  <c r="BC42" i="25"/>
  <c r="BB42" i="25"/>
  <c r="BA42" i="25"/>
  <c r="AZ42" i="25"/>
  <c r="AY42" i="25"/>
  <c r="AX42" i="25"/>
  <c r="BE41" i="25"/>
  <c r="BD41" i="25"/>
  <c r="BC41" i="25"/>
  <c r="BB41" i="25"/>
  <c r="BA41" i="25"/>
  <c r="AZ41" i="25"/>
  <c r="AY41" i="25"/>
  <c r="AX41" i="25"/>
  <c r="BE40" i="25"/>
  <c r="BD40" i="25"/>
  <c r="BC40" i="25"/>
  <c r="BB40" i="25"/>
  <c r="BA40" i="25"/>
  <c r="AZ40" i="25"/>
  <c r="AY40" i="25"/>
  <c r="AX40" i="25"/>
  <c r="BE39" i="25"/>
  <c r="BD39" i="25"/>
  <c r="BC39" i="25"/>
  <c r="BB39" i="25"/>
  <c r="BA39" i="25"/>
  <c r="AZ39" i="25"/>
  <c r="AY39" i="25"/>
  <c r="AX39" i="25"/>
  <c r="BE38" i="25"/>
  <c r="BD38" i="25"/>
  <c r="BC38" i="25"/>
  <c r="BB38" i="25"/>
  <c r="BA38" i="25"/>
  <c r="AZ38" i="25"/>
  <c r="AY38" i="25"/>
  <c r="AX38" i="25"/>
  <c r="BE37" i="25"/>
  <c r="BD37" i="25"/>
  <c r="BC37" i="25"/>
  <c r="BB37" i="25"/>
  <c r="BA37" i="25"/>
  <c r="AZ37" i="25"/>
  <c r="AY37" i="25"/>
  <c r="AX37" i="25"/>
  <c r="BE36" i="25"/>
  <c r="BD36" i="25"/>
  <c r="BC36" i="25"/>
  <c r="BB36" i="25"/>
  <c r="BA36" i="25"/>
  <c r="AZ36" i="25"/>
  <c r="AY36" i="25"/>
  <c r="AX36" i="25"/>
  <c r="BE35" i="25"/>
  <c r="BD35" i="25"/>
  <c r="BC35" i="25"/>
  <c r="BB35" i="25"/>
  <c r="BA35" i="25"/>
  <c r="AZ35" i="25"/>
  <c r="AY35" i="25"/>
  <c r="AX35" i="25"/>
  <c r="BE34" i="25"/>
  <c r="BD34" i="25"/>
  <c r="BC34" i="25"/>
  <c r="BB34" i="25"/>
  <c r="BA34" i="25"/>
  <c r="AZ34" i="25"/>
  <c r="AY34" i="25"/>
  <c r="AX34" i="25"/>
  <c r="BE33" i="25"/>
  <c r="BD33" i="25"/>
  <c r="BC33" i="25"/>
  <c r="BB33" i="25"/>
  <c r="BA33" i="25"/>
  <c r="AZ33" i="25"/>
  <c r="AY33" i="25"/>
  <c r="AX33" i="25"/>
  <c r="BE32" i="25"/>
  <c r="BD32" i="25"/>
  <c r="BC32" i="25"/>
  <c r="BB32" i="25"/>
  <c r="BA32" i="25"/>
  <c r="AZ32" i="25"/>
  <c r="AY32" i="25"/>
  <c r="AX32" i="25"/>
  <c r="BE31" i="25"/>
  <c r="BD31" i="25"/>
  <c r="BC31" i="25"/>
  <c r="BB31" i="25"/>
  <c r="BA31" i="25"/>
  <c r="AZ31" i="25"/>
  <c r="AY31" i="25"/>
  <c r="AX31" i="25"/>
  <c r="BE30" i="25"/>
  <c r="BD30" i="25"/>
  <c r="BC30" i="25"/>
  <c r="BB30" i="25"/>
  <c r="BA30" i="25"/>
  <c r="AZ30" i="25"/>
  <c r="AY30" i="25"/>
  <c r="AX30" i="25"/>
  <c r="BE29" i="25"/>
  <c r="BD29" i="25"/>
  <c r="BC29" i="25"/>
  <c r="BB29" i="25"/>
  <c r="BA29" i="25"/>
  <c r="AZ29" i="25"/>
  <c r="AY29" i="25"/>
  <c r="AX29" i="25"/>
  <c r="BE28" i="25"/>
  <c r="BD28" i="25"/>
  <c r="BC28" i="25"/>
  <c r="BB28" i="25"/>
  <c r="BA28" i="25"/>
  <c r="AZ28" i="25"/>
  <c r="AY28" i="25"/>
  <c r="AX28" i="25"/>
  <c r="BE27" i="25"/>
  <c r="BD27" i="25"/>
  <c r="BC27" i="25"/>
  <c r="BB27" i="25"/>
  <c r="BA27" i="25"/>
  <c r="AZ27" i="25"/>
  <c r="AY27" i="25"/>
  <c r="AX27" i="25"/>
  <c r="BE26" i="25"/>
  <c r="BD26" i="25"/>
  <c r="BC26" i="25"/>
  <c r="BB26" i="25"/>
  <c r="BA26" i="25"/>
  <c r="AZ26" i="25"/>
  <c r="AY26" i="25"/>
  <c r="AX26" i="25"/>
  <c r="BE25" i="25"/>
  <c r="BD25" i="25"/>
  <c r="BC25" i="25"/>
  <c r="BB25" i="25"/>
  <c r="BA25" i="25"/>
  <c r="AZ25" i="25"/>
  <c r="AY25" i="25"/>
  <c r="AX25" i="25"/>
  <c r="BE24" i="25"/>
  <c r="BD24" i="25"/>
  <c r="BC24" i="25"/>
  <c r="BB24" i="25"/>
  <c r="BA24" i="25"/>
  <c r="AZ24" i="25"/>
  <c r="AY24" i="25"/>
  <c r="AX24" i="25"/>
  <c r="BE23" i="25"/>
  <c r="BD23" i="25"/>
  <c r="BC23" i="25"/>
  <c r="BB23" i="25"/>
  <c r="BA23" i="25"/>
  <c r="AZ23" i="25"/>
  <c r="AY23" i="25"/>
  <c r="AX23" i="25"/>
  <c r="BE22" i="25"/>
  <c r="BD22" i="25"/>
  <c r="BC22" i="25"/>
  <c r="BB22" i="25"/>
  <c r="BA22" i="25"/>
  <c r="AZ22" i="25"/>
  <c r="AY22" i="25"/>
  <c r="AX22" i="25"/>
  <c r="BE21" i="25"/>
  <c r="BD21" i="25"/>
  <c r="BC21" i="25"/>
  <c r="BB21" i="25"/>
  <c r="BA21" i="25"/>
  <c r="AZ21" i="25"/>
  <c r="AY21" i="25"/>
  <c r="AX21" i="25"/>
  <c r="BE20" i="25"/>
  <c r="BD20" i="25"/>
  <c r="BC20" i="25"/>
  <c r="BB20" i="25"/>
  <c r="BA20" i="25"/>
  <c r="AZ20" i="25"/>
  <c r="AY20" i="25"/>
  <c r="AX20" i="25"/>
  <c r="BE19" i="25"/>
  <c r="BD19" i="25"/>
  <c r="BC19" i="25"/>
  <c r="BB19" i="25"/>
  <c r="BA19" i="25"/>
  <c r="AZ19" i="25"/>
  <c r="AY19" i="25"/>
  <c r="AX19" i="25"/>
  <c r="BE18" i="25"/>
  <c r="BD18" i="25"/>
  <c r="BC18" i="25"/>
  <c r="BB18" i="25"/>
  <c r="BA18" i="25"/>
  <c r="AZ18" i="25"/>
  <c r="AY18" i="25"/>
  <c r="AX18" i="25"/>
  <c r="BE17" i="25"/>
  <c r="BD17" i="25"/>
  <c r="BC17" i="25"/>
  <c r="BB17" i="25"/>
  <c r="BA17" i="25"/>
  <c r="AZ17" i="25"/>
  <c r="AY17" i="25"/>
  <c r="AX17" i="25"/>
  <c r="BE16" i="25"/>
  <c r="BD16" i="25"/>
  <c r="BC16" i="25"/>
  <c r="BB16" i="25"/>
  <c r="BA16" i="25"/>
  <c r="AZ16" i="25"/>
  <c r="AY16" i="25"/>
  <c r="AX16" i="25"/>
  <c r="BE15" i="25"/>
  <c r="BD15" i="25"/>
  <c r="BC15" i="25"/>
  <c r="BB15" i="25"/>
  <c r="BA15" i="25"/>
  <c r="AZ15" i="25"/>
  <c r="AY15" i="25"/>
  <c r="AX15" i="25"/>
  <c r="BE14" i="25"/>
  <c r="BD14" i="25"/>
  <c r="BC14" i="25"/>
  <c r="BB14" i="25"/>
  <c r="BA14" i="25"/>
  <c r="AZ14" i="25"/>
  <c r="AY14" i="25"/>
  <c r="AX14" i="25"/>
  <c r="BE13" i="25"/>
  <c r="BD13" i="25"/>
  <c r="BC13" i="25"/>
  <c r="BB13" i="25"/>
  <c r="BA13" i="25"/>
  <c r="AZ13" i="25"/>
  <c r="AY13" i="25"/>
  <c r="AX13" i="25"/>
  <c r="BE12" i="25"/>
  <c r="BD12" i="25"/>
  <c r="BC12" i="25"/>
  <c r="BB12" i="25"/>
  <c r="BA12" i="25"/>
  <c r="AZ12" i="25"/>
  <c r="AY12" i="25"/>
  <c r="AX12" i="25"/>
  <c r="BE11" i="25"/>
  <c r="BD11" i="25"/>
  <c r="BC11" i="25"/>
  <c r="BB11" i="25"/>
  <c r="BA11" i="25"/>
  <c r="AZ11" i="25"/>
  <c r="AY11" i="25"/>
  <c r="AX11" i="25"/>
  <c r="BE10" i="25"/>
  <c r="BD10" i="25"/>
  <c r="BC10" i="25"/>
  <c r="BB10" i="25"/>
  <c r="BA10" i="25"/>
  <c r="AZ10" i="25"/>
  <c r="AY10" i="25"/>
  <c r="AX10" i="25"/>
  <c r="BE9" i="25"/>
  <c r="BD9" i="25"/>
  <c r="BC9" i="25"/>
  <c r="BB9" i="25"/>
  <c r="BA9" i="25"/>
  <c r="AZ9" i="25"/>
  <c r="AY9" i="25"/>
  <c r="AX9" i="25"/>
  <c r="BE8" i="25"/>
  <c r="BD8" i="25"/>
  <c r="BC8" i="25"/>
  <c r="BB8" i="25"/>
  <c r="BA8" i="25"/>
  <c r="AZ8" i="25"/>
  <c r="AY8" i="25"/>
  <c r="AX8" i="25"/>
  <c r="A5" i="25"/>
  <c r="U6" i="7"/>
  <c r="N6" i="7"/>
  <c r="V6" i="7"/>
  <c r="W6" i="7"/>
  <c r="U7" i="7"/>
  <c r="N7" i="7"/>
  <c r="N8" i="7"/>
  <c r="N9" i="7"/>
  <c r="N10" i="7"/>
  <c r="N11" i="7"/>
  <c r="N12" i="7"/>
  <c r="N13" i="7"/>
  <c r="N14" i="7"/>
  <c r="N15" i="7"/>
  <c r="N16" i="7"/>
  <c r="N17" i="7"/>
  <c r="N18" i="7"/>
  <c r="N19" i="7"/>
  <c r="N20" i="7"/>
  <c r="N21" i="7"/>
  <c r="N22" i="7"/>
  <c r="N23" i="7"/>
  <c r="N24" i="7"/>
  <c r="N25" i="7"/>
  <c r="N26" i="7"/>
  <c r="V7" i="7"/>
  <c r="W7" i="7"/>
  <c r="U8" i="7"/>
  <c r="V8" i="7"/>
  <c r="W8" i="7"/>
  <c r="U9" i="7"/>
  <c r="V9" i="7"/>
  <c r="W9" i="7"/>
  <c r="U10" i="7"/>
  <c r="V10" i="7"/>
  <c r="W10" i="7"/>
  <c r="U11" i="7"/>
  <c r="V11" i="7"/>
  <c r="W11" i="7"/>
  <c r="U12" i="7"/>
  <c r="V12" i="7"/>
  <c r="W12" i="7"/>
  <c r="U13" i="7"/>
  <c r="V13" i="7"/>
  <c r="W13" i="7"/>
  <c r="U14" i="7"/>
  <c r="V14" i="7"/>
  <c r="W14" i="7"/>
  <c r="U15" i="7"/>
  <c r="V15" i="7"/>
  <c r="W15" i="7"/>
  <c r="U16" i="7"/>
  <c r="V16" i="7"/>
  <c r="W16" i="7"/>
  <c r="U17" i="7"/>
  <c r="V17" i="7"/>
  <c r="W17" i="7"/>
  <c r="U18" i="7"/>
  <c r="V18" i="7"/>
  <c r="W18" i="7"/>
  <c r="U19" i="7"/>
  <c r="V19" i="7"/>
  <c r="W19" i="7"/>
  <c r="U20" i="7"/>
  <c r="V20" i="7"/>
  <c r="W20" i="7"/>
  <c r="U21" i="7"/>
  <c r="V21" i="7"/>
  <c r="W21" i="7"/>
  <c r="U22" i="7"/>
  <c r="V22" i="7"/>
  <c r="W22" i="7"/>
  <c r="U23" i="7"/>
  <c r="V23" i="7"/>
  <c r="W23" i="7"/>
  <c r="U24" i="7"/>
  <c r="V24" i="7"/>
  <c r="W24" i="7"/>
  <c r="U25" i="7"/>
  <c r="V25" i="7"/>
  <c r="W25" i="7"/>
  <c r="U26" i="7"/>
  <c r="V26" i="7"/>
  <c r="W26" i="7"/>
  <c r="U27" i="7"/>
  <c r="V27" i="7"/>
  <c r="W27" i="7"/>
  <c r="U28" i="7"/>
  <c r="V28" i="7"/>
  <c r="W28" i="7"/>
  <c r="U29" i="7"/>
  <c r="V29" i="7"/>
  <c r="W29" i="7"/>
  <c r="U30" i="7"/>
  <c r="V30" i="7"/>
  <c r="W30" i="7"/>
  <c r="U31" i="7"/>
  <c r="V31" i="7"/>
  <c r="W31" i="7"/>
  <c r="U32" i="7"/>
  <c r="V32" i="7"/>
  <c r="W32" i="7"/>
  <c r="U33" i="7"/>
  <c r="V33" i="7"/>
  <c r="W33" i="7"/>
  <c r="U34" i="7"/>
  <c r="V34" i="7"/>
  <c r="W34" i="7"/>
  <c r="U35" i="7"/>
  <c r="V35" i="7"/>
  <c r="W35" i="7"/>
  <c r="U36" i="7"/>
  <c r="V36" i="7"/>
  <c r="W36" i="7"/>
  <c r="U37" i="7"/>
  <c r="V37" i="7"/>
  <c r="W37" i="7"/>
  <c r="U38" i="7"/>
  <c r="V38" i="7"/>
  <c r="W38" i="7"/>
  <c r="U39" i="7"/>
  <c r="V39" i="7"/>
  <c r="W39" i="7"/>
  <c r="U40" i="7"/>
  <c r="V40" i="7"/>
  <c r="W40" i="7"/>
  <c r="U41" i="7"/>
  <c r="V41" i="7"/>
  <c r="W41" i="7"/>
  <c r="U42" i="7"/>
  <c r="V42" i="7"/>
  <c r="W42" i="7"/>
  <c r="U43" i="7"/>
  <c r="V43" i="7"/>
  <c r="W43" i="7"/>
  <c r="U44" i="7"/>
  <c r="V44" i="7"/>
  <c r="W44" i="7"/>
  <c r="U45" i="7"/>
  <c r="V45" i="7"/>
  <c r="W45" i="7"/>
  <c r="U46" i="7"/>
  <c r="V46" i="7"/>
  <c r="W46" i="7"/>
  <c r="U47" i="7"/>
  <c r="V47" i="7"/>
  <c r="W47" i="7"/>
  <c r="U48" i="7"/>
  <c r="V48" i="7"/>
  <c r="W48" i="7"/>
  <c r="U49" i="7"/>
  <c r="V49" i="7"/>
  <c r="W49" i="7"/>
  <c r="U50" i="7"/>
  <c r="V50" i="7"/>
  <c r="W50" i="7"/>
  <c r="U51" i="7"/>
  <c r="V51" i="7"/>
  <c r="W51" i="7"/>
  <c r="U52" i="7"/>
  <c r="V52" i="7"/>
  <c r="W52" i="7"/>
  <c r="U53" i="7"/>
  <c r="V53" i="7"/>
  <c r="W53" i="7"/>
  <c r="U54" i="7"/>
  <c r="V54" i="7"/>
  <c r="W54" i="7"/>
  <c r="U55" i="7"/>
  <c r="V55" i="7"/>
  <c r="W55" i="7"/>
  <c r="S2" i="25"/>
  <c r="Y7" i="25"/>
  <c r="W7" i="25"/>
  <c r="AM8" i="25"/>
  <c r="BF8" i="25"/>
  <c r="BG8" i="25"/>
  <c r="AM9" i="25"/>
  <c r="BF9" i="25"/>
  <c r="BG9" i="25"/>
  <c r="AM10" i="25"/>
  <c r="BF10" i="25"/>
  <c r="BG10" i="25"/>
  <c r="AM11" i="25"/>
  <c r="BF11" i="25"/>
  <c r="BG11" i="25"/>
  <c r="AM12" i="25"/>
  <c r="BF12" i="25"/>
  <c r="BG12" i="25"/>
  <c r="AM13" i="25"/>
  <c r="BF13" i="25"/>
  <c r="BG13" i="25"/>
  <c r="AM14" i="25"/>
  <c r="BF14" i="25"/>
  <c r="BG14" i="25"/>
  <c r="AM15" i="25"/>
  <c r="BF15" i="25"/>
  <c r="BG15" i="25"/>
  <c r="AM16" i="25"/>
  <c r="BF16" i="25"/>
  <c r="BG16" i="25"/>
  <c r="AM17" i="25"/>
  <c r="BF17" i="25"/>
  <c r="BG17" i="25"/>
  <c r="AM18" i="25"/>
  <c r="BF18" i="25"/>
  <c r="BG18" i="25"/>
  <c r="AM19" i="25"/>
  <c r="BF19" i="25"/>
  <c r="BG19" i="25"/>
  <c r="AM20" i="25"/>
  <c r="BF20" i="25"/>
  <c r="BG20" i="25"/>
  <c r="AM21" i="25"/>
  <c r="BF21" i="25"/>
  <c r="BG21" i="25"/>
  <c r="AM22" i="25"/>
  <c r="BF22" i="25"/>
  <c r="BG22" i="25"/>
  <c r="AM23" i="25"/>
  <c r="BF23" i="25"/>
  <c r="BG23" i="25"/>
  <c r="AM24" i="25"/>
  <c r="BF24" i="25"/>
  <c r="BG24" i="25"/>
  <c r="AM25" i="25"/>
  <c r="BF25" i="25"/>
  <c r="BG25" i="25"/>
  <c r="AM26" i="25"/>
  <c r="BF26" i="25"/>
  <c r="BG26" i="25"/>
  <c r="AM27" i="25"/>
  <c r="BF27" i="25"/>
  <c r="BG27" i="25"/>
  <c r="AM28" i="25"/>
  <c r="BF28" i="25"/>
  <c r="BG28" i="25"/>
  <c r="AM29" i="25"/>
  <c r="BF29" i="25"/>
  <c r="BG29" i="25"/>
  <c r="AM30" i="25"/>
  <c r="BF30" i="25"/>
  <c r="BG30" i="25"/>
  <c r="AM31" i="25"/>
  <c r="BF31" i="25"/>
  <c r="BG31" i="25"/>
  <c r="AM32" i="25"/>
  <c r="BF32" i="25"/>
  <c r="BG32" i="25"/>
  <c r="AM33" i="25"/>
  <c r="BF33" i="25"/>
  <c r="BG33" i="25"/>
  <c r="AM34" i="25"/>
  <c r="BF34" i="25"/>
  <c r="BG34" i="25"/>
  <c r="AM35" i="25"/>
  <c r="BF35" i="25"/>
  <c r="BG35" i="25"/>
  <c r="AM36" i="25"/>
  <c r="BF36" i="25"/>
  <c r="BG36" i="25"/>
  <c r="AM37" i="25"/>
  <c r="BF37" i="25"/>
  <c r="BG37" i="25"/>
  <c r="AM38" i="25"/>
  <c r="BF38" i="25"/>
  <c r="BG38" i="25"/>
  <c r="AM39" i="25"/>
  <c r="BF39" i="25"/>
  <c r="BG39" i="25"/>
  <c r="AM40" i="25"/>
  <c r="BF40" i="25"/>
  <c r="BG40" i="25"/>
  <c r="AM41" i="25"/>
  <c r="BF41" i="25"/>
  <c r="BG41" i="25"/>
  <c r="AM42" i="25"/>
  <c r="BF42" i="25"/>
  <c r="BG42" i="25"/>
  <c r="AM43" i="25"/>
  <c r="BF43" i="25"/>
  <c r="BG43" i="25"/>
  <c r="AM44" i="25"/>
  <c r="BF44" i="25"/>
  <c r="BG44" i="25"/>
  <c r="AM45" i="25"/>
  <c r="BF45" i="25"/>
  <c r="BG45" i="25"/>
  <c r="AM46" i="25"/>
  <c r="BF46" i="25"/>
  <c r="BG46" i="25"/>
  <c r="AM47" i="25"/>
  <c r="BF47" i="25"/>
  <c r="BG47" i="25"/>
  <c r="AM48" i="25"/>
  <c r="BF48" i="25"/>
  <c r="BG48" i="25"/>
  <c r="BH8" i="25"/>
  <c r="BH9" i="25"/>
  <c r="BH10" i="25"/>
  <c r="BH11" i="25"/>
  <c r="BH12" i="25"/>
  <c r="BH13" i="25"/>
  <c r="BH14" i="25"/>
  <c r="BH15" i="25"/>
  <c r="BH16" i="25"/>
  <c r="BH17" i="25"/>
  <c r="BH18" i="25"/>
  <c r="BH19" i="25"/>
  <c r="BH20" i="25"/>
  <c r="BH21" i="25"/>
  <c r="BH22" i="25"/>
  <c r="BH23" i="25"/>
  <c r="BH24" i="25"/>
  <c r="BH25" i="25"/>
  <c r="BH26" i="25"/>
  <c r="BH27" i="25"/>
  <c r="BH28" i="25"/>
  <c r="BH29" i="25"/>
  <c r="BH30" i="25"/>
  <c r="BH31" i="25"/>
  <c r="BH32" i="25"/>
  <c r="BH33" i="25"/>
  <c r="BH34" i="25"/>
  <c r="BH35" i="25"/>
  <c r="BH36" i="25"/>
  <c r="BH37" i="25"/>
  <c r="BH38" i="25"/>
  <c r="BH39" i="25"/>
  <c r="BH40" i="25"/>
  <c r="BH41" i="25"/>
  <c r="BH42" i="25"/>
  <c r="BH43" i="25"/>
  <c r="BH44" i="25"/>
  <c r="BH45" i="25"/>
  <c r="BH46" i="25"/>
  <c r="BH47" i="25"/>
  <c r="BH48" i="25"/>
  <c r="AS8" i="25"/>
  <c r="AS9" i="25"/>
  <c r="V7" i="25"/>
  <c r="U7" i="25"/>
  <c r="AC7" i="25"/>
  <c r="AD7" i="25"/>
  <c r="O8" i="3"/>
  <c r="O9" i="3"/>
  <c r="O10" i="3"/>
  <c r="O11" i="3"/>
  <c r="O12" i="3"/>
  <c r="O13" i="3"/>
  <c r="O14" i="3"/>
  <c r="O15" i="3"/>
  <c r="B2" i="6"/>
  <c r="P8" i="3"/>
  <c r="P9" i="3"/>
  <c r="P10" i="3"/>
  <c r="P11" i="3"/>
  <c r="P12" i="3"/>
  <c r="P13" i="3"/>
  <c r="P14" i="3"/>
  <c r="P15" i="3"/>
  <c r="P7" i="5"/>
  <c r="P8" i="5"/>
  <c r="P9" i="5"/>
  <c r="P10" i="5"/>
  <c r="P11" i="5"/>
  <c r="P12" i="5"/>
  <c r="G7" i="6"/>
  <c r="J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D10" i="6"/>
  <c r="A9" i="6"/>
  <c r="D9" i="6"/>
  <c r="A8" i="6"/>
  <c r="D8" i="6"/>
  <c r="A7" i="6"/>
  <c r="D7" i="6"/>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AZ7" i="2"/>
  <c r="AD7" i="2"/>
  <c r="AE7" i="2"/>
  <c r="AD8" i="2"/>
  <c r="AE8" i="2"/>
  <c r="AD9" i="2"/>
  <c r="AE9" i="2"/>
  <c r="AD10" i="2"/>
  <c r="AE10" i="2"/>
  <c r="AD11" i="2"/>
  <c r="AE11" i="2"/>
  <c r="AD12" i="2"/>
  <c r="AE12" i="2"/>
  <c r="AD13" i="2"/>
  <c r="AE13" i="2"/>
  <c r="AD14" i="2"/>
  <c r="AE14" i="2"/>
  <c r="AD15" i="2"/>
  <c r="AE15" i="2"/>
  <c r="AD16" i="2"/>
  <c r="AE16" i="2"/>
  <c r="AD17" i="2"/>
  <c r="AE17" i="2"/>
  <c r="AD18" i="2"/>
  <c r="AE18" i="2"/>
  <c r="AD19" i="2"/>
  <c r="AE19" i="2"/>
  <c r="AD20" i="2"/>
  <c r="AE20" i="2"/>
  <c r="AD21" i="2"/>
  <c r="AE21" i="2"/>
  <c r="AD22" i="2"/>
  <c r="AE22" i="2"/>
  <c r="AD23" i="2"/>
  <c r="AE23" i="2"/>
  <c r="AD24" i="2"/>
  <c r="AE24" i="2"/>
  <c r="AD25" i="2"/>
  <c r="AE25" i="2"/>
  <c r="AD26" i="2"/>
  <c r="AE26" i="2"/>
  <c r="AD27" i="2"/>
  <c r="AE27" i="2"/>
  <c r="AD28" i="2"/>
  <c r="AE28" i="2"/>
  <c r="AD29" i="2"/>
  <c r="AE29" i="2"/>
  <c r="AD30" i="2"/>
  <c r="AE30" i="2"/>
  <c r="AD31" i="2"/>
  <c r="AE31" i="2"/>
  <c r="AD32" i="2"/>
  <c r="AE32" i="2"/>
  <c r="AD33" i="2"/>
  <c r="AE33" i="2"/>
  <c r="AD34" i="2"/>
  <c r="AE34" i="2"/>
  <c r="AD35" i="2"/>
  <c r="AE35" i="2"/>
  <c r="AD36" i="2"/>
  <c r="AE36" i="2"/>
  <c r="AD37" i="2"/>
  <c r="AE37" i="2"/>
  <c r="AD38" i="2"/>
  <c r="AE38" i="2"/>
  <c r="AD39" i="2"/>
  <c r="AE39" i="2"/>
  <c r="AD40" i="2"/>
  <c r="AE40" i="2"/>
  <c r="AD41" i="2"/>
  <c r="AE41" i="2"/>
  <c r="AD42" i="2"/>
  <c r="AE42" i="2"/>
  <c r="BA7" i="2"/>
  <c r="BB7" i="2"/>
  <c r="AZ8" i="2"/>
  <c r="BA8" i="2"/>
  <c r="BB8" i="2"/>
  <c r="AZ9" i="2"/>
  <c r="BA9" i="2"/>
  <c r="BB9" i="2"/>
  <c r="AZ10" i="2"/>
  <c r="BA10" i="2"/>
  <c r="BB10" i="2"/>
  <c r="AZ11" i="2"/>
  <c r="BA11" i="2"/>
  <c r="BB11" i="2"/>
  <c r="AZ12" i="2"/>
  <c r="BA12" i="2"/>
  <c r="BB12" i="2"/>
  <c r="AZ13" i="2"/>
  <c r="BA13" i="2"/>
  <c r="BB13" i="2"/>
  <c r="AZ14" i="2"/>
  <c r="BA14" i="2"/>
  <c r="BB14" i="2"/>
  <c r="AZ15" i="2"/>
  <c r="BA15" i="2"/>
  <c r="BB15" i="2"/>
  <c r="AZ16" i="2"/>
  <c r="BA16" i="2"/>
  <c r="BB16" i="2"/>
  <c r="AZ17" i="2"/>
  <c r="BA17" i="2"/>
  <c r="BB17" i="2"/>
  <c r="AZ18" i="2"/>
  <c r="BA18" i="2"/>
  <c r="BB18" i="2"/>
  <c r="AZ19" i="2"/>
  <c r="BA19" i="2"/>
  <c r="BB19" i="2"/>
  <c r="AZ20" i="2"/>
  <c r="BA20" i="2"/>
  <c r="BB20" i="2"/>
  <c r="AZ21" i="2"/>
  <c r="BA21" i="2"/>
  <c r="BB21" i="2"/>
  <c r="AZ22" i="2"/>
  <c r="BA22" i="2"/>
  <c r="BB22" i="2"/>
  <c r="AZ23" i="2"/>
  <c r="BA23" i="2"/>
  <c r="BB23" i="2"/>
  <c r="AZ24" i="2"/>
  <c r="BA24" i="2"/>
  <c r="BB24" i="2"/>
  <c r="AZ25" i="2"/>
  <c r="BA25" i="2"/>
  <c r="BB25" i="2"/>
  <c r="AZ26" i="2"/>
  <c r="BA26" i="2"/>
  <c r="BB26" i="2"/>
  <c r="AZ27" i="2"/>
  <c r="BA27" i="2"/>
  <c r="BB27" i="2"/>
  <c r="AZ28" i="2"/>
  <c r="BA28" i="2"/>
  <c r="BB28" i="2"/>
  <c r="AZ29" i="2"/>
  <c r="BA29" i="2"/>
  <c r="BB29" i="2"/>
  <c r="AZ30" i="2"/>
  <c r="BA30" i="2"/>
  <c r="BB30" i="2"/>
  <c r="AZ31" i="2"/>
  <c r="BA31" i="2"/>
  <c r="BB31" i="2"/>
  <c r="AZ32" i="2"/>
  <c r="BA32" i="2"/>
  <c r="BB32" i="2"/>
  <c r="AZ33" i="2"/>
  <c r="BA33" i="2"/>
  <c r="BB33" i="2"/>
  <c r="AZ34" i="2"/>
  <c r="BA34" i="2"/>
  <c r="BB34" i="2"/>
  <c r="AZ35" i="2"/>
  <c r="BA35" i="2"/>
  <c r="BB35" i="2"/>
  <c r="AZ36" i="2"/>
  <c r="BA36" i="2"/>
  <c r="BB36" i="2"/>
  <c r="AZ37" i="2"/>
  <c r="BA37" i="2"/>
  <c r="BB37" i="2"/>
  <c r="AZ38" i="2"/>
  <c r="BA38" i="2"/>
  <c r="BB38" i="2"/>
  <c r="AZ39" i="2"/>
  <c r="BA39" i="2"/>
  <c r="BB39" i="2"/>
  <c r="AZ40" i="2"/>
  <c r="BA40" i="2"/>
  <c r="BB40" i="2"/>
  <c r="AZ41" i="2"/>
  <c r="BA41" i="2"/>
  <c r="BB41" i="2"/>
  <c r="AZ42" i="2"/>
  <c r="BA42" i="2"/>
  <c r="BB42" i="2"/>
  <c r="C6" i="4"/>
  <c r="BD9" i="4"/>
  <c r="BD2" i="4"/>
  <c r="BD4" i="4"/>
  <c r="BF4" i="4"/>
  <c r="BF3" i="4"/>
  <c r="BE4" i="4"/>
  <c r="BE3" i="4"/>
  <c r="BD3" i="4"/>
  <c r="BA9" i="4"/>
  <c r="BA2" i="4"/>
  <c r="BA4" i="4"/>
  <c r="BC4" i="4"/>
  <c r="BC3" i="4"/>
  <c r="BB4" i="4"/>
  <c r="BB3" i="4"/>
  <c r="BA3" i="4"/>
  <c r="AX9" i="4"/>
  <c r="AX2" i="4"/>
  <c r="AX4" i="4"/>
  <c r="AZ4" i="4"/>
  <c r="AZ3" i="4"/>
  <c r="AY4" i="4"/>
  <c r="AY3" i="4"/>
  <c r="AX3" i="4"/>
  <c r="AU9" i="4"/>
  <c r="AU2" i="4"/>
  <c r="AU4" i="4"/>
  <c r="AW4" i="4"/>
  <c r="AW3" i="4"/>
  <c r="AV4" i="4"/>
  <c r="AV3" i="4"/>
  <c r="AU3" i="4"/>
  <c r="AR9" i="4"/>
  <c r="AR2" i="4"/>
  <c r="AR4" i="4"/>
  <c r="AT4" i="4"/>
  <c r="AT3" i="4"/>
  <c r="AS4" i="4"/>
  <c r="AS3" i="4"/>
  <c r="AR3" i="4"/>
  <c r="AO9" i="4"/>
  <c r="AO2" i="4"/>
  <c r="AO4" i="4"/>
  <c r="AQ4" i="4"/>
  <c r="AQ3" i="4"/>
  <c r="AP4" i="4"/>
  <c r="AP3" i="4"/>
  <c r="AO3" i="4"/>
  <c r="AL9" i="4"/>
  <c r="AL2" i="4"/>
  <c r="AL4" i="4"/>
  <c r="AN4" i="4"/>
  <c r="AN3" i="4"/>
  <c r="AM4" i="4"/>
  <c r="AM3" i="4"/>
  <c r="AL3" i="4"/>
  <c r="AI9" i="4"/>
  <c r="AI2" i="4"/>
  <c r="AI4" i="4"/>
  <c r="AK4" i="4"/>
  <c r="AK3" i="4"/>
  <c r="AJ4" i="4"/>
  <c r="AJ3" i="4"/>
  <c r="AI3" i="4"/>
  <c r="AF9" i="4"/>
  <c r="AF2" i="4"/>
  <c r="AF4" i="4"/>
  <c r="AH4" i="4"/>
  <c r="AH3" i="4"/>
  <c r="AG4" i="4"/>
  <c r="AG3" i="4"/>
  <c r="AF3" i="4"/>
  <c r="AC9" i="4"/>
  <c r="AC2" i="4"/>
  <c r="AC4" i="4"/>
  <c r="AE4" i="4"/>
  <c r="AE3" i="4"/>
  <c r="AD4" i="4"/>
  <c r="AD3" i="4"/>
  <c r="AC3" i="4"/>
  <c r="Z9" i="4"/>
  <c r="Z2" i="4"/>
  <c r="Z4" i="4"/>
  <c r="AB4" i="4"/>
  <c r="AB3" i="4"/>
  <c r="AA4" i="4"/>
  <c r="AA3" i="4"/>
  <c r="Z3" i="4"/>
  <c r="W9" i="4"/>
  <c r="W2" i="4"/>
  <c r="W4" i="4"/>
  <c r="Y4" i="4"/>
  <c r="Y3" i="4"/>
  <c r="X4" i="4"/>
  <c r="X3" i="4"/>
  <c r="W3" i="4"/>
  <c r="T9" i="4"/>
  <c r="T2" i="4"/>
  <c r="T4" i="4"/>
  <c r="V4" i="4"/>
  <c r="V3" i="4"/>
  <c r="U4" i="4"/>
  <c r="U3" i="4"/>
  <c r="T3" i="4"/>
  <c r="Q9" i="4"/>
  <c r="Q2" i="4"/>
  <c r="Q4" i="4"/>
  <c r="S4" i="4"/>
  <c r="S3" i="4"/>
  <c r="R4" i="4"/>
  <c r="R3" i="4"/>
  <c r="Q3" i="4"/>
  <c r="N9" i="4"/>
  <c r="N2" i="4"/>
  <c r="N4" i="4"/>
  <c r="P4" i="4"/>
  <c r="P3" i="4"/>
  <c r="O4" i="4"/>
  <c r="O3" i="4"/>
  <c r="N3" i="4"/>
  <c r="K9" i="4"/>
  <c r="K2" i="4"/>
  <c r="K4" i="4"/>
  <c r="M4" i="4"/>
  <c r="M3" i="4"/>
  <c r="L4" i="4"/>
  <c r="L3" i="4"/>
  <c r="K3" i="4"/>
  <c r="BF2" i="4"/>
  <c r="BF1" i="4"/>
  <c r="BE2" i="4"/>
  <c r="BE1" i="4"/>
  <c r="BD1" i="4"/>
  <c r="BC2" i="4"/>
  <c r="BC1" i="4"/>
  <c r="BB2" i="4"/>
  <c r="BB1" i="4"/>
  <c r="BA1" i="4"/>
  <c r="AZ2" i="4"/>
  <c r="AZ1" i="4"/>
  <c r="AY2" i="4"/>
  <c r="AY1" i="4"/>
  <c r="AX1" i="4"/>
  <c r="AW2" i="4"/>
  <c r="AW1" i="4"/>
  <c r="AV2" i="4"/>
  <c r="AV1" i="4"/>
  <c r="AU1" i="4"/>
  <c r="AT2" i="4"/>
  <c r="AT1" i="4"/>
  <c r="AS2" i="4"/>
  <c r="AS1" i="4"/>
  <c r="AR1" i="4"/>
  <c r="AQ2" i="4"/>
  <c r="AQ1" i="4"/>
  <c r="AP2" i="4"/>
  <c r="AP1" i="4"/>
  <c r="AO1" i="4"/>
  <c r="AN2" i="4"/>
  <c r="AN1" i="4"/>
  <c r="AM2" i="4"/>
  <c r="AM1" i="4"/>
  <c r="AL1" i="4"/>
  <c r="AK2" i="4"/>
  <c r="AK1" i="4"/>
  <c r="AJ2" i="4"/>
  <c r="AJ1" i="4"/>
  <c r="AI1" i="4"/>
  <c r="AH2" i="4"/>
  <c r="AH1" i="4"/>
  <c r="AG2" i="4"/>
  <c r="AG1" i="4"/>
  <c r="AF1" i="4"/>
  <c r="AE2" i="4"/>
  <c r="AE1" i="4"/>
  <c r="AD2" i="4"/>
  <c r="AD1" i="4"/>
  <c r="AC1" i="4"/>
  <c r="AB2" i="4"/>
  <c r="AB1" i="4"/>
  <c r="AA2" i="4"/>
  <c r="AA1" i="4"/>
  <c r="Z1" i="4"/>
  <c r="Y2" i="4"/>
  <c r="Y1" i="4"/>
  <c r="X2" i="4"/>
  <c r="X1" i="4"/>
  <c r="W1" i="4"/>
  <c r="V2" i="4"/>
  <c r="V1" i="4"/>
  <c r="U2" i="4"/>
  <c r="U1" i="4"/>
  <c r="T1" i="4"/>
  <c r="S2" i="4"/>
  <c r="S1" i="4"/>
  <c r="R2" i="4"/>
  <c r="R1" i="4"/>
  <c r="Q1" i="4"/>
  <c r="P2" i="4"/>
  <c r="P1" i="4"/>
  <c r="O2" i="4"/>
  <c r="O1" i="4"/>
  <c r="N1" i="4"/>
  <c r="M2" i="4"/>
  <c r="M1" i="4"/>
  <c r="L2" i="4"/>
  <c r="L1" i="4"/>
  <c r="K1" i="4"/>
  <c r="BK6" i="4"/>
  <c r="BH6" i="4"/>
  <c r="BG6" i="4"/>
  <c r="BL6" i="4"/>
  <c r="BJ6" i="4"/>
  <c r="E6" i="4"/>
  <c r="A3" i="3"/>
  <c r="A40" i="3"/>
  <c r="S40" i="3"/>
  <c r="AB2" i="3"/>
  <c r="A39" i="3"/>
  <c r="S39" i="3"/>
  <c r="A38" i="3"/>
  <c r="S38" i="3"/>
  <c r="A37" i="3"/>
  <c r="S37" i="3"/>
  <c r="A36" i="3"/>
  <c r="S36" i="3"/>
  <c r="A35" i="3"/>
  <c r="S35" i="3"/>
  <c r="A34" i="3"/>
  <c r="S34" i="3"/>
  <c r="A33" i="3"/>
  <c r="S33" i="3"/>
  <c r="A32" i="3"/>
  <c r="S32" i="3"/>
  <c r="A31" i="3"/>
  <c r="S31" i="3"/>
  <c r="A30" i="3"/>
  <c r="S30" i="3"/>
  <c r="A29" i="3"/>
  <c r="S29" i="3"/>
  <c r="A28" i="3"/>
  <c r="S28" i="3"/>
  <c r="A27" i="3"/>
  <c r="S27" i="3"/>
  <c r="A26" i="3"/>
  <c r="S26" i="3"/>
  <c r="A25" i="3"/>
  <c r="S25" i="3"/>
  <c r="A24" i="3"/>
  <c r="S24" i="3"/>
  <c r="A23" i="3"/>
  <c r="S23" i="3"/>
  <c r="A22" i="3"/>
  <c r="S22" i="3"/>
  <c r="A21" i="3"/>
  <c r="S21" i="3"/>
  <c r="A20" i="3"/>
  <c r="S20" i="3"/>
  <c r="A19" i="3"/>
  <c r="S19" i="3"/>
  <c r="A18" i="3"/>
  <c r="S18" i="3"/>
  <c r="A17" i="3"/>
  <c r="S17" i="3"/>
  <c r="A16" i="3"/>
  <c r="S16" i="3"/>
  <c r="A15" i="3"/>
  <c r="S15" i="3"/>
  <c r="A14" i="3"/>
  <c r="S14" i="3"/>
  <c r="A13" i="3"/>
  <c r="S13" i="3"/>
  <c r="A12" i="3"/>
  <c r="S12" i="3"/>
  <c r="A11" i="3"/>
  <c r="S11" i="3"/>
  <c r="A10" i="3"/>
  <c r="S10" i="3"/>
  <c r="A9" i="3"/>
  <c r="S9" i="3"/>
  <c r="A8" i="3"/>
  <c r="S8" i="3"/>
  <c r="A7" i="3"/>
  <c r="S7" i="3"/>
  <c r="AB1" i="3"/>
  <c r="P40" i="3"/>
  <c r="Y2" i="3"/>
  <c r="Y1" i="3"/>
  <c r="O40" i="3"/>
  <c r="V2" i="3"/>
  <c r="U7" i="3"/>
  <c r="V1" i="3"/>
  <c r="N7" i="3"/>
  <c r="N8" i="3"/>
  <c r="N9" i="3"/>
  <c r="N10" i="3"/>
  <c r="N11" i="3"/>
  <c r="N12" i="3"/>
  <c r="N13" i="3"/>
  <c r="N14" i="3"/>
  <c r="N15" i="3"/>
  <c r="V7" i="3"/>
  <c r="U8" i="3"/>
  <c r="V8" i="3"/>
  <c r="U9" i="3"/>
  <c r="V9" i="3"/>
  <c r="U10" i="3"/>
  <c r="V10" i="3"/>
  <c r="U11" i="3"/>
  <c r="N40" i="3"/>
  <c r="V11" i="3"/>
  <c r="U12" i="3"/>
  <c r="V12" i="3"/>
  <c r="U13" i="3"/>
  <c r="V13" i="3"/>
  <c r="U14" i="3"/>
  <c r="V14" i="3"/>
  <c r="U15" i="3"/>
  <c r="V15" i="3"/>
  <c r="U16" i="3"/>
  <c r="V16" i="3"/>
  <c r="U17" i="3"/>
  <c r="V17" i="3"/>
  <c r="U18" i="3"/>
  <c r="V18" i="3"/>
  <c r="U19" i="3"/>
  <c r="V19" i="3"/>
  <c r="U20" i="3"/>
  <c r="V20" i="3"/>
  <c r="U21" i="3"/>
  <c r="V21" i="3"/>
  <c r="U22" i="3"/>
  <c r="V22" i="3"/>
  <c r="U23" i="3"/>
  <c r="V23" i="3"/>
  <c r="U24" i="3"/>
  <c r="V24" i="3"/>
  <c r="U25" i="3"/>
  <c r="V25" i="3"/>
  <c r="U26" i="3"/>
  <c r="V26" i="3"/>
  <c r="U27" i="3"/>
  <c r="V27" i="3"/>
  <c r="U28" i="3"/>
  <c r="V28" i="3"/>
  <c r="U29" i="3"/>
  <c r="V29" i="3"/>
  <c r="U30" i="3"/>
  <c r="V30" i="3"/>
  <c r="U31" i="3"/>
  <c r="V31" i="3"/>
  <c r="U32" i="3"/>
  <c r="V32" i="3"/>
  <c r="U33" i="3"/>
  <c r="V33" i="3"/>
  <c r="U34" i="3"/>
  <c r="V34" i="3"/>
  <c r="U35" i="3"/>
  <c r="V35" i="3"/>
  <c r="U36" i="3"/>
  <c r="V36" i="3"/>
  <c r="U37" i="3"/>
  <c r="V37" i="3"/>
  <c r="U38" i="3"/>
  <c r="V38" i="3"/>
  <c r="U39" i="3"/>
  <c r="V39" i="3"/>
  <c r="U40" i="3"/>
  <c r="V40" i="3"/>
  <c r="W40" i="3"/>
  <c r="Q40" i="3"/>
  <c r="AS2" i="2"/>
  <c r="AR2" i="2"/>
  <c r="AB7" i="5"/>
  <c r="AC7" i="5"/>
  <c r="AB8" i="5"/>
  <c r="AC8" i="5"/>
  <c r="AB9" i="5"/>
  <c r="AC9" i="5"/>
  <c r="AB10" i="5"/>
  <c r="AC10" i="5"/>
  <c r="AB11" i="5"/>
  <c r="AC11" i="5"/>
  <c r="AB12" i="5"/>
  <c r="AC12" i="5"/>
  <c r="AB13" i="5"/>
  <c r="AC13" i="5"/>
  <c r="AB14" i="5"/>
  <c r="AC14" i="5"/>
  <c r="AB15" i="5"/>
  <c r="AC15" i="5"/>
  <c r="AB16" i="5"/>
  <c r="AC16" i="5"/>
  <c r="AB17" i="5"/>
  <c r="AC17" i="5"/>
  <c r="AB18" i="5"/>
  <c r="AC18" i="5"/>
  <c r="AB19" i="5"/>
  <c r="AC19" i="5"/>
  <c r="AB20" i="5"/>
  <c r="AC20" i="5"/>
  <c r="AB21" i="5"/>
  <c r="AC21" i="5"/>
  <c r="AB22" i="5"/>
  <c r="AC22" i="5"/>
  <c r="AB23" i="5"/>
  <c r="AC23" i="5"/>
  <c r="AB24" i="5"/>
  <c r="AC24" i="5"/>
  <c r="AB25" i="5"/>
  <c r="AC25" i="5"/>
  <c r="AB26" i="5"/>
  <c r="AC26" i="5"/>
  <c r="AB27" i="5"/>
  <c r="AC27" i="5"/>
  <c r="AB28" i="5"/>
  <c r="AC28" i="5"/>
  <c r="AB29" i="5"/>
  <c r="AC29" i="5"/>
  <c r="AB30" i="5"/>
  <c r="AC30" i="5"/>
  <c r="AB31" i="5"/>
  <c r="AC31" i="5"/>
  <c r="AB32" i="5"/>
  <c r="AC32" i="5"/>
  <c r="AB33" i="5"/>
  <c r="AC33" i="5"/>
  <c r="AB34" i="5"/>
  <c r="AC34" i="5"/>
  <c r="AB35" i="5"/>
  <c r="AC35" i="5"/>
  <c r="AB36" i="5"/>
  <c r="AC36" i="5"/>
  <c r="AB37" i="5"/>
  <c r="AC37" i="5"/>
  <c r="AB38" i="5"/>
  <c r="AC38" i="5"/>
  <c r="AB39" i="5"/>
  <c r="AC39" i="5"/>
  <c r="AB40" i="5"/>
  <c r="AF1" i="5"/>
  <c r="AF2" i="5"/>
  <c r="A7" i="5"/>
  <c r="U7" i="5"/>
  <c r="A8" i="5"/>
  <c r="U8" i="5"/>
  <c r="A9" i="5"/>
  <c r="U9" i="5"/>
  <c r="A10" i="5"/>
  <c r="U10" i="5"/>
  <c r="A11" i="5"/>
  <c r="U11" i="5"/>
  <c r="A12" i="5"/>
  <c r="U12" i="5"/>
  <c r="A13" i="5"/>
  <c r="U13" i="5"/>
  <c r="A14" i="5"/>
  <c r="U14" i="5"/>
  <c r="A15" i="5"/>
  <c r="U15" i="5"/>
  <c r="A16" i="5"/>
  <c r="U16" i="5"/>
  <c r="A17" i="5"/>
  <c r="U17" i="5"/>
  <c r="A18" i="5"/>
  <c r="U18" i="5"/>
  <c r="A19" i="5"/>
  <c r="U19" i="5"/>
  <c r="A20" i="5"/>
  <c r="U20" i="5"/>
  <c r="A21" i="5"/>
  <c r="U21" i="5"/>
  <c r="A22" i="5"/>
  <c r="U22" i="5"/>
  <c r="A23" i="5"/>
  <c r="U23" i="5"/>
  <c r="A24" i="5"/>
  <c r="U24" i="5"/>
  <c r="A25" i="5"/>
  <c r="U25" i="5"/>
  <c r="A26" i="5"/>
  <c r="U26" i="5"/>
  <c r="A27" i="5"/>
  <c r="U27" i="5"/>
  <c r="A28" i="5"/>
  <c r="U28" i="5"/>
  <c r="A29" i="5"/>
  <c r="U29" i="5"/>
  <c r="A30" i="5"/>
  <c r="U30" i="5"/>
  <c r="A31" i="5"/>
  <c r="U31" i="5"/>
  <c r="A32" i="5"/>
  <c r="U32" i="5"/>
  <c r="A33" i="5"/>
  <c r="U33" i="5"/>
  <c r="A34" i="5"/>
  <c r="U34" i="5"/>
  <c r="A35" i="5"/>
  <c r="U35" i="5"/>
  <c r="A36" i="5"/>
  <c r="U36" i="5"/>
  <c r="A37" i="5"/>
  <c r="U37" i="5"/>
  <c r="A38" i="5"/>
  <c r="U38" i="5"/>
  <c r="A39" i="5"/>
  <c r="U39" i="5"/>
  <c r="A40" i="5"/>
  <c r="U40" i="5"/>
  <c r="AC2" i="5"/>
  <c r="AC1" i="5"/>
  <c r="AC40"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W2" i="5"/>
  <c r="W7" i="5"/>
  <c r="X2" i="5"/>
  <c r="X7" i="5"/>
  <c r="V2" i="5"/>
  <c r="Z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R2"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I2" i="5"/>
  <c r="I6" i="5"/>
  <c r="H2" i="5"/>
  <c r="H6" i="5"/>
  <c r="G2" i="5"/>
  <c r="G6" i="5"/>
  <c r="F2" i="5"/>
  <c r="F6" i="5"/>
  <c r="E2" i="5"/>
  <c r="E6" i="5"/>
  <c r="A3" i="5"/>
  <c r="J7" i="21"/>
  <c r="F7" i="21"/>
  <c r="F8" i="21"/>
  <c r="F9" i="21"/>
  <c r="F10" i="21"/>
  <c r="K7" i="21"/>
  <c r="J8" i="21"/>
  <c r="K8" i="21"/>
  <c r="J9" i="21"/>
  <c r="K9" i="21"/>
  <c r="J10" i="21"/>
  <c r="K10" i="21"/>
  <c r="J11" i="21"/>
  <c r="K11" i="21"/>
  <c r="J12" i="21"/>
  <c r="K12" i="21"/>
  <c r="J13" i="21"/>
  <c r="K13" i="21"/>
  <c r="J14" i="21"/>
  <c r="K14" i="21"/>
  <c r="J15" i="21"/>
  <c r="K15" i="21"/>
  <c r="J16" i="21"/>
  <c r="K16" i="21"/>
  <c r="J17" i="21"/>
  <c r="K17" i="21"/>
  <c r="J18" i="21"/>
  <c r="K18" i="21"/>
  <c r="J19" i="21"/>
  <c r="K19" i="21"/>
  <c r="J20" i="21"/>
  <c r="K20" i="21"/>
  <c r="J21" i="21"/>
  <c r="K21" i="21"/>
  <c r="J22" i="21"/>
  <c r="K22" i="21"/>
  <c r="J23" i="21"/>
  <c r="K23" i="21"/>
  <c r="J24" i="21"/>
  <c r="K24" i="21"/>
  <c r="J25" i="21"/>
  <c r="K25" i="21"/>
  <c r="J26" i="21"/>
  <c r="K26" i="21"/>
  <c r="J27" i="21"/>
  <c r="K27" i="21"/>
  <c r="J28" i="21"/>
  <c r="K28" i="21"/>
  <c r="J29" i="21"/>
  <c r="K29" i="21"/>
  <c r="J30" i="21"/>
  <c r="K30" i="21"/>
  <c r="J31" i="21"/>
  <c r="K31" i="21"/>
  <c r="J32" i="21"/>
  <c r="K32" i="21"/>
  <c r="J33" i="21"/>
  <c r="K33" i="21"/>
  <c r="J34" i="21"/>
  <c r="K34" i="21"/>
  <c r="J35" i="21"/>
  <c r="K35" i="21"/>
  <c r="J36" i="21"/>
  <c r="K36" i="21"/>
  <c r="J37" i="21"/>
  <c r="K37" i="21"/>
  <c r="J38" i="21"/>
  <c r="K38" i="21"/>
  <c r="J39" i="21"/>
  <c r="K39" i="21"/>
  <c r="J40" i="21"/>
  <c r="K40" i="21"/>
  <c r="L40" i="21"/>
  <c r="L39" i="21"/>
  <c r="L38" i="21"/>
  <c r="L37" i="21"/>
  <c r="L36" i="21"/>
  <c r="L35" i="21"/>
  <c r="L34" i="21"/>
  <c r="L33" i="21"/>
  <c r="L32" i="21"/>
  <c r="L31" i="21"/>
  <c r="L30" i="21"/>
  <c r="L29" i="21"/>
  <c r="L28" i="21"/>
  <c r="L27" i="21"/>
  <c r="L26" i="21"/>
  <c r="L25" i="21"/>
  <c r="L24" i="21"/>
  <c r="L23" i="21"/>
  <c r="L22" i="21"/>
  <c r="L21" i="21"/>
  <c r="L20" i="21"/>
  <c r="L19" i="21"/>
  <c r="L18" i="21"/>
  <c r="L17" i="21"/>
  <c r="L16" i="21"/>
  <c r="L15" i="21"/>
  <c r="L14" i="21"/>
  <c r="L13" i="21"/>
  <c r="L12" i="21"/>
  <c r="L11" i="21"/>
  <c r="L10" i="21"/>
  <c r="L9" i="21"/>
  <c r="L8" i="21"/>
  <c r="L7" i="21"/>
  <c r="K2" i="21"/>
  <c r="K1" i="21"/>
  <c r="A40" i="21"/>
  <c r="H40" i="21"/>
  <c r="A39" i="21"/>
  <c r="H39" i="21"/>
  <c r="A38" i="21"/>
  <c r="H38" i="21"/>
  <c r="A37" i="21"/>
  <c r="H37" i="21"/>
  <c r="A36" i="21"/>
  <c r="H36" i="21"/>
  <c r="A35" i="21"/>
  <c r="H35" i="21"/>
  <c r="A34" i="21"/>
  <c r="H34" i="21"/>
  <c r="A33" i="21"/>
  <c r="H33" i="21"/>
  <c r="A32" i="21"/>
  <c r="H32" i="21"/>
  <c r="A31" i="21"/>
  <c r="H31" i="21"/>
  <c r="A30" i="21"/>
  <c r="H30" i="21"/>
  <c r="A29" i="21"/>
  <c r="H29" i="21"/>
  <c r="A28" i="21"/>
  <c r="H28" i="21"/>
  <c r="A27" i="21"/>
  <c r="H27" i="21"/>
  <c r="A26" i="21"/>
  <c r="H26" i="21"/>
  <c r="A25" i="21"/>
  <c r="H25" i="21"/>
  <c r="A24" i="21"/>
  <c r="H24" i="21"/>
  <c r="A23" i="21"/>
  <c r="H23" i="21"/>
  <c r="A22" i="21"/>
  <c r="H22" i="21"/>
  <c r="A21" i="21"/>
  <c r="H21" i="21"/>
  <c r="A20" i="21"/>
  <c r="H20" i="21"/>
  <c r="A19" i="21"/>
  <c r="H19" i="21"/>
  <c r="A18" i="21"/>
  <c r="H18" i="21"/>
  <c r="A17" i="21"/>
  <c r="H17" i="21"/>
  <c r="A16" i="21"/>
  <c r="H16" i="21"/>
  <c r="A15" i="21"/>
  <c r="H15" i="21"/>
  <c r="A14" i="21"/>
  <c r="H14" i="21"/>
  <c r="A13" i="21"/>
  <c r="H13" i="21"/>
  <c r="A12" i="21"/>
  <c r="H12" i="21"/>
  <c r="A11" i="21"/>
  <c r="H11" i="21"/>
  <c r="A10" i="21"/>
  <c r="H10" i="21"/>
  <c r="A9" i="21"/>
  <c r="H9" i="21"/>
  <c r="A8" i="21"/>
  <c r="H8" i="21"/>
  <c r="A7" i="21"/>
  <c r="H7" i="21"/>
  <c r="A3" i="21"/>
  <c r="A41" i="3"/>
  <c r="S41" i="3"/>
  <c r="AD2" i="3"/>
  <c r="U41" i="3"/>
  <c r="V41" i="3"/>
  <c r="W41" i="3"/>
  <c r="W39" i="3"/>
  <c r="W38" i="3"/>
  <c r="W37" i="3"/>
  <c r="W36" i="3"/>
  <c r="W35" i="3"/>
  <c r="W34" i="3"/>
  <c r="W33" i="3"/>
  <c r="W32" i="3"/>
  <c r="W31" i="3"/>
  <c r="W30" i="3"/>
  <c r="W29" i="3"/>
  <c r="W28" i="3"/>
  <c r="W27" i="3"/>
  <c r="W26" i="3"/>
  <c r="W25" i="3"/>
  <c r="W24" i="3"/>
  <c r="W23" i="3"/>
  <c r="W22" i="3"/>
  <c r="W21" i="3"/>
  <c r="W20" i="3"/>
  <c r="W19" i="3"/>
  <c r="W18" i="3"/>
  <c r="W17" i="3"/>
  <c r="W16" i="3"/>
  <c r="W15" i="3"/>
  <c r="W14" i="3"/>
  <c r="W13" i="3"/>
  <c r="W12" i="3"/>
  <c r="W11" i="3"/>
  <c r="W10" i="3"/>
  <c r="W9" i="3"/>
  <c r="W8" i="3"/>
  <c r="W7" i="3"/>
  <c r="BV1" i="2"/>
  <c r="A42" i="2"/>
  <c r="AQ42" i="2"/>
  <c r="A41" i="2"/>
  <c r="AQ41" i="2"/>
  <c r="A40" i="2"/>
  <c r="AQ40" i="2"/>
  <c r="A39" i="2"/>
  <c r="AQ39" i="2"/>
  <c r="A38" i="2"/>
  <c r="AQ38" i="2"/>
  <c r="A37" i="2"/>
  <c r="AQ37" i="2"/>
  <c r="A36" i="2"/>
  <c r="AQ36" i="2"/>
  <c r="A35" i="2"/>
  <c r="AQ35" i="2"/>
  <c r="A34" i="2"/>
  <c r="AQ34" i="2"/>
  <c r="A33" i="2"/>
  <c r="AQ33" i="2"/>
  <c r="A32" i="2"/>
  <c r="AQ32" i="2"/>
  <c r="A31" i="2"/>
  <c r="AQ31" i="2"/>
  <c r="A30" i="2"/>
  <c r="AQ30" i="2"/>
  <c r="A29" i="2"/>
  <c r="AQ29" i="2"/>
  <c r="A28" i="2"/>
  <c r="AQ28" i="2"/>
  <c r="A27" i="2"/>
  <c r="AQ27" i="2"/>
  <c r="A26" i="2"/>
  <c r="AQ26" i="2"/>
  <c r="A25" i="2"/>
  <c r="AQ25" i="2"/>
  <c r="A24" i="2"/>
  <c r="AQ24" i="2"/>
  <c r="A23" i="2"/>
  <c r="AQ23" i="2"/>
  <c r="A22" i="2"/>
  <c r="AQ22" i="2"/>
  <c r="A21" i="2"/>
  <c r="AQ21" i="2"/>
  <c r="A20" i="2"/>
  <c r="AQ20" i="2"/>
  <c r="A19" i="2"/>
  <c r="AQ19" i="2"/>
  <c r="A18" i="2"/>
  <c r="AQ18" i="2"/>
  <c r="A17" i="2"/>
  <c r="AQ17" i="2"/>
  <c r="A16" i="2"/>
  <c r="AQ16" i="2"/>
  <c r="A15" i="2"/>
  <c r="AQ15" i="2"/>
  <c r="A14" i="2"/>
  <c r="AQ14" i="2"/>
  <c r="A13" i="2"/>
  <c r="AQ13" i="2"/>
  <c r="A12" i="2"/>
  <c r="AQ12" i="2"/>
  <c r="A11" i="2"/>
  <c r="AQ11" i="2"/>
  <c r="A10" i="2"/>
  <c r="AQ10" i="2"/>
  <c r="A9" i="2"/>
  <c r="AQ9" i="2"/>
  <c r="A8" i="2"/>
  <c r="AQ8" i="2"/>
  <c r="A7" i="2"/>
  <c r="AQ7" i="2"/>
  <c r="AN2" i="2"/>
  <c r="BG1" i="2"/>
  <c r="AK2" i="2"/>
  <c r="AL2" i="2"/>
  <c r="BD1" i="2"/>
  <c r="AF42" i="2"/>
  <c r="AI42" i="2"/>
  <c r="AG42" i="2"/>
  <c r="AH42" i="2"/>
  <c r="AF41" i="2"/>
  <c r="AI41" i="2"/>
  <c r="AG41" i="2"/>
  <c r="AH41" i="2"/>
  <c r="AF40" i="2"/>
  <c r="AI40" i="2"/>
  <c r="AG40" i="2"/>
  <c r="AH40" i="2"/>
  <c r="AF39" i="2"/>
  <c r="AI39" i="2"/>
  <c r="AG39" i="2"/>
  <c r="AH39" i="2"/>
  <c r="AF38" i="2"/>
  <c r="AI38" i="2"/>
  <c r="AG38" i="2"/>
  <c r="AH38" i="2"/>
  <c r="AF37" i="2"/>
  <c r="AI37" i="2"/>
  <c r="AG37" i="2"/>
  <c r="AH37" i="2"/>
  <c r="AF36" i="2"/>
  <c r="AI36" i="2"/>
  <c r="AG36" i="2"/>
  <c r="AH36" i="2"/>
  <c r="AF35" i="2"/>
  <c r="AI35" i="2"/>
  <c r="AG35" i="2"/>
  <c r="AH35" i="2"/>
  <c r="AF34" i="2"/>
  <c r="AI34" i="2"/>
  <c r="AG34" i="2"/>
  <c r="AH34" i="2"/>
  <c r="AF33" i="2"/>
  <c r="AI33" i="2"/>
  <c r="AG33" i="2"/>
  <c r="AH33" i="2"/>
  <c r="AF32" i="2"/>
  <c r="AI32" i="2"/>
  <c r="AG32" i="2"/>
  <c r="AH32" i="2"/>
  <c r="AF31" i="2"/>
  <c r="AI31" i="2"/>
  <c r="AG31" i="2"/>
  <c r="AH31" i="2"/>
  <c r="AF30" i="2"/>
  <c r="AI30" i="2"/>
  <c r="AG30" i="2"/>
  <c r="AH30" i="2"/>
  <c r="AF29" i="2"/>
  <c r="AI29" i="2"/>
  <c r="AG29" i="2"/>
  <c r="AH29" i="2"/>
  <c r="AF28" i="2"/>
  <c r="AI28" i="2"/>
  <c r="AG28" i="2"/>
  <c r="AH28" i="2"/>
  <c r="AF27" i="2"/>
  <c r="AI27" i="2"/>
  <c r="AG27" i="2"/>
  <c r="AH27" i="2"/>
  <c r="AF26" i="2"/>
  <c r="AI26" i="2"/>
  <c r="AG26" i="2"/>
  <c r="AH26" i="2"/>
  <c r="AF25" i="2"/>
  <c r="AI25" i="2"/>
  <c r="AG25" i="2"/>
  <c r="AH25" i="2"/>
  <c r="AF24" i="2"/>
  <c r="AI24" i="2"/>
  <c r="AG24" i="2"/>
  <c r="AH24" i="2"/>
  <c r="AF21" i="2"/>
  <c r="AF22" i="2"/>
  <c r="AF23" i="2"/>
  <c r="AI21" i="2"/>
  <c r="AI22" i="2"/>
  <c r="AI23" i="2"/>
  <c r="AG21" i="2"/>
  <c r="AG22" i="2"/>
  <c r="AG23" i="2"/>
  <c r="AH23" i="2"/>
  <c r="AG2" i="2"/>
  <c r="AH22" i="2"/>
  <c r="AH21" i="2"/>
  <c r="AF20" i="2"/>
  <c r="AI20" i="2"/>
  <c r="AG20" i="2"/>
  <c r="AH20" i="2"/>
  <c r="AF19" i="2"/>
  <c r="AI19" i="2"/>
  <c r="AG19" i="2"/>
  <c r="AH19" i="2"/>
  <c r="AF18" i="2"/>
  <c r="AI18" i="2"/>
  <c r="AG18" i="2"/>
  <c r="AH18" i="2"/>
  <c r="AF17" i="2"/>
  <c r="AI17" i="2"/>
  <c r="AG17" i="2"/>
  <c r="AH17" i="2"/>
  <c r="AF14" i="2"/>
  <c r="AI14" i="2"/>
  <c r="AG14" i="2"/>
  <c r="AF15" i="2"/>
  <c r="AI15" i="2"/>
  <c r="AG15" i="2"/>
  <c r="AF16" i="2"/>
  <c r="AI16" i="2"/>
  <c r="AG16" i="2"/>
  <c r="AH16" i="2"/>
  <c r="AH15" i="2"/>
  <c r="AH14" i="2"/>
  <c r="AF12" i="2"/>
  <c r="AI12" i="2"/>
  <c r="AG12" i="2"/>
  <c r="AF13" i="2"/>
  <c r="AI13" i="2"/>
  <c r="AG13" i="2"/>
  <c r="AH13" i="2"/>
  <c r="AH12" i="2"/>
  <c r="AF11" i="2"/>
  <c r="AI11" i="2"/>
  <c r="AG11" i="2"/>
  <c r="AH11" i="2"/>
  <c r="AF10" i="2"/>
  <c r="AI10" i="2"/>
  <c r="AG10" i="2"/>
  <c r="AH10" i="2"/>
  <c r="AF9" i="2"/>
  <c r="AI9" i="2"/>
  <c r="AG9" i="2"/>
  <c r="AH9" i="2"/>
  <c r="AF7" i="2"/>
  <c r="AI7" i="2"/>
  <c r="AG7" i="2"/>
  <c r="AF8" i="2"/>
  <c r="AI8" i="2"/>
  <c r="AG8" i="2"/>
  <c r="AH8" i="2"/>
  <c r="AH7" i="2"/>
  <c r="AH2" i="2"/>
  <c r="BA1" i="2"/>
  <c r="AD2" i="2"/>
  <c r="AE2" i="2"/>
  <c r="L2" i="3"/>
  <c r="L6" i="3"/>
  <c r="K2" i="3"/>
  <c r="K6" i="3"/>
  <c r="J2" i="3"/>
  <c r="J6" i="3"/>
  <c r="I2" i="3"/>
  <c r="I6" i="3"/>
  <c r="H2" i="3"/>
  <c r="H6" i="3"/>
  <c r="BV2" i="2"/>
  <c r="AM2" i="2"/>
  <c r="AC42" i="2"/>
  <c r="AJ42" i="2"/>
  <c r="AC41" i="2"/>
  <c r="AJ41" i="2"/>
  <c r="AC40" i="2"/>
  <c r="AJ40" i="2"/>
  <c r="AC39" i="2"/>
  <c r="AJ39" i="2"/>
  <c r="AC38" i="2"/>
  <c r="AJ38" i="2"/>
  <c r="AC37" i="2"/>
  <c r="AJ37" i="2"/>
  <c r="AC36" i="2"/>
  <c r="AJ36" i="2"/>
  <c r="AC35" i="2"/>
  <c r="AJ35" i="2"/>
  <c r="AC34" i="2"/>
  <c r="AJ34" i="2"/>
  <c r="AC33" i="2"/>
  <c r="AJ33" i="2"/>
  <c r="AC32" i="2"/>
  <c r="AJ32" i="2"/>
  <c r="AC31" i="2"/>
  <c r="AJ31" i="2"/>
  <c r="AC30" i="2"/>
  <c r="AJ30" i="2"/>
  <c r="AC29" i="2"/>
  <c r="AJ29" i="2"/>
  <c r="AC28" i="2"/>
  <c r="AJ28" i="2"/>
  <c r="AC27" i="2"/>
  <c r="AJ27" i="2"/>
  <c r="AC26" i="2"/>
  <c r="AJ26" i="2"/>
  <c r="AC25" i="2"/>
  <c r="AJ25" i="2"/>
  <c r="AC24" i="2"/>
  <c r="AJ24" i="2"/>
  <c r="AC21" i="2"/>
  <c r="AC22" i="2"/>
  <c r="AC23" i="2"/>
  <c r="AJ21" i="2"/>
  <c r="AJ22" i="2"/>
  <c r="AJ23" i="2"/>
  <c r="AC2" i="2"/>
  <c r="AJ2" i="2"/>
  <c r="AI2" i="2"/>
  <c r="AF2" i="2"/>
  <c r="AC20" i="2"/>
  <c r="AJ20" i="2"/>
  <c r="AC19" i="2"/>
  <c r="AJ19" i="2"/>
  <c r="AC18" i="2"/>
  <c r="AJ18" i="2"/>
  <c r="AC17" i="2"/>
  <c r="AJ17" i="2"/>
  <c r="AC14" i="2"/>
  <c r="AJ14" i="2"/>
  <c r="AC15" i="2"/>
  <c r="AJ15" i="2"/>
  <c r="AC16" i="2"/>
  <c r="AJ16" i="2"/>
  <c r="AC12" i="2"/>
  <c r="AC13" i="2"/>
  <c r="AJ12" i="2"/>
  <c r="AJ13" i="2"/>
  <c r="AC11" i="2"/>
  <c r="AJ11" i="2"/>
  <c r="AC10" i="2"/>
  <c r="AJ10" i="2"/>
  <c r="AC7" i="2"/>
  <c r="AJ7" i="2"/>
  <c r="AC8" i="2"/>
  <c r="AJ8" i="2"/>
  <c r="AC9" i="2"/>
  <c r="AJ9" i="2"/>
  <c r="AA14" i="2"/>
  <c r="AA2" i="2"/>
  <c r="AA15" i="2"/>
  <c r="AA7" i="2"/>
  <c r="AA8" i="2"/>
  <c r="AB42" i="2"/>
  <c r="AA42" i="2"/>
  <c r="AB41" i="2"/>
  <c r="AA41" i="2"/>
  <c r="AB40" i="2"/>
  <c r="AA40" i="2"/>
  <c r="AB39" i="2"/>
  <c r="AA39" i="2"/>
  <c r="AB38" i="2"/>
  <c r="AA38" i="2"/>
  <c r="AB37" i="2"/>
  <c r="AA37" i="2"/>
  <c r="AB36" i="2"/>
  <c r="AA36" i="2"/>
  <c r="AB35" i="2"/>
  <c r="AA35" i="2"/>
  <c r="AB34" i="2"/>
  <c r="AA34" i="2"/>
  <c r="AB33" i="2"/>
  <c r="AA33" i="2"/>
  <c r="AB32" i="2"/>
  <c r="AA32" i="2"/>
  <c r="AB31" i="2"/>
  <c r="AA31" i="2"/>
  <c r="AB30" i="2"/>
  <c r="AA30" i="2"/>
  <c r="AB29" i="2"/>
  <c r="AA29" i="2"/>
  <c r="AB28" i="2"/>
  <c r="AA28" i="2"/>
  <c r="AB27" i="2"/>
  <c r="AA27" i="2"/>
  <c r="AB26" i="2"/>
  <c r="AA26" i="2"/>
  <c r="AB25" i="2"/>
  <c r="AA25" i="2"/>
  <c r="AB24" i="2"/>
  <c r="AA24" i="2"/>
  <c r="AB21" i="2"/>
  <c r="AB22" i="2"/>
  <c r="AB23" i="2"/>
  <c r="AA21" i="2"/>
  <c r="AA22" i="2"/>
  <c r="AA23" i="2"/>
  <c r="AB2" i="2"/>
  <c r="AB20" i="2"/>
  <c r="AA20" i="2"/>
  <c r="AB19" i="2"/>
  <c r="AA19" i="2"/>
  <c r="AB18" i="2"/>
  <c r="AA18" i="2"/>
  <c r="AB17" i="2"/>
  <c r="AA17" i="2"/>
  <c r="AB14" i="2"/>
  <c r="AB15" i="2"/>
  <c r="AB16" i="2"/>
  <c r="AA16" i="2"/>
  <c r="AB12" i="2"/>
  <c r="AB13" i="2"/>
  <c r="AA12" i="2"/>
  <c r="AA13" i="2"/>
  <c r="AB11" i="2"/>
  <c r="AA11" i="2"/>
  <c r="AB10" i="2"/>
  <c r="AA10" i="2"/>
  <c r="AB7" i="2"/>
  <c r="AB8" i="2"/>
  <c r="AB9" i="2"/>
  <c r="AA9" i="2"/>
  <c r="BG2" i="2"/>
  <c r="BD2" i="2"/>
  <c r="BC7" i="2"/>
  <c r="BD7" i="2"/>
  <c r="BC8" i="2"/>
  <c r="BD8" i="2"/>
  <c r="BE8" i="2"/>
  <c r="BA2" i="2"/>
  <c r="AX2" i="2"/>
  <c r="AW7" i="2"/>
  <c r="AX1" i="2"/>
  <c r="AX7" i="2"/>
  <c r="AW8" i="2"/>
  <c r="AX8" i="2"/>
  <c r="AY8" i="2"/>
  <c r="AO8" i="2"/>
  <c r="AO7" i="2"/>
  <c r="AS8" i="2"/>
  <c r="AU8" i="2"/>
  <c r="Y8" i="2"/>
  <c r="BC9" i="2"/>
  <c r="BD9" i="2"/>
  <c r="BC10" i="2"/>
  <c r="BD10" i="2"/>
  <c r="BC11" i="2"/>
  <c r="BD11" i="2"/>
  <c r="BC12" i="2"/>
  <c r="BD12" i="2"/>
  <c r="BC13" i="2"/>
  <c r="BD13" i="2"/>
  <c r="BC14" i="2"/>
  <c r="BD14" i="2"/>
  <c r="BC15" i="2"/>
  <c r="BD15" i="2"/>
  <c r="BC16" i="2"/>
  <c r="BD16" i="2"/>
  <c r="BC17" i="2"/>
  <c r="BD17" i="2"/>
  <c r="BC18" i="2"/>
  <c r="BD18" i="2"/>
  <c r="BC19" i="2"/>
  <c r="BD19" i="2"/>
  <c r="BC20" i="2"/>
  <c r="BD20" i="2"/>
  <c r="BC21" i="2"/>
  <c r="BD21" i="2"/>
  <c r="BC22" i="2"/>
  <c r="BD22" i="2"/>
  <c r="BC23" i="2"/>
  <c r="BD23" i="2"/>
  <c r="BC24" i="2"/>
  <c r="BD24" i="2"/>
  <c r="BC25" i="2"/>
  <c r="BD25" i="2"/>
  <c r="BC26" i="2"/>
  <c r="BD26" i="2"/>
  <c r="BC27" i="2"/>
  <c r="BD27" i="2"/>
  <c r="BC28" i="2"/>
  <c r="BD28" i="2"/>
  <c r="BC29" i="2"/>
  <c r="BD29" i="2"/>
  <c r="BC30" i="2"/>
  <c r="BD30" i="2"/>
  <c r="BC31" i="2"/>
  <c r="BD31" i="2"/>
  <c r="BC32" i="2"/>
  <c r="BD32" i="2"/>
  <c r="BC33" i="2"/>
  <c r="BD33" i="2"/>
  <c r="BC34" i="2"/>
  <c r="BD34" i="2"/>
  <c r="BC35" i="2"/>
  <c r="BD35" i="2"/>
  <c r="BC36" i="2"/>
  <c r="BD36" i="2"/>
  <c r="BC37" i="2"/>
  <c r="BD37" i="2"/>
  <c r="BC38" i="2"/>
  <c r="BD38" i="2"/>
  <c r="BC39" i="2"/>
  <c r="BD39" i="2"/>
  <c r="BC40" i="2"/>
  <c r="BD40" i="2"/>
  <c r="BC41" i="2"/>
  <c r="BD41" i="2"/>
  <c r="BC42" i="2"/>
  <c r="BD42" i="2"/>
  <c r="BE42" i="2"/>
  <c r="BE41" i="2"/>
  <c r="BE40" i="2"/>
  <c r="BE39" i="2"/>
  <c r="BE38" i="2"/>
  <c r="BE37" i="2"/>
  <c r="BE36" i="2"/>
  <c r="BE35" i="2"/>
  <c r="BE34" i="2"/>
  <c r="BE33" i="2"/>
  <c r="BE32" i="2"/>
  <c r="BE31" i="2"/>
  <c r="BE30" i="2"/>
  <c r="BE29" i="2"/>
  <c r="BE28" i="2"/>
  <c r="BE27" i="2"/>
  <c r="BE26" i="2"/>
  <c r="BE25" i="2"/>
  <c r="BE24" i="2"/>
  <c r="BE23" i="2"/>
  <c r="BE22" i="2"/>
  <c r="BE21" i="2"/>
  <c r="BE20" i="2"/>
  <c r="BE19" i="2"/>
  <c r="BE18" i="2"/>
  <c r="BE17" i="2"/>
  <c r="BE16" i="2"/>
  <c r="BE15" i="2"/>
  <c r="BE14" i="2"/>
  <c r="BE13" i="2"/>
  <c r="BE12" i="2"/>
  <c r="BE11" i="2"/>
  <c r="BE10" i="2"/>
  <c r="BE9" i="2"/>
  <c r="BE7" i="2"/>
  <c r="AW9" i="2"/>
  <c r="AX9" i="2"/>
  <c r="AW10" i="2"/>
  <c r="AX10" i="2"/>
  <c r="AW11" i="2"/>
  <c r="AX11" i="2"/>
  <c r="AW12" i="2"/>
  <c r="AX12" i="2"/>
  <c r="AW13" i="2"/>
  <c r="AX13" i="2"/>
  <c r="AW14" i="2"/>
  <c r="AX14" i="2"/>
  <c r="AW15" i="2"/>
  <c r="AX15" i="2"/>
  <c r="AW16" i="2"/>
  <c r="AX16" i="2"/>
  <c r="AW17" i="2"/>
  <c r="AX17" i="2"/>
  <c r="AW18" i="2"/>
  <c r="AX18" i="2"/>
  <c r="AW19" i="2"/>
  <c r="AX19" i="2"/>
  <c r="AW20" i="2"/>
  <c r="AX20" i="2"/>
  <c r="AW21" i="2"/>
  <c r="AX21" i="2"/>
  <c r="AW22" i="2"/>
  <c r="AX22" i="2"/>
  <c r="AW23" i="2"/>
  <c r="AX23" i="2"/>
  <c r="AW24" i="2"/>
  <c r="AX24" i="2"/>
  <c r="AW25" i="2"/>
  <c r="AX25" i="2"/>
  <c r="AW26" i="2"/>
  <c r="AX26" i="2"/>
  <c r="AW27" i="2"/>
  <c r="AX27" i="2"/>
  <c r="AW28" i="2"/>
  <c r="AX28" i="2"/>
  <c r="AW29" i="2"/>
  <c r="AX29" i="2"/>
  <c r="AW30" i="2"/>
  <c r="AX30" i="2"/>
  <c r="AW31" i="2"/>
  <c r="AX31" i="2"/>
  <c r="AW32" i="2"/>
  <c r="AX32" i="2"/>
  <c r="AW33" i="2"/>
  <c r="AX33" i="2"/>
  <c r="AW34" i="2"/>
  <c r="AX34" i="2"/>
  <c r="AW35" i="2"/>
  <c r="AX35" i="2"/>
  <c r="AW36" i="2"/>
  <c r="AX36" i="2"/>
  <c r="AW37" i="2"/>
  <c r="AX37" i="2"/>
  <c r="AW38" i="2"/>
  <c r="AX38" i="2"/>
  <c r="AW39" i="2"/>
  <c r="AX39" i="2"/>
  <c r="AW40" i="2"/>
  <c r="AX40" i="2"/>
  <c r="AW41" i="2"/>
  <c r="AX41" i="2"/>
  <c r="AW42" i="2"/>
  <c r="AX42" i="2"/>
  <c r="AY42" i="2"/>
  <c r="AY41" i="2"/>
  <c r="AY40" i="2"/>
  <c r="AY39" i="2"/>
  <c r="AY38" i="2"/>
  <c r="AY37" i="2"/>
  <c r="AY36" i="2"/>
  <c r="AY35" i="2"/>
  <c r="AY34" i="2"/>
  <c r="AY33" i="2"/>
  <c r="AY32" i="2"/>
  <c r="AY31" i="2"/>
  <c r="AY30" i="2"/>
  <c r="AY29" i="2"/>
  <c r="AY28" i="2"/>
  <c r="AY27" i="2"/>
  <c r="AY26" i="2"/>
  <c r="AY25" i="2"/>
  <c r="AY24" i="2"/>
  <c r="AY23" i="2"/>
  <c r="AY22" i="2"/>
  <c r="AY21" i="2"/>
  <c r="AY20" i="2"/>
  <c r="AY19" i="2"/>
  <c r="AY18" i="2"/>
  <c r="AY17" i="2"/>
  <c r="AY16" i="2"/>
  <c r="AY15" i="2"/>
  <c r="AY14" i="2"/>
  <c r="AY13" i="2"/>
  <c r="AY12" i="2"/>
  <c r="AY11" i="2"/>
  <c r="AY10" i="2"/>
  <c r="AY9" i="2"/>
  <c r="AY7" i="2"/>
  <c r="AO41" i="2"/>
  <c r="AS42" i="2"/>
  <c r="AO40" i="2"/>
  <c r="AS41" i="2"/>
  <c r="AO39" i="2"/>
  <c r="AS40" i="2"/>
  <c r="AO38" i="2"/>
  <c r="AS39" i="2"/>
  <c r="AO37" i="2"/>
  <c r="AS38" i="2"/>
  <c r="AO36" i="2"/>
  <c r="AS37" i="2"/>
  <c r="AO35" i="2"/>
  <c r="AS36" i="2"/>
  <c r="AO34" i="2"/>
  <c r="AS35" i="2"/>
  <c r="AO33" i="2"/>
  <c r="AS34" i="2"/>
  <c r="AO32" i="2"/>
  <c r="AS33" i="2"/>
  <c r="AO31" i="2"/>
  <c r="AS32" i="2"/>
  <c r="AO30" i="2"/>
  <c r="AS31" i="2"/>
  <c r="AO29" i="2"/>
  <c r="AS30" i="2"/>
  <c r="AO28" i="2"/>
  <c r="AS29" i="2"/>
  <c r="AO27" i="2"/>
  <c r="AS28" i="2"/>
  <c r="AO26" i="2"/>
  <c r="AS27" i="2"/>
  <c r="AO25" i="2"/>
  <c r="AS26" i="2"/>
  <c r="AO24" i="2"/>
  <c r="AS25" i="2"/>
  <c r="AO23" i="2"/>
  <c r="AS24" i="2"/>
  <c r="AO22" i="2"/>
  <c r="AS23" i="2"/>
  <c r="AO21" i="2"/>
  <c r="AS22" i="2"/>
  <c r="AO20" i="2"/>
  <c r="AS21" i="2"/>
  <c r="AO19" i="2"/>
  <c r="AS20" i="2"/>
  <c r="AO18" i="2"/>
  <c r="AS19" i="2"/>
  <c r="AO17" i="2"/>
  <c r="AS18" i="2"/>
  <c r="AO16" i="2"/>
  <c r="AS17" i="2"/>
  <c r="AO15" i="2"/>
  <c r="AS16" i="2"/>
  <c r="AO14" i="2"/>
  <c r="AS15" i="2"/>
  <c r="AO13" i="2"/>
  <c r="AS14" i="2"/>
  <c r="AO12" i="2"/>
  <c r="AS13" i="2"/>
  <c r="AO11" i="2"/>
  <c r="AS12" i="2"/>
  <c r="AO10" i="2"/>
  <c r="AS11" i="2"/>
  <c r="AO9" i="2"/>
  <c r="AS10" i="2"/>
  <c r="AS9" i="2"/>
  <c r="AS7" i="2"/>
  <c r="A4" i="2"/>
  <c r="A6" i="7"/>
  <c r="Q6" i="7"/>
  <c r="V2" i="7"/>
  <c r="V1" i="7"/>
  <c r="A7" i="7"/>
  <c r="Q7" i="7"/>
  <c r="A8" i="7"/>
  <c r="A9" i="7"/>
  <c r="A10" i="7"/>
  <c r="A11" i="7"/>
  <c r="A12" i="7"/>
  <c r="A13" i="7"/>
  <c r="A14" i="7"/>
  <c r="A15" i="7"/>
  <c r="A16" i="7"/>
  <c r="A17" i="7"/>
  <c r="A18" i="7"/>
  <c r="A19" i="7"/>
  <c r="A20" i="7"/>
  <c r="A21" i="7"/>
  <c r="A22" i="7"/>
  <c r="A23" i="7"/>
  <c r="A24" i="7"/>
  <c r="A25" i="7"/>
  <c r="A26" i="7"/>
  <c r="Q8" i="7"/>
  <c r="Q9" i="7"/>
  <c r="A27" i="7"/>
  <c r="N27" i="7"/>
  <c r="A28" i="7"/>
  <c r="N28" i="7"/>
  <c r="A29" i="7"/>
  <c r="N29" i="7"/>
  <c r="A30" i="7"/>
  <c r="N30" i="7"/>
  <c r="A31" i="7"/>
  <c r="N31" i="7"/>
  <c r="A32" i="7"/>
  <c r="N32" i="7"/>
  <c r="A33" i="7"/>
  <c r="N33" i="7"/>
  <c r="Q10" i="7"/>
  <c r="Q11" i="7"/>
  <c r="Q12" i="7"/>
  <c r="Q13" i="7"/>
  <c r="Q14" i="7"/>
  <c r="Q15" i="7"/>
  <c r="Q16" i="7"/>
  <c r="Q17" i="7"/>
  <c r="Q18" i="7"/>
  <c r="Q19" i="7"/>
  <c r="Q20" i="7"/>
  <c r="Q21" i="7"/>
  <c r="Q22" i="7"/>
  <c r="Q23" i="7"/>
  <c r="Q24" i="7"/>
  <c r="Q25" i="7"/>
  <c r="Q26" i="7"/>
  <c r="Q27" i="7"/>
  <c r="Q28" i="7"/>
  <c r="Q29" i="7"/>
  <c r="Q30" i="7"/>
  <c r="Q31" i="7"/>
  <c r="Q32" i="7"/>
  <c r="Q33" i="7"/>
  <c r="A34" i="7"/>
  <c r="Q34" i="7"/>
  <c r="A35" i="7"/>
  <c r="Q35" i="7"/>
  <c r="A36" i="7"/>
  <c r="Q36" i="7"/>
  <c r="A37" i="7"/>
  <c r="Q37" i="7"/>
  <c r="A38" i="7"/>
  <c r="Q38" i="7"/>
  <c r="A39" i="7"/>
  <c r="Q39" i="7"/>
  <c r="A40" i="7"/>
  <c r="Q40" i="7"/>
  <c r="A41" i="7"/>
  <c r="Q41" i="7"/>
  <c r="A42" i="7"/>
  <c r="Q42" i="7"/>
  <c r="A43" i="7"/>
  <c r="Q43" i="7"/>
  <c r="A44" i="7"/>
  <c r="Q44" i="7"/>
  <c r="A45" i="7"/>
  <c r="Q45" i="7"/>
  <c r="A46" i="7"/>
  <c r="Q46" i="7"/>
  <c r="A47" i="7"/>
  <c r="Q47" i="7"/>
  <c r="A48" i="7"/>
  <c r="Q48" i="7"/>
  <c r="A49" i="7"/>
  <c r="Q49" i="7"/>
  <c r="A50" i="7"/>
  <c r="Q50" i="7"/>
  <c r="A51" i="7"/>
  <c r="Q51" i="7"/>
  <c r="A52" i="7"/>
  <c r="Q52" i="7"/>
  <c r="A53" i="7"/>
  <c r="Q53" i="7"/>
  <c r="A54" i="7"/>
  <c r="Q54" i="7"/>
  <c r="A55" i="7"/>
  <c r="Q55" i="7"/>
  <c r="A4" i="7"/>
  <c r="Z55" i="7"/>
  <c r="AO2" i="7"/>
  <c r="AO55" i="7"/>
  <c r="AP55" i="7"/>
  <c r="AQ55" i="7"/>
  <c r="AR55" i="7"/>
  <c r="AS55" i="7"/>
  <c r="AT55" i="7"/>
  <c r="AU55" i="7"/>
  <c r="AV55" i="7"/>
  <c r="AW55" i="7"/>
  <c r="AX55" i="7"/>
  <c r="AY55" i="7"/>
  <c r="AZ55" i="7"/>
  <c r="BA55" i="7"/>
  <c r="BB55" i="7"/>
  <c r="BC2" i="7"/>
  <c r="BC55" i="7"/>
  <c r="BD55" i="7"/>
  <c r="BE55" i="7"/>
  <c r="BF55" i="7"/>
  <c r="BG55" i="7"/>
  <c r="BH55" i="7"/>
  <c r="BI55" i="7"/>
  <c r="BJ55" i="7"/>
  <c r="BK55" i="7"/>
  <c r="BL55" i="7"/>
  <c r="BM55" i="7"/>
  <c r="BN55" i="7"/>
  <c r="BO55" i="7"/>
  <c r="BP55" i="7"/>
  <c r="BQ2" i="7"/>
  <c r="BQ55" i="7"/>
  <c r="BR55" i="7"/>
  <c r="BS55" i="7"/>
  <c r="BT55" i="7"/>
  <c r="BU55" i="7"/>
  <c r="BV55" i="7"/>
  <c r="BW55" i="7"/>
  <c r="BX55" i="7"/>
  <c r="BY55" i="7"/>
  <c r="BZ55" i="7"/>
  <c r="CA55" i="7"/>
  <c r="CB55" i="7"/>
  <c r="CC55" i="7"/>
  <c r="CD55" i="7"/>
  <c r="Y55" i="7"/>
  <c r="X55" i="7"/>
  <c r="Z54" i="7"/>
  <c r="AO54" i="7"/>
  <c r="AP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Y54" i="7"/>
  <c r="X54" i="7"/>
  <c r="Z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Y53" i="7"/>
  <c r="X53" i="7"/>
  <c r="Z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Y52" i="7"/>
  <c r="X52" i="7"/>
  <c r="Z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Y51" i="7"/>
  <c r="X51" i="7"/>
  <c r="Z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Y50" i="7"/>
  <c r="X50" i="7"/>
  <c r="Z49" i="7"/>
  <c r="AO49" i="7"/>
  <c r="AP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Y49" i="7"/>
  <c r="X49" i="7"/>
  <c r="Z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Y48" i="7"/>
  <c r="X48" i="7"/>
  <c r="Z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Y47" i="7"/>
  <c r="X47" i="7"/>
  <c r="Z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Y46" i="7"/>
  <c r="X46" i="7"/>
  <c r="Z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Y45" i="7"/>
  <c r="X45" i="7"/>
  <c r="Z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Y44" i="7"/>
  <c r="X44" i="7"/>
  <c r="Z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Y43" i="7"/>
  <c r="X43" i="7"/>
  <c r="Z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Y42" i="7"/>
  <c r="X42" i="7"/>
  <c r="Z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Y41" i="7"/>
  <c r="X41" i="7"/>
  <c r="Z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Y40" i="7"/>
  <c r="X40" i="7"/>
  <c r="Z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Y39" i="7"/>
  <c r="X39" i="7"/>
  <c r="Z38" i="7"/>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Y38" i="7"/>
  <c r="X38" i="7"/>
  <c r="Z37" i="7"/>
  <c r="AO37" i="7"/>
  <c r="AP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Y37" i="7"/>
  <c r="X37" i="7"/>
  <c r="Z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Y36" i="7"/>
  <c r="X36" i="7"/>
  <c r="Z35" i="7"/>
  <c r="AO35" i="7"/>
  <c r="AP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Y35" i="7"/>
  <c r="X35" i="7"/>
  <c r="Z34" i="7"/>
  <c r="AO34" i="7"/>
  <c r="AP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Y34" i="7"/>
  <c r="X34" i="7"/>
  <c r="Z33" i="7"/>
  <c r="AO33" i="7"/>
  <c r="AP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Y33" i="7"/>
  <c r="X33" i="7"/>
  <c r="Z32" i="7"/>
  <c r="AO32" i="7"/>
  <c r="AP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Y32" i="7"/>
  <c r="X32" i="7"/>
  <c r="Z31" i="7"/>
  <c r="AO31" i="7"/>
  <c r="AP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Y31" i="7"/>
  <c r="X31" i="7"/>
  <c r="Z30" i="7"/>
  <c r="AO30" i="7"/>
  <c r="AP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Y30" i="7"/>
  <c r="X30" i="7"/>
  <c r="Z29" i="7"/>
  <c r="AO29" i="7"/>
  <c r="AP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Y29" i="7"/>
  <c r="X29" i="7"/>
  <c r="Z28" i="7"/>
  <c r="AO28" i="7"/>
  <c r="AP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Y28" i="7"/>
  <c r="X28" i="7"/>
  <c r="Z27" i="7"/>
  <c r="AO27" i="7"/>
  <c r="AP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Y27" i="7"/>
  <c r="X27" i="7"/>
  <c r="Z26" i="7"/>
  <c r="AO26" i="7"/>
  <c r="AP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Y26" i="7"/>
  <c r="X26" i="7"/>
  <c r="Z25" i="7"/>
  <c r="AO25" i="7"/>
  <c r="AP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Y25" i="7"/>
  <c r="X25" i="7"/>
  <c r="Z24" i="7"/>
  <c r="AO24" i="7"/>
  <c r="AP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Y24" i="7"/>
  <c r="X24" i="7"/>
  <c r="Z23" i="7"/>
  <c r="AO23" i="7"/>
  <c r="AP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Y23" i="7"/>
  <c r="X23" i="7"/>
  <c r="Z22" i="7"/>
  <c r="AO22" i="7"/>
  <c r="AP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Y22" i="7"/>
  <c r="X22" i="7"/>
  <c r="Z21" i="7"/>
  <c r="AO21" i="7"/>
  <c r="AP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Y21" i="7"/>
  <c r="X21" i="7"/>
  <c r="Z20" i="7"/>
  <c r="AO20" i="7"/>
  <c r="AP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Y20" i="7"/>
  <c r="X20" i="7"/>
  <c r="Z19" i="7"/>
  <c r="AO19" i="7"/>
  <c r="AP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Y19" i="7"/>
  <c r="X19" i="7"/>
  <c r="Z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Y18" i="7"/>
  <c r="X18" i="7"/>
  <c r="Z17" i="7"/>
  <c r="AO17" i="7"/>
  <c r="AP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Y17" i="7"/>
  <c r="X17" i="7"/>
  <c r="Z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Y16" i="7"/>
  <c r="X16" i="7"/>
  <c r="Z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Y15" i="7"/>
  <c r="X15" i="7"/>
  <c r="Z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Y14" i="7"/>
  <c r="X14" i="7"/>
  <c r="Z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Y13" i="7"/>
  <c r="X13" i="7"/>
  <c r="Z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Y12" i="7"/>
  <c r="X12" i="7"/>
  <c r="Z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Y11" i="7"/>
  <c r="X11" i="7"/>
  <c r="Z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Y10" i="7"/>
  <c r="X10" i="7"/>
  <c r="Z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Y9" i="7"/>
  <c r="X9" i="7"/>
  <c r="Z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Y8" i="7"/>
  <c r="X8" i="7"/>
  <c r="Z7" i="7"/>
  <c r="AO7" i="7"/>
  <c r="AP7" i="7"/>
  <c r="AQ7" i="7"/>
  <c r="AR7" i="7"/>
  <c r="AT7" i="7"/>
  <c r="AS7" i="7"/>
  <c r="AV7" i="7"/>
  <c r="AU7" i="7"/>
  <c r="AW7" i="7"/>
  <c r="AX7" i="7"/>
  <c r="AY7" i="7"/>
  <c r="AZ7" i="7"/>
  <c r="BA7" i="7"/>
  <c r="BB7" i="7"/>
  <c r="BC7" i="7"/>
  <c r="BD7" i="7"/>
  <c r="BE7" i="7"/>
  <c r="BF7" i="7"/>
  <c r="BH7" i="7"/>
  <c r="BG7" i="7"/>
  <c r="BJ7" i="7"/>
  <c r="BI7" i="7"/>
  <c r="BK7" i="7"/>
  <c r="BL7" i="7"/>
  <c r="BM7" i="7"/>
  <c r="BN7" i="7"/>
  <c r="BO7" i="7"/>
  <c r="BP7" i="7"/>
  <c r="BQ7" i="7"/>
  <c r="BR7" i="7"/>
  <c r="BS7" i="7"/>
  <c r="BT7" i="7"/>
  <c r="BU7" i="7"/>
  <c r="BV7" i="7"/>
  <c r="BW7" i="7"/>
  <c r="BX7" i="7"/>
  <c r="BY7" i="7"/>
  <c r="BZ7" i="7"/>
  <c r="CA7" i="7"/>
  <c r="CB7" i="7"/>
  <c r="CC7" i="7"/>
  <c r="CD7" i="7"/>
  <c r="Y7" i="7"/>
  <c r="AA2" i="7"/>
  <c r="AA7" i="7"/>
  <c r="AB7" i="7"/>
  <c r="AC7" i="7"/>
  <c r="AD7" i="7"/>
  <c r="AF7" i="7"/>
  <c r="AE7" i="7"/>
  <c r="AG7" i="7"/>
  <c r="AH7" i="7"/>
  <c r="AI7" i="7"/>
  <c r="AJ7" i="7"/>
  <c r="AK7" i="7"/>
  <c r="AL7" i="7"/>
  <c r="AM7" i="7"/>
  <c r="AN7" i="7"/>
  <c r="X7" i="7"/>
  <c r="Z6" i="7"/>
  <c r="AO6" i="7"/>
  <c r="AP6" i="7"/>
  <c r="AQ6" i="7"/>
  <c r="AR6" i="7"/>
  <c r="AT6" i="7"/>
  <c r="AS6" i="7"/>
  <c r="AV6" i="7"/>
  <c r="AU6" i="7"/>
  <c r="AX6" i="7"/>
  <c r="AW6" i="7"/>
  <c r="AZ6" i="7"/>
  <c r="AY6" i="7"/>
  <c r="BA6" i="7"/>
  <c r="BB6" i="7"/>
  <c r="BC6" i="7"/>
  <c r="BD6" i="7"/>
  <c r="BE6" i="7"/>
  <c r="BF6" i="7"/>
  <c r="BH6" i="7"/>
  <c r="BG6" i="7"/>
  <c r="BJ6" i="7"/>
  <c r="BI6" i="7"/>
  <c r="BL6" i="7"/>
  <c r="BK6" i="7"/>
  <c r="BN6" i="7"/>
  <c r="BM6" i="7"/>
  <c r="BO6" i="7"/>
  <c r="BP6" i="7"/>
  <c r="BQ6" i="7"/>
  <c r="BR6" i="7"/>
  <c r="BS6" i="7"/>
  <c r="BT6" i="7"/>
  <c r="BV6" i="7"/>
  <c r="BU6" i="7"/>
  <c r="BW6" i="7"/>
  <c r="BX6" i="7"/>
  <c r="BY6" i="7"/>
  <c r="BZ6" i="7"/>
  <c r="CA6" i="7"/>
  <c r="CB6" i="7"/>
  <c r="CC6" i="7"/>
  <c r="CD6" i="7"/>
  <c r="Y6" i="7"/>
  <c r="AA6" i="7"/>
  <c r="AB6" i="7"/>
  <c r="AC6" i="7"/>
  <c r="AD6" i="7"/>
  <c r="AF6" i="7"/>
  <c r="AE6" i="7"/>
  <c r="AH6" i="7"/>
  <c r="AG6" i="7"/>
  <c r="AI6" i="7"/>
  <c r="AJ6" i="7"/>
  <c r="AL6" i="7"/>
  <c r="AK6" i="7"/>
  <c r="AM6" i="7"/>
  <c r="AN6" i="7"/>
  <c r="X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R2" i="7"/>
  <c r="R6" i="7"/>
  <c r="S6" i="7"/>
  <c r="K2" i="7"/>
  <c r="K5" i="7"/>
  <c r="J2" i="7"/>
  <c r="J5" i="7"/>
  <c r="I2" i="7"/>
  <c r="I5" i="7"/>
  <c r="H2" i="7"/>
  <c r="H5" i="7"/>
  <c r="N55" i="7"/>
  <c r="L55" i="7"/>
  <c r="N54" i="7"/>
  <c r="L54" i="7"/>
  <c r="N53" i="7"/>
  <c r="L53" i="7"/>
  <c r="N52" i="7"/>
  <c r="L52" i="7"/>
  <c r="N51" i="7"/>
  <c r="L51" i="7"/>
  <c r="N50" i="7"/>
  <c r="L50" i="7"/>
  <c r="N49" i="7"/>
  <c r="L49" i="7"/>
  <c r="N48" i="7"/>
  <c r="L48" i="7"/>
  <c r="N47" i="7"/>
  <c r="L47" i="7"/>
  <c r="N46" i="7"/>
  <c r="L46" i="7"/>
  <c r="N45" i="7"/>
  <c r="L45" i="7"/>
  <c r="N44" i="7"/>
  <c r="L44" i="7"/>
  <c r="N43" i="7"/>
  <c r="L43" i="7"/>
  <c r="N42" i="7"/>
  <c r="L42" i="7"/>
  <c r="N41" i="7"/>
  <c r="L41" i="7"/>
  <c r="N40" i="7"/>
  <c r="L40" i="7"/>
  <c r="N39" i="7"/>
  <c r="L39" i="7"/>
  <c r="N38" i="7"/>
  <c r="L38" i="7"/>
  <c r="N37" i="7"/>
  <c r="L37" i="7"/>
  <c r="N36" i="7"/>
  <c r="L36" i="7"/>
  <c r="N35" i="7"/>
  <c r="L35" i="7"/>
  <c r="N34" i="7"/>
  <c r="L34" i="7"/>
  <c r="L33" i="7"/>
  <c r="L32" i="7"/>
  <c r="L31" i="7"/>
  <c r="L30" i="7"/>
  <c r="L29" i="7"/>
  <c r="L28" i="7"/>
  <c r="L27" i="7"/>
  <c r="L26" i="7"/>
  <c r="L25" i="7"/>
  <c r="L24" i="7"/>
  <c r="L23" i="7"/>
  <c r="L22" i="7"/>
  <c r="L21" i="7"/>
  <c r="L20" i="7"/>
  <c r="L19" i="7"/>
  <c r="L18" i="7"/>
  <c r="L17" i="7"/>
  <c r="L16" i="7"/>
  <c r="L15" i="7"/>
  <c r="L14" i="7"/>
  <c r="AA8" i="7"/>
  <c r="AB8" i="7"/>
  <c r="AC8" i="7"/>
  <c r="AD8" i="7"/>
  <c r="AE8" i="7"/>
  <c r="AF8" i="7"/>
  <c r="AG8" i="7"/>
  <c r="AH8" i="7"/>
  <c r="AI8" i="7"/>
  <c r="AJ8" i="7"/>
  <c r="AK8" i="7"/>
  <c r="AL8" i="7"/>
  <c r="AM8" i="7"/>
  <c r="AN8" i="7"/>
  <c r="L13" i="7"/>
  <c r="L12" i="7"/>
  <c r="L11" i="7"/>
  <c r="L10" i="7"/>
  <c r="L9" i="7"/>
  <c r="L8" i="7"/>
  <c r="L7" i="7"/>
  <c r="L6" i="7"/>
  <c r="AA55" i="7"/>
  <c r="AB55" i="7"/>
  <c r="AC55" i="7"/>
  <c r="AD55" i="7"/>
  <c r="AE55" i="7"/>
  <c r="AF55" i="7"/>
  <c r="AG55" i="7"/>
  <c r="AH55" i="7"/>
  <c r="AI55" i="7"/>
  <c r="AJ55" i="7"/>
  <c r="AK55" i="7"/>
  <c r="AL55" i="7"/>
  <c r="AM55" i="7"/>
  <c r="AN55" i="7"/>
  <c r="AA54" i="7"/>
  <c r="AB54" i="7"/>
  <c r="AC54" i="7"/>
  <c r="AD54" i="7"/>
  <c r="AE54" i="7"/>
  <c r="AF54" i="7"/>
  <c r="AG54" i="7"/>
  <c r="AH54" i="7"/>
  <c r="AI54" i="7"/>
  <c r="AJ54" i="7"/>
  <c r="AK54" i="7"/>
  <c r="AL54" i="7"/>
  <c r="AM54" i="7"/>
  <c r="AN54" i="7"/>
  <c r="AA53" i="7"/>
  <c r="AB53" i="7"/>
  <c r="AC53" i="7"/>
  <c r="AD53" i="7"/>
  <c r="AE53" i="7"/>
  <c r="AF53" i="7"/>
  <c r="AG53" i="7"/>
  <c r="AH53" i="7"/>
  <c r="AI53" i="7"/>
  <c r="AJ53" i="7"/>
  <c r="AK53" i="7"/>
  <c r="AL53" i="7"/>
  <c r="AM53" i="7"/>
  <c r="AN53" i="7"/>
  <c r="AA52" i="7"/>
  <c r="AB52" i="7"/>
  <c r="AC52" i="7"/>
  <c r="AD52" i="7"/>
  <c r="AE52" i="7"/>
  <c r="AF52" i="7"/>
  <c r="AG52" i="7"/>
  <c r="AH52" i="7"/>
  <c r="AI52" i="7"/>
  <c r="AJ52" i="7"/>
  <c r="AK52" i="7"/>
  <c r="AL52" i="7"/>
  <c r="AM52" i="7"/>
  <c r="AN52" i="7"/>
  <c r="AA51" i="7"/>
  <c r="AB51" i="7"/>
  <c r="AC51" i="7"/>
  <c r="AD51" i="7"/>
  <c r="AE51" i="7"/>
  <c r="AF51" i="7"/>
  <c r="AG51" i="7"/>
  <c r="AH51" i="7"/>
  <c r="AI51" i="7"/>
  <c r="AJ51" i="7"/>
  <c r="AK51" i="7"/>
  <c r="AL51" i="7"/>
  <c r="AM51" i="7"/>
  <c r="AN51" i="7"/>
  <c r="AA50" i="7"/>
  <c r="AB50" i="7"/>
  <c r="AC50" i="7"/>
  <c r="AD50" i="7"/>
  <c r="AE50" i="7"/>
  <c r="AF50" i="7"/>
  <c r="AG50" i="7"/>
  <c r="AH50" i="7"/>
  <c r="AI50" i="7"/>
  <c r="AJ50" i="7"/>
  <c r="AK50" i="7"/>
  <c r="AL50" i="7"/>
  <c r="AM50" i="7"/>
  <c r="AN50" i="7"/>
  <c r="AA49" i="7"/>
  <c r="AB49" i="7"/>
  <c r="AC49" i="7"/>
  <c r="AD49" i="7"/>
  <c r="AE49" i="7"/>
  <c r="AF49" i="7"/>
  <c r="AG49" i="7"/>
  <c r="AH49" i="7"/>
  <c r="AI49" i="7"/>
  <c r="AJ49" i="7"/>
  <c r="AK49" i="7"/>
  <c r="AL49" i="7"/>
  <c r="AM49" i="7"/>
  <c r="AN49" i="7"/>
  <c r="AA48" i="7"/>
  <c r="AB48" i="7"/>
  <c r="AC48" i="7"/>
  <c r="AD48" i="7"/>
  <c r="AE48" i="7"/>
  <c r="AF48" i="7"/>
  <c r="AG48" i="7"/>
  <c r="AH48" i="7"/>
  <c r="AI48" i="7"/>
  <c r="AJ48" i="7"/>
  <c r="AK48" i="7"/>
  <c r="AL48" i="7"/>
  <c r="AM48" i="7"/>
  <c r="AN48" i="7"/>
  <c r="AA47" i="7"/>
  <c r="AB47" i="7"/>
  <c r="AC47" i="7"/>
  <c r="AD47" i="7"/>
  <c r="AE47" i="7"/>
  <c r="AF47" i="7"/>
  <c r="AG47" i="7"/>
  <c r="AH47" i="7"/>
  <c r="AI47" i="7"/>
  <c r="AJ47" i="7"/>
  <c r="AK47" i="7"/>
  <c r="AL47" i="7"/>
  <c r="AM47" i="7"/>
  <c r="AN47" i="7"/>
  <c r="AA46" i="7"/>
  <c r="AB46" i="7"/>
  <c r="AC46" i="7"/>
  <c r="AD46" i="7"/>
  <c r="AE46" i="7"/>
  <c r="AF46" i="7"/>
  <c r="AG46" i="7"/>
  <c r="AH46" i="7"/>
  <c r="AI46" i="7"/>
  <c r="AJ46" i="7"/>
  <c r="AK46" i="7"/>
  <c r="AL46" i="7"/>
  <c r="AM46" i="7"/>
  <c r="AN46" i="7"/>
  <c r="AA45" i="7"/>
  <c r="AB45" i="7"/>
  <c r="AC45" i="7"/>
  <c r="AD45" i="7"/>
  <c r="AE45" i="7"/>
  <c r="AF45" i="7"/>
  <c r="AG45" i="7"/>
  <c r="AH45" i="7"/>
  <c r="AI45" i="7"/>
  <c r="AJ45" i="7"/>
  <c r="AK45" i="7"/>
  <c r="AL45" i="7"/>
  <c r="AM45" i="7"/>
  <c r="AN45" i="7"/>
  <c r="AA44" i="7"/>
  <c r="AB44" i="7"/>
  <c r="AC44" i="7"/>
  <c r="AD44" i="7"/>
  <c r="AE44" i="7"/>
  <c r="AF44" i="7"/>
  <c r="AG44" i="7"/>
  <c r="AH44" i="7"/>
  <c r="AI44" i="7"/>
  <c r="AJ44" i="7"/>
  <c r="AK44" i="7"/>
  <c r="AL44" i="7"/>
  <c r="AM44" i="7"/>
  <c r="AN44" i="7"/>
  <c r="AA43" i="7"/>
  <c r="AB43" i="7"/>
  <c r="AC43" i="7"/>
  <c r="AD43" i="7"/>
  <c r="AE43" i="7"/>
  <c r="AF43" i="7"/>
  <c r="AG43" i="7"/>
  <c r="AH43" i="7"/>
  <c r="AI43" i="7"/>
  <c r="AJ43" i="7"/>
  <c r="AK43" i="7"/>
  <c r="AL43" i="7"/>
  <c r="AM43" i="7"/>
  <c r="AN43" i="7"/>
  <c r="AA42" i="7"/>
  <c r="AB42" i="7"/>
  <c r="AC42" i="7"/>
  <c r="AD42" i="7"/>
  <c r="AE42" i="7"/>
  <c r="AF42" i="7"/>
  <c r="AG42" i="7"/>
  <c r="AH42" i="7"/>
  <c r="AI42" i="7"/>
  <c r="AJ42" i="7"/>
  <c r="AK42" i="7"/>
  <c r="AL42" i="7"/>
  <c r="AM42" i="7"/>
  <c r="AN42" i="7"/>
  <c r="AA41" i="7"/>
  <c r="AB41" i="7"/>
  <c r="AC41" i="7"/>
  <c r="AD41" i="7"/>
  <c r="AE41" i="7"/>
  <c r="AF41" i="7"/>
  <c r="AG41" i="7"/>
  <c r="AH41" i="7"/>
  <c r="AI41" i="7"/>
  <c r="AJ41" i="7"/>
  <c r="AK41" i="7"/>
  <c r="AL41" i="7"/>
  <c r="AM41" i="7"/>
  <c r="AN41" i="7"/>
  <c r="AA40" i="7"/>
  <c r="AB40" i="7"/>
  <c r="AC40" i="7"/>
  <c r="AD40" i="7"/>
  <c r="AE40" i="7"/>
  <c r="AF40" i="7"/>
  <c r="AG40" i="7"/>
  <c r="AH40" i="7"/>
  <c r="AI40" i="7"/>
  <c r="AJ40" i="7"/>
  <c r="AK40" i="7"/>
  <c r="AL40" i="7"/>
  <c r="AM40" i="7"/>
  <c r="AN40" i="7"/>
  <c r="AA39" i="7"/>
  <c r="AB39" i="7"/>
  <c r="AC39" i="7"/>
  <c r="AD39" i="7"/>
  <c r="AE39" i="7"/>
  <c r="AF39" i="7"/>
  <c r="AG39" i="7"/>
  <c r="AH39" i="7"/>
  <c r="AI39" i="7"/>
  <c r="AJ39" i="7"/>
  <c r="AK39" i="7"/>
  <c r="AL39" i="7"/>
  <c r="AM39" i="7"/>
  <c r="AN39" i="7"/>
  <c r="AA38" i="7"/>
  <c r="AB38" i="7"/>
  <c r="AC38" i="7"/>
  <c r="AD38" i="7"/>
  <c r="AE38" i="7"/>
  <c r="AF38" i="7"/>
  <c r="AG38" i="7"/>
  <c r="AH38" i="7"/>
  <c r="AI38" i="7"/>
  <c r="AJ38" i="7"/>
  <c r="AK38" i="7"/>
  <c r="AL38" i="7"/>
  <c r="AM38" i="7"/>
  <c r="AN38" i="7"/>
  <c r="AA37" i="7"/>
  <c r="AB37" i="7"/>
  <c r="AC37" i="7"/>
  <c r="AD37" i="7"/>
  <c r="AE37" i="7"/>
  <c r="AF37" i="7"/>
  <c r="AG37" i="7"/>
  <c r="AH37" i="7"/>
  <c r="AI37" i="7"/>
  <c r="AJ37" i="7"/>
  <c r="AK37" i="7"/>
  <c r="AL37" i="7"/>
  <c r="AM37" i="7"/>
  <c r="AN37" i="7"/>
  <c r="AA36" i="7"/>
  <c r="AB36" i="7"/>
  <c r="AC36" i="7"/>
  <c r="AD36" i="7"/>
  <c r="AE36" i="7"/>
  <c r="AF36" i="7"/>
  <c r="AG36" i="7"/>
  <c r="AH36" i="7"/>
  <c r="AI36" i="7"/>
  <c r="AJ36" i="7"/>
  <c r="AK36" i="7"/>
  <c r="AL36" i="7"/>
  <c r="AM36" i="7"/>
  <c r="AN36" i="7"/>
  <c r="AA35" i="7"/>
  <c r="AB35" i="7"/>
  <c r="AC35" i="7"/>
  <c r="AD35" i="7"/>
  <c r="AE35" i="7"/>
  <c r="AF35" i="7"/>
  <c r="AG35" i="7"/>
  <c r="AH35" i="7"/>
  <c r="AI35" i="7"/>
  <c r="AJ35" i="7"/>
  <c r="AK35" i="7"/>
  <c r="AL35" i="7"/>
  <c r="AM35" i="7"/>
  <c r="AN35" i="7"/>
  <c r="AA34" i="7"/>
  <c r="AB34" i="7"/>
  <c r="AC34" i="7"/>
  <c r="AD34" i="7"/>
  <c r="AE34" i="7"/>
  <c r="AF34" i="7"/>
  <c r="AG34" i="7"/>
  <c r="AH34" i="7"/>
  <c r="AI34" i="7"/>
  <c r="AJ34" i="7"/>
  <c r="AK34" i="7"/>
  <c r="AL34" i="7"/>
  <c r="AM34" i="7"/>
  <c r="AN34" i="7"/>
  <c r="AA33" i="7"/>
  <c r="AB33" i="7"/>
  <c r="AC33" i="7"/>
  <c r="AD33" i="7"/>
  <c r="AE33" i="7"/>
  <c r="AF33" i="7"/>
  <c r="AG33" i="7"/>
  <c r="AH33" i="7"/>
  <c r="AI33" i="7"/>
  <c r="AJ33" i="7"/>
  <c r="AK33" i="7"/>
  <c r="AL33" i="7"/>
  <c r="AM33" i="7"/>
  <c r="AN33" i="7"/>
  <c r="AA32" i="7"/>
  <c r="AB32" i="7"/>
  <c r="AC32" i="7"/>
  <c r="AD32" i="7"/>
  <c r="AE32" i="7"/>
  <c r="AF32" i="7"/>
  <c r="AG32" i="7"/>
  <c r="AH32" i="7"/>
  <c r="AI32" i="7"/>
  <c r="AJ32" i="7"/>
  <c r="AK32" i="7"/>
  <c r="AL32" i="7"/>
  <c r="AM32" i="7"/>
  <c r="AN32" i="7"/>
  <c r="AA31" i="7"/>
  <c r="AB31" i="7"/>
  <c r="AC31" i="7"/>
  <c r="AD31" i="7"/>
  <c r="AE31" i="7"/>
  <c r="AF31" i="7"/>
  <c r="AG31" i="7"/>
  <c r="AH31" i="7"/>
  <c r="AI31" i="7"/>
  <c r="AJ31" i="7"/>
  <c r="AK31" i="7"/>
  <c r="AL31" i="7"/>
  <c r="AM31" i="7"/>
  <c r="AN31" i="7"/>
  <c r="AA30" i="7"/>
  <c r="AB30" i="7"/>
  <c r="AC30" i="7"/>
  <c r="AD30" i="7"/>
  <c r="AE30" i="7"/>
  <c r="AF30" i="7"/>
  <c r="AG30" i="7"/>
  <c r="AH30" i="7"/>
  <c r="AI30" i="7"/>
  <c r="AJ30" i="7"/>
  <c r="AK30" i="7"/>
  <c r="AL30" i="7"/>
  <c r="AM30" i="7"/>
  <c r="AN30" i="7"/>
  <c r="AA29" i="7"/>
  <c r="AB29" i="7"/>
  <c r="AC29" i="7"/>
  <c r="AD29" i="7"/>
  <c r="AE29" i="7"/>
  <c r="AF29" i="7"/>
  <c r="AG29" i="7"/>
  <c r="AH29" i="7"/>
  <c r="AI29" i="7"/>
  <c r="AJ29" i="7"/>
  <c r="AK29" i="7"/>
  <c r="AL29" i="7"/>
  <c r="AM29" i="7"/>
  <c r="AN29" i="7"/>
  <c r="AA28" i="7"/>
  <c r="AB28" i="7"/>
  <c r="AC28" i="7"/>
  <c r="AD28" i="7"/>
  <c r="AE28" i="7"/>
  <c r="AF28" i="7"/>
  <c r="AG28" i="7"/>
  <c r="AH28" i="7"/>
  <c r="AI28" i="7"/>
  <c r="AJ28" i="7"/>
  <c r="AK28" i="7"/>
  <c r="AL28" i="7"/>
  <c r="AM28" i="7"/>
  <c r="AN28" i="7"/>
  <c r="AA27" i="7"/>
  <c r="AB27" i="7"/>
  <c r="AC27" i="7"/>
  <c r="AD27" i="7"/>
  <c r="AE27" i="7"/>
  <c r="AF27" i="7"/>
  <c r="AG27" i="7"/>
  <c r="AH27" i="7"/>
  <c r="AI27" i="7"/>
  <c r="AJ27" i="7"/>
  <c r="AK27" i="7"/>
  <c r="AL27" i="7"/>
  <c r="AM27" i="7"/>
  <c r="AN27" i="7"/>
  <c r="AA26" i="7"/>
  <c r="AB26" i="7"/>
  <c r="AC26" i="7"/>
  <c r="AD26" i="7"/>
  <c r="AE26" i="7"/>
  <c r="AF26" i="7"/>
  <c r="AG26" i="7"/>
  <c r="AH26" i="7"/>
  <c r="AI26" i="7"/>
  <c r="AJ26" i="7"/>
  <c r="AK26" i="7"/>
  <c r="AL26" i="7"/>
  <c r="AM26" i="7"/>
  <c r="AN26" i="7"/>
  <c r="AA25" i="7"/>
  <c r="AB25" i="7"/>
  <c r="AC25" i="7"/>
  <c r="AD25" i="7"/>
  <c r="AE25" i="7"/>
  <c r="AF25" i="7"/>
  <c r="AG25" i="7"/>
  <c r="AH25" i="7"/>
  <c r="AI25" i="7"/>
  <c r="AJ25" i="7"/>
  <c r="AK25" i="7"/>
  <c r="AL25" i="7"/>
  <c r="AM25" i="7"/>
  <c r="AN25" i="7"/>
  <c r="AA24" i="7"/>
  <c r="AB24" i="7"/>
  <c r="AC24" i="7"/>
  <c r="AD24" i="7"/>
  <c r="AE24" i="7"/>
  <c r="AF24" i="7"/>
  <c r="AG24" i="7"/>
  <c r="AH24" i="7"/>
  <c r="AI24" i="7"/>
  <c r="AJ24" i="7"/>
  <c r="AK24" i="7"/>
  <c r="AL24" i="7"/>
  <c r="AM24" i="7"/>
  <c r="AN24" i="7"/>
  <c r="AA23" i="7"/>
  <c r="AB23" i="7"/>
  <c r="AC23" i="7"/>
  <c r="AD23" i="7"/>
  <c r="AE23" i="7"/>
  <c r="AF23" i="7"/>
  <c r="AG23" i="7"/>
  <c r="AH23" i="7"/>
  <c r="AI23" i="7"/>
  <c r="AJ23" i="7"/>
  <c r="AK23" i="7"/>
  <c r="AL23" i="7"/>
  <c r="AM23" i="7"/>
  <c r="AN23" i="7"/>
  <c r="AA22" i="7"/>
  <c r="AB22" i="7"/>
  <c r="AC22" i="7"/>
  <c r="AD22" i="7"/>
  <c r="AE22" i="7"/>
  <c r="AF22" i="7"/>
  <c r="AG22" i="7"/>
  <c r="AH22" i="7"/>
  <c r="AI22" i="7"/>
  <c r="AJ22" i="7"/>
  <c r="AK22" i="7"/>
  <c r="AL22" i="7"/>
  <c r="AM22" i="7"/>
  <c r="AN22" i="7"/>
  <c r="AA21" i="7"/>
  <c r="AB21" i="7"/>
  <c r="AC21" i="7"/>
  <c r="AD21" i="7"/>
  <c r="AE21" i="7"/>
  <c r="AF21" i="7"/>
  <c r="AG21" i="7"/>
  <c r="AH21" i="7"/>
  <c r="AI21" i="7"/>
  <c r="AJ21" i="7"/>
  <c r="AK21" i="7"/>
  <c r="AL21" i="7"/>
  <c r="AM21" i="7"/>
  <c r="AN21" i="7"/>
  <c r="AA20" i="7"/>
  <c r="AB20" i="7"/>
  <c r="AC20" i="7"/>
  <c r="AD20" i="7"/>
  <c r="AE20" i="7"/>
  <c r="AF20" i="7"/>
  <c r="AG20" i="7"/>
  <c r="AH20" i="7"/>
  <c r="AI20" i="7"/>
  <c r="AJ20" i="7"/>
  <c r="AK20" i="7"/>
  <c r="AL20" i="7"/>
  <c r="AM20" i="7"/>
  <c r="AN20" i="7"/>
  <c r="AA19" i="7"/>
  <c r="AB19" i="7"/>
  <c r="AC19" i="7"/>
  <c r="AD19" i="7"/>
  <c r="AE19" i="7"/>
  <c r="AF19" i="7"/>
  <c r="AG19" i="7"/>
  <c r="AH19" i="7"/>
  <c r="AI19" i="7"/>
  <c r="AJ19" i="7"/>
  <c r="AK19" i="7"/>
  <c r="AL19" i="7"/>
  <c r="AM19" i="7"/>
  <c r="AN19" i="7"/>
  <c r="AA18" i="7"/>
  <c r="AB18" i="7"/>
  <c r="AC18" i="7"/>
  <c r="AD18" i="7"/>
  <c r="AE18" i="7"/>
  <c r="AF18" i="7"/>
  <c r="AG18" i="7"/>
  <c r="AH18" i="7"/>
  <c r="AI18" i="7"/>
  <c r="AJ18" i="7"/>
  <c r="AK18" i="7"/>
  <c r="AL18" i="7"/>
  <c r="AM18" i="7"/>
  <c r="AN18" i="7"/>
  <c r="AA17" i="7"/>
  <c r="AB17" i="7"/>
  <c r="AC17" i="7"/>
  <c r="AD17" i="7"/>
  <c r="AE17" i="7"/>
  <c r="AF17" i="7"/>
  <c r="AG17" i="7"/>
  <c r="AH17" i="7"/>
  <c r="AI17" i="7"/>
  <c r="AJ17" i="7"/>
  <c r="AK17" i="7"/>
  <c r="AL17" i="7"/>
  <c r="AM17" i="7"/>
  <c r="AN17" i="7"/>
  <c r="AA16" i="7"/>
  <c r="AB16" i="7"/>
  <c r="AC16" i="7"/>
  <c r="AD16" i="7"/>
  <c r="AE16" i="7"/>
  <c r="AF16" i="7"/>
  <c r="AG16" i="7"/>
  <c r="AH16" i="7"/>
  <c r="AI16" i="7"/>
  <c r="AJ16" i="7"/>
  <c r="AK16" i="7"/>
  <c r="AL16" i="7"/>
  <c r="AM16" i="7"/>
  <c r="AN16" i="7"/>
  <c r="AA15" i="7"/>
  <c r="AB15" i="7"/>
  <c r="AC15" i="7"/>
  <c r="AD15" i="7"/>
  <c r="AE15" i="7"/>
  <c r="AF15" i="7"/>
  <c r="AG15" i="7"/>
  <c r="AH15" i="7"/>
  <c r="AI15" i="7"/>
  <c r="AJ15" i="7"/>
  <c r="AK15" i="7"/>
  <c r="AL15" i="7"/>
  <c r="AM15" i="7"/>
  <c r="AN15" i="7"/>
  <c r="AA14" i="7"/>
  <c r="AB14" i="7"/>
  <c r="AC14" i="7"/>
  <c r="AD14" i="7"/>
  <c r="AE14" i="7"/>
  <c r="AF14" i="7"/>
  <c r="AG14" i="7"/>
  <c r="AH14" i="7"/>
  <c r="AI14" i="7"/>
  <c r="AJ14" i="7"/>
  <c r="AK14" i="7"/>
  <c r="AL14" i="7"/>
  <c r="AM14" i="7"/>
  <c r="AN14" i="7"/>
  <c r="AA13" i="7"/>
  <c r="AB13" i="7"/>
  <c r="AC13" i="7"/>
  <c r="AD13" i="7"/>
  <c r="AE13" i="7"/>
  <c r="AF13" i="7"/>
  <c r="AG13" i="7"/>
  <c r="AH13" i="7"/>
  <c r="AI13" i="7"/>
  <c r="AJ13" i="7"/>
  <c r="AK13" i="7"/>
  <c r="AL13" i="7"/>
  <c r="AM13" i="7"/>
  <c r="AN13" i="7"/>
  <c r="AA12" i="7"/>
  <c r="AB12" i="7"/>
  <c r="AC12" i="7"/>
  <c r="AD12" i="7"/>
  <c r="AE12" i="7"/>
  <c r="AF12" i="7"/>
  <c r="AG12" i="7"/>
  <c r="AH12" i="7"/>
  <c r="AI12" i="7"/>
  <c r="AJ12" i="7"/>
  <c r="AK12" i="7"/>
  <c r="AL12" i="7"/>
  <c r="AM12" i="7"/>
  <c r="AN12" i="7"/>
  <c r="AA11" i="7"/>
  <c r="AB11" i="7"/>
  <c r="AC11" i="7"/>
  <c r="AD11" i="7"/>
  <c r="AE11" i="7"/>
  <c r="AF11" i="7"/>
  <c r="AG11" i="7"/>
  <c r="AH11" i="7"/>
  <c r="AI11" i="7"/>
  <c r="AJ11" i="7"/>
  <c r="AK11" i="7"/>
  <c r="AL11" i="7"/>
  <c r="AM11" i="7"/>
  <c r="AN11" i="7"/>
  <c r="AA10" i="7"/>
  <c r="AB10" i="7"/>
  <c r="AC10" i="7"/>
  <c r="AD10" i="7"/>
  <c r="AE10" i="7"/>
  <c r="AF10" i="7"/>
  <c r="AG10" i="7"/>
  <c r="AH10" i="7"/>
  <c r="AI10" i="7"/>
  <c r="AJ10" i="7"/>
  <c r="AK10" i="7"/>
  <c r="AL10" i="7"/>
  <c r="AM10" i="7"/>
  <c r="AN10" i="7"/>
  <c r="AA9" i="7"/>
  <c r="AB9" i="7"/>
  <c r="AC9" i="7"/>
  <c r="AD9" i="7"/>
  <c r="AE9" i="7"/>
  <c r="AF9" i="7"/>
  <c r="AG9" i="7"/>
  <c r="AH9" i="7"/>
  <c r="AI9" i="7"/>
  <c r="AJ9" i="7"/>
  <c r="AK9" i="7"/>
  <c r="AL9" i="7"/>
  <c r="AM9" i="7"/>
  <c r="AN9" i="7"/>
  <c r="R10" i="7"/>
  <c r="S10" i="7"/>
  <c r="R11" i="7"/>
  <c r="S11" i="7"/>
  <c r="R12" i="7"/>
  <c r="S12" i="7"/>
  <c r="R7" i="7"/>
  <c r="S7" i="7"/>
  <c r="R8" i="7"/>
  <c r="S8" i="7"/>
  <c r="R9" i="7"/>
  <c r="S9"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G2" i="7"/>
  <c r="G5" i="7"/>
  <c r="S55" i="7"/>
  <c r="S54" i="7"/>
  <c r="S53" i="7"/>
  <c r="S52" i="7"/>
  <c r="S51" i="7"/>
  <c r="S50" i="7"/>
  <c r="S49" i="7"/>
  <c r="S48" i="7"/>
  <c r="S47" i="7"/>
  <c r="S46" i="7"/>
  <c r="S45" i="7"/>
  <c r="S44" i="7"/>
  <c r="S43" i="7"/>
  <c r="S42" i="7"/>
  <c r="S41" i="7"/>
  <c r="S40" i="7"/>
  <c r="S39" i="7"/>
  <c r="S38" i="7"/>
  <c r="S37" i="7"/>
  <c r="S36" i="7"/>
  <c r="S35" i="7"/>
  <c r="S34" i="7"/>
  <c r="S33" i="7"/>
  <c r="S32" i="7"/>
  <c r="S31" i="7"/>
  <c r="S30" i="7"/>
  <c r="S29" i="7"/>
  <c r="S28" i="7"/>
  <c r="S27" i="7"/>
  <c r="S26" i="7"/>
  <c r="S25" i="7"/>
  <c r="S24" i="7"/>
  <c r="S23" i="7"/>
  <c r="S22" i="7"/>
  <c r="S21" i="7"/>
  <c r="S20" i="7"/>
  <c r="S19" i="7"/>
  <c r="S18" i="7"/>
  <c r="S17" i="7"/>
  <c r="S16" i="7"/>
  <c r="S15" i="7"/>
  <c r="S14" i="7"/>
  <c r="S13" i="7"/>
  <c r="AS48" i="25"/>
  <c r="Q48" i="25"/>
  <c r="AS47" i="25"/>
  <c r="Q47" i="25"/>
  <c r="AS46" i="25"/>
  <c r="Q46" i="25"/>
  <c r="AS45" i="25"/>
  <c r="Q45" i="25"/>
  <c r="AS44" i="25"/>
  <c r="Q44" i="25"/>
  <c r="AS43" i="25"/>
  <c r="Q43" i="25"/>
  <c r="AS42" i="25"/>
  <c r="Q42" i="25"/>
  <c r="AS41" i="25"/>
  <c r="Q41" i="25"/>
  <c r="AS40" i="25"/>
  <c r="Q40" i="25"/>
  <c r="AS39" i="25"/>
  <c r="Q39" i="25"/>
  <c r="AS38" i="25"/>
  <c r="Q38" i="25"/>
  <c r="AS37" i="25"/>
  <c r="Q37" i="25"/>
  <c r="AS36" i="25"/>
  <c r="Q36" i="25"/>
  <c r="AS35" i="25"/>
  <c r="Q35" i="25"/>
  <c r="AS34" i="25"/>
  <c r="Q34" i="25"/>
  <c r="AS33" i="25"/>
  <c r="Q33" i="25"/>
  <c r="AS32" i="25"/>
  <c r="Q32" i="25"/>
  <c r="AS31" i="25"/>
  <c r="Q31" i="25"/>
  <c r="AS30" i="25"/>
  <c r="Q30" i="25"/>
  <c r="AS29" i="25"/>
  <c r="Q29" i="25"/>
  <c r="AS28" i="25"/>
  <c r="Q28" i="25"/>
  <c r="AS27" i="25"/>
  <c r="Q27" i="25"/>
  <c r="AS26" i="25"/>
  <c r="Q26" i="25"/>
  <c r="AS25" i="25"/>
  <c r="Q25" i="25"/>
  <c r="AS24" i="25"/>
  <c r="Q24" i="25"/>
  <c r="AS23" i="25"/>
  <c r="Q23" i="25"/>
  <c r="AS22" i="25"/>
  <c r="Q22" i="25"/>
  <c r="AS21" i="25"/>
  <c r="Q21" i="25"/>
  <c r="AS20" i="25"/>
  <c r="Q20" i="25"/>
  <c r="AS19" i="25"/>
  <c r="Q19" i="25"/>
  <c r="AS18" i="25"/>
  <c r="Q18" i="25"/>
  <c r="AS17" i="25"/>
  <c r="Q17" i="25"/>
  <c r="AS16" i="25"/>
  <c r="Q16" i="25"/>
  <c r="AS15" i="25"/>
  <c r="Q15" i="25"/>
  <c r="AS14" i="25"/>
  <c r="Q14" i="25"/>
  <c r="AS13" i="25"/>
  <c r="Q13" i="25"/>
  <c r="AS12" i="25"/>
  <c r="Q12" i="25"/>
  <c r="AS11" i="25"/>
  <c r="Q11" i="25"/>
  <c r="AS10" i="25"/>
  <c r="Q10" i="25"/>
  <c r="Q9" i="25"/>
  <c r="Q8" i="25"/>
  <c r="Y7" i="2"/>
  <c r="Y9" i="2"/>
  <c r="Y10" i="2"/>
  <c r="Y11" i="2"/>
  <c r="Y12" i="2"/>
  <c r="Y13"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AU10" i="2"/>
  <c r="AU13" i="2"/>
  <c r="O2" i="2"/>
  <c r="P2" i="2"/>
  <c r="N2" i="2"/>
  <c r="M2" i="2"/>
  <c r="L2" i="2"/>
  <c r="AU27" i="2"/>
  <c r="AU26" i="2"/>
  <c r="AU25" i="2"/>
  <c r="AU24" i="2"/>
  <c r="AU23" i="2"/>
  <c r="AU22" i="2"/>
  <c r="AU21" i="2"/>
  <c r="AU20" i="2"/>
  <c r="AU19" i="2"/>
  <c r="AU18" i="2"/>
  <c r="AU17" i="2"/>
  <c r="AU15" i="2"/>
  <c r="AU14" i="2"/>
  <c r="AU16" i="2"/>
  <c r="AU11" i="2"/>
  <c r="AU12" i="2"/>
  <c r="AU7" i="2"/>
  <c r="AU9" i="2"/>
  <c r="AU28" i="2"/>
  <c r="AU29" i="2"/>
  <c r="AU30" i="2"/>
  <c r="AU31" i="2"/>
  <c r="AU32" i="2"/>
  <c r="AU33" i="2"/>
  <c r="AU34" i="2"/>
  <c r="AU35" i="2"/>
  <c r="AU36" i="2"/>
  <c r="AU37" i="2"/>
  <c r="AU38" i="2"/>
  <c r="AU39" i="2"/>
  <c r="AU40" i="2"/>
  <c r="AU41" i="2"/>
  <c r="AO42" i="2"/>
  <c r="AU42" i="2"/>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N16" i="3"/>
  <c r="O16" i="3"/>
  <c r="P16" i="3"/>
  <c r="N17" i="3"/>
  <c r="O17" i="3"/>
  <c r="P17" i="3"/>
  <c r="N18" i="3"/>
  <c r="O18" i="3"/>
  <c r="P18" i="3"/>
  <c r="N19" i="3"/>
  <c r="O19" i="3"/>
  <c r="P19" i="3"/>
  <c r="N20" i="3"/>
  <c r="O20" i="3"/>
  <c r="P20" i="3"/>
  <c r="N21" i="3"/>
  <c r="O21" i="3"/>
  <c r="P21" i="3"/>
  <c r="N22" i="3"/>
  <c r="O22" i="3"/>
  <c r="P22" i="3"/>
  <c r="N23" i="3"/>
  <c r="O23" i="3"/>
  <c r="P23" i="3"/>
  <c r="N24" i="3"/>
  <c r="O24" i="3"/>
  <c r="P24" i="3"/>
  <c r="N25" i="3"/>
  <c r="O25" i="3"/>
  <c r="P25" i="3"/>
  <c r="N26" i="3"/>
  <c r="O26" i="3"/>
  <c r="P26" i="3"/>
  <c r="N27" i="3"/>
  <c r="O27" i="3"/>
  <c r="P27" i="3"/>
  <c r="N28" i="3"/>
  <c r="O28" i="3"/>
  <c r="P28" i="3"/>
  <c r="N29" i="3"/>
  <c r="O29" i="3"/>
  <c r="P29" i="3"/>
  <c r="N30" i="3"/>
  <c r="O30" i="3"/>
  <c r="P30" i="3"/>
  <c r="N31" i="3"/>
  <c r="O31" i="3"/>
  <c r="P31" i="3"/>
  <c r="N32" i="3"/>
  <c r="O32" i="3"/>
  <c r="P32" i="3"/>
  <c r="N33" i="3"/>
  <c r="O33" i="3"/>
  <c r="P33" i="3"/>
  <c r="N34" i="3"/>
  <c r="O34" i="3"/>
  <c r="P34" i="3"/>
  <c r="N35" i="3"/>
  <c r="O35" i="3"/>
  <c r="P35" i="3"/>
  <c r="N36" i="3"/>
  <c r="O36" i="3"/>
  <c r="P36" i="3"/>
  <c r="N37" i="3"/>
  <c r="O37" i="3"/>
  <c r="P37" i="3"/>
  <c r="N38" i="3"/>
  <c r="O38" i="3"/>
  <c r="P38" i="3"/>
  <c r="N39" i="3"/>
  <c r="O39" i="3"/>
  <c r="P39" i="3"/>
  <c r="N41" i="3"/>
  <c r="O41" i="3"/>
  <c r="P41" i="3"/>
  <c r="Q14" i="3"/>
  <c r="Q41" i="3"/>
  <c r="Q39" i="3"/>
  <c r="Q38" i="3"/>
  <c r="Q37" i="3"/>
  <c r="Q36" i="3"/>
  <c r="Q35" i="3"/>
  <c r="Q34" i="3"/>
  <c r="Q33" i="3"/>
  <c r="Q32" i="3"/>
  <c r="Q31" i="3"/>
  <c r="Q30" i="3"/>
  <c r="Q29" i="3"/>
  <c r="Q28" i="3"/>
  <c r="Q27" i="3"/>
  <c r="Q26" i="3"/>
  <c r="Q25" i="3"/>
  <c r="Q24" i="3"/>
  <c r="Q23" i="3"/>
  <c r="Q22" i="3"/>
  <c r="Q21" i="3"/>
  <c r="Q20" i="3"/>
  <c r="Q19" i="3"/>
  <c r="Q18" i="3"/>
  <c r="Q17" i="3"/>
  <c r="Q16" i="3"/>
  <c r="Q15" i="3"/>
  <c r="Q13" i="3"/>
  <c r="Q12" i="3"/>
  <c r="Q11" i="3"/>
  <c r="Q10" i="3"/>
  <c r="Q9" i="3"/>
  <c r="Q8" i="3"/>
  <c r="Q7" i="3"/>
  <c r="C5" i="4"/>
  <c r="C40" i="4"/>
  <c r="C38" i="4"/>
  <c r="C36" i="4"/>
  <c r="C34" i="4"/>
  <c r="C32" i="4"/>
  <c r="C30" i="4"/>
  <c r="C28" i="4"/>
  <c r="C26" i="4"/>
  <c r="C24" i="4"/>
  <c r="C22" i="4"/>
  <c r="C20" i="4"/>
  <c r="C18" i="4"/>
  <c r="C16" i="4"/>
  <c r="C14" i="4"/>
  <c r="C12" i="4"/>
  <c r="E40" i="4"/>
  <c r="F40" i="4"/>
  <c r="J41" i="4"/>
  <c r="G40" i="4"/>
  <c r="I41" i="4"/>
  <c r="H41" i="4"/>
  <c r="J40" i="4"/>
  <c r="I40" i="4"/>
  <c r="H40" i="4"/>
  <c r="E38" i="4"/>
  <c r="F38" i="4"/>
  <c r="J39" i="4"/>
  <c r="G38" i="4"/>
  <c r="I39" i="4"/>
  <c r="H39" i="4"/>
  <c r="J38" i="4"/>
  <c r="I38" i="4"/>
  <c r="H38" i="4"/>
  <c r="E36" i="4"/>
  <c r="F36" i="4"/>
  <c r="J37" i="4"/>
  <c r="G36" i="4"/>
  <c r="I37" i="4"/>
  <c r="H37" i="4"/>
  <c r="J36" i="4"/>
  <c r="I36" i="4"/>
  <c r="H36" i="4"/>
  <c r="E34" i="4"/>
  <c r="F34" i="4"/>
  <c r="J35" i="4"/>
  <c r="G34" i="4"/>
  <c r="I35" i="4"/>
  <c r="H35" i="4"/>
  <c r="J34" i="4"/>
  <c r="I34" i="4"/>
  <c r="H34" i="4"/>
  <c r="E32" i="4"/>
  <c r="F32" i="4"/>
  <c r="J33" i="4"/>
  <c r="G32" i="4"/>
  <c r="I33" i="4"/>
  <c r="H33" i="4"/>
  <c r="J32" i="4"/>
  <c r="I32" i="4"/>
  <c r="H32" i="4"/>
  <c r="E30" i="4"/>
  <c r="F30" i="4"/>
  <c r="J31" i="4"/>
  <c r="G30" i="4"/>
  <c r="I31" i="4"/>
  <c r="H31" i="4"/>
  <c r="J30" i="4"/>
  <c r="I30" i="4"/>
  <c r="H30" i="4"/>
  <c r="E28" i="4"/>
  <c r="F28" i="4"/>
  <c r="J29" i="4"/>
  <c r="G28" i="4"/>
  <c r="I29" i="4"/>
  <c r="H29" i="4"/>
  <c r="J28" i="4"/>
  <c r="I28" i="4"/>
  <c r="H28" i="4"/>
  <c r="E26" i="4"/>
  <c r="F26" i="4"/>
  <c r="J27" i="4"/>
  <c r="G26" i="4"/>
  <c r="I27" i="4"/>
  <c r="H27" i="4"/>
  <c r="J26" i="4"/>
  <c r="I26" i="4"/>
  <c r="H26" i="4"/>
  <c r="E24" i="4"/>
  <c r="F24" i="4"/>
  <c r="J25" i="4"/>
  <c r="G24" i="4"/>
  <c r="I25" i="4"/>
  <c r="H25" i="4"/>
  <c r="J24" i="4"/>
  <c r="I24" i="4"/>
  <c r="H24" i="4"/>
  <c r="E22" i="4"/>
  <c r="F22" i="4"/>
  <c r="J23" i="4"/>
  <c r="G22" i="4"/>
  <c r="I23" i="4"/>
  <c r="H23" i="4"/>
  <c r="J22" i="4"/>
  <c r="I22" i="4"/>
  <c r="H22" i="4"/>
  <c r="E20" i="4"/>
  <c r="F20" i="4"/>
  <c r="J21" i="4"/>
  <c r="G20" i="4"/>
  <c r="I21" i="4"/>
  <c r="H21" i="4"/>
  <c r="J20" i="4"/>
  <c r="I20" i="4"/>
  <c r="H20" i="4"/>
  <c r="E18" i="4"/>
  <c r="F18" i="4"/>
  <c r="J19" i="4"/>
  <c r="G18" i="4"/>
  <c r="I19" i="4"/>
  <c r="H19" i="4"/>
  <c r="J18" i="4"/>
  <c r="I18" i="4"/>
  <c r="H18" i="4"/>
  <c r="E16" i="4"/>
  <c r="F16" i="4"/>
  <c r="J17" i="4"/>
  <c r="G16" i="4"/>
  <c r="I17" i="4"/>
  <c r="H17" i="4"/>
  <c r="J16" i="4"/>
  <c r="I16" i="4"/>
  <c r="H16" i="4"/>
  <c r="E14" i="4"/>
  <c r="F14" i="4"/>
  <c r="J6" i="4"/>
  <c r="J15" i="4"/>
  <c r="G6" i="4"/>
  <c r="G14" i="4"/>
  <c r="I6" i="4"/>
  <c r="I15" i="4"/>
  <c r="H6" i="4"/>
  <c r="H15" i="4"/>
  <c r="J5" i="4"/>
  <c r="J14" i="4"/>
  <c r="I5" i="4"/>
  <c r="I14" i="4"/>
  <c r="H5" i="4"/>
  <c r="H14" i="4"/>
  <c r="E12" i="4"/>
  <c r="F12" i="4"/>
  <c r="J13" i="4"/>
  <c r="G12" i="4"/>
  <c r="I13" i="4"/>
  <c r="H13" i="4"/>
  <c r="J12" i="4"/>
  <c r="I12" i="4"/>
  <c r="H12" i="4"/>
  <c r="C10" i="4"/>
  <c r="E10" i="4"/>
  <c r="F10" i="4"/>
  <c r="J11" i="4"/>
  <c r="G10" i="4"/>
  <c r="I11" i="4"/>
  <c r="H11" i="4"/>
  <c r="J10" i="4"/>
  <c r="I10" i="4"/>
  <c r="H10" i="4"/>
  <c r="H4" i="4"/>
  <c r="BI6" i="4"/>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13" i="6"/>
  <c r="E11" i="6"/>
  <c r="F14" i="6"/>
  <c r="E12" i="6"/>
  <c r="F12" i="6"/>
  <c r="F11" i="6"/>
  <c r="E10" i="6"/>
  <c r="F10" i="6"/>
  <c r="E9" i="6"/>
  <c r="F9" i="6"/>
  <c r="E8" i="6"/>
  <c r="F8" i="6"/>
  <c r="E7" i="6"/>
  <c r="F7" i="6"/>
  <c r="G8" i="6"/>
  <c r="S106" i="6"/>
  <c r="U3" i="6"/>
  <c r="U106" i="6"/>
  <c r="W106" i="6"/>
  <c r="T3" i="6"/>
  <c r="T106" i="6"/>
  <c r="V106" i="6"/>
  <c r="S105" i="6"/>
  <c r="U105" i="6"/>
  <c r="W105" i="6"/>
  <c r="T105" i="6"/>
  <c r="V105" i="6"/>
  <c r="S104" i="6"/>
  <c r="U104" i="6"/>
  <c r="W104" i="6"/>
  <c r="T104" i="6"/>
  <c r="V104" i="6"/>
  <c r="S103" i="6"/>
  <c r="U103" i="6"/>
  <c r="W103" i="6"/>
  <c r="T103" i="6"/>
  <c r="V103" i="6"/>
  <c r="S102" i="6"/>
  <c r="U102" i="6"/>
  <c r="W102" i="6"/>
  <c r="T102" i="6"/>
  <c r="V102" i="6"/>
  <c r="S101" i="6"/>
  <c r="U101" i="6"/>
  <c r="W101" i="6"/>
  <c r="T101" i="6"/>
  <c r="V101" i="6"/>
  <c r="S100" i="6"/>
  <c r="U100" i="6"/>
  <c r="W100" i="6"/>
  <c r="T100" i="6"/>
  <c r="V100" i="6"/>
  <c r="S99" i="6"/>
  <c r="U99" i="6"/>
  <c r="W99" i="6"/>
  <c r="T99" i="6"/>
  <c r="V99" i="6"/>
  <c r="S98" i="6"/>
  <c r="U98" i="6"/>
  <c r="W98" i="6"/>
  <c r="T98" i="6"/>
  <c r="V98" i="6"/>
  <c r="S97" i="6"/>
  <c r="U97" i="6"/>
  <c r="W97" i="6"/>
  <c r="T97" i="6"/>
  <c r="V97" i="6"/>
  <c r="S96" i="6"/>
  <c r="U96" i="6"/>
  <c r="W96" i="6"/>
  <c r="T96" i="6"/>
  <c r="V96" i="6"/>
  <c r="S95" i="6"/>
  <c r="U95" i="6"/>
  <c r="W95" i="6"/>
  <c r="T95" i="6"/>
  <c r="V95" i="6"/>
  <c r="S94" i="6"/>
  <c r="U94" i="6"/>
  <c r="W94" i="6"/>
  <c r="T94" i="6"/>
  <c r="V94" i="6"/>
  <c r="S93" i="6"/>
  <c r="U93" i="6"/>
  <c r="W93" i="6"/>
  <c r="T93" i="6"/>
  <c r="V93" i="6"/>
  <c r="S92" i="6"/>
  <c r="U92" i="6"/>
  <c r="W92" i="6"/>
  <c r="T92" i="6"/>
  <c r="V92" i="6"/>
  <c r="S91" i="6"/>
  <c r="U91" i="6"/>
  <c r="W91" i="6"/>
  <c r="T91" i="6"/>
  <c r="V91" i="6"/>
  <c r="S90" i="6"/>
  <c r="U90" i="6"/>
  <c r="W90" i="6"/>
  <c r="T90" i="6"/>
  <c r="V90" i="6"/>
  <c r="S89" i="6"/>
  <c r="U89" i="6"/>
  <c r="W89" i="6"/>
  <c r="T89" i="6"/>
  <c r="V89" i="6"/>
  <c r="S88" i="6"/>
  <c r="U88" i="6"/>
  <c r="W88" i="6"/>
  <c r="T88" i="6"/>
  <c r="V88" i="6"/>
  <c r="S87" i="6"/>
  <c r="U87" i="6"/>
  <c r="W87" i="6"/>
  <c r="T87" i="6"/>
  <c r="V87" i="6"/>
  <c r="S86" i="6"/>
  <c r="U86" i="6"/>
  <c r="W86" i="6"/>
  <c r="T86" i="6"/>
  <c r="V86" i="6"/>
  <c r="S85" i="6"/>
  <c r="U85" i="6"/>
  <c r="W85" i="6"/>
  <c r="T85" i="6"/>
  <c r="V85" i="6"/>
  <c r="S84" i="6"/>
  <c r="U84" i="6"/>
  <c r="W84" i="6"/>
  <c r="T84" i="6"/>
  <c r="V84" i="6"/>
  <c r="S83" i="6"/>
  <c r="U83" i="6"/>
  <c r="W83" i="6"/>
  <c r="T83" i="6"/>
  <c r="V83" i="6"/>
  <c r="S82" i="6"/>
  <c r="U82" i="6"/>
  <c r="W82" i="6"/>
  <c r="T82" i="6"/>
  <c r="V82" i="6"/>
  <c r="S81" i="6"/>
  <c r="U81" i="6"/>
  <c r="W81" i="6"/>
  <c r="T81" i="6"/>
  <c r="V81" i="6"/>
  <c r="S80" i="6"/>
  <c r="U80" i="6"/>
  <c r="W80" i="6"/>
  <c r="T80" i="6"/>
  <c r="V80" i="6"/>
  <c r="S79" i="6"/>
  <c r="U79" i="6"/>
  <c r="W79" i="6"/>
  <c r="T79" i="6"/>
  <c r="V79" i="6"/>
  <c r="S78" i="6"/>
  <c r="U78" i="6"/>
  <c r="W78" i="6"/>
  <c r="T78" i="6"/>
  <c r="V78" i="6"/>
  <c r="S77" i="6"/>
  <c r="U77" i="6"/>
  <c r="W77" i="6"/>
  <c r="T77" i="6"/>
  <c r="V77" i="6"/>
  <c r="S76" i="6"/>
  <c r="U76" i="6"/>
  <c r="W76" i="6"/>
  <c r="T76" i="6"/>
  <c r="V76" i="6"/>
  <c r="S75" i="6"/>
  <c r="U75" i="6"/>
  <c r="W75" i="6"/>
  <c r="T75" i="6"/>
  <c r="V75" i="6"/>
  <c r="S74" i="6"/>
  <c r="U74" i="6"/>
  <c r="W74" i="6"/>
  <c r="T74" i="6"/>
  <c r="V74" i="6"/>
  <c r="S73" i="6"/>
  <c r="U73" i="6"/>
  <c r="W73" i="6"/>
  <c r="T73" i="6"/>
  <c r="V73" i="6"/>
  <c r="S72" i="6"/>
  <c r="U72" i="6"/>
  <c r="W72" i="6"/>
  <c r="T72" i="6"/>
  <c r="V72" i="6"/>
  <c r="S71" i="6"/>
  <c r="U71" i="6"/>
  <c r="W71" i="6"/>
  <c r="T71" i="6"/>
  <c r="V71" i="6"/>
  <c r="S70" i="6"/>
  <c r="U70" i="6"/>
  <c r="W70" i="6"/>
  <c r="T70" i="6"/>
  <c r="V70" i="6"/>
  <c r="S69" i="6"/>
  <c r="U69" i="6"/>
  <c r="W69" i="6"/>
  <c r="T69" i="6"/>
  <c r="V69" i="6"/>
  <c r="S68" i="6"/>
  <c r="U68" i="6"/>
  <c r="W68" i="6"/>
  <c r="T68" i="6"/>
  <c r="V68" i="6"/>
  <c r="S67" i="6"/>
  <c r="U67" i="6"/>
  <c r="W67" i="6"/>
  <c r="T67" i="6"/>
  <c r="V67" i="6"/>
  <c r="S66" i="6"/>
  <c r="U66" i="6"/>
  <c r="W66" i="6"/>
  <c r="T66" i="6"/>
  <c r="V66" i="6"/>
  <c r="S65" i="6"/>
  <c r="U65" i="6"/>
  <c r="W65" i="6"/>
  <c r="T65" i="6"/>
  <c r="V65" i="6"/>
  <c r="S64" i="6"/>
  <c r="U64" i="6"/>
  <c r="W64" i="6"/>
  <c r="T64" i="6"/>
  <c r="V64" i="6"/>
  <c r="S63" i="6"/>
  <c r="U63" i="6"/>
  <c r="W63" i="6"/>
  <c r="T63" i="6"/>
  <c r="V63" i="6"/>
  <c r="S62" i="6"/>
  <c r="U62" i="6"/>
  <c r="W62" i="6"/>
  <c r="T62" i="6"/>
  <c r="V62" i="6"/>
  <c r="S61" i="6"/>
  <c r="U61" i="6"/>
  <c r="W61" i="6"/>
  <c r="T61" i="6"/>
  <c r="V61" i="6"/>
  <c r="S60" i="6"/>
  <c r="U60" i="6"/>
  <c r="W60" i="6"/>
  <c r="T60" i="6"/>
  <c r="V60" i="6"/>
  <c r="S59" i="6"/>
  <c r="U59" i="6"/>
  <c r="W59" i="6"/>
  <c r="T59" i="6"/>
  <c r="V59" i="6"/>
  <c r="S58" i="6"/>
  <c r="U58" i="6"/>
  <c r="W58" i="6"/>
  <c r="T58" i="6"/>
  <c r="V58" i="6"/>
  <c r="S57" i="6"/>
  <c r="U57" i="6"/>
  <c r="W57" i="6"/>
  <c r="T57" i="6"/>
  <c r="V57" i="6"/>
  <c r="S56" i="6"/>
  <c r="U56" i="6"/>
  <c r="W56" i="6"/>
  <c r="T56" i="6"/>
  <c r="V56" i="6"/>
  <c r="S55" i="6"/>
  <c r="U55" i="6"/>
  <c r="W55" i="6"/>
  <c r="T55" i="6"/>
  <c r="V55" i="6"/>
  <c r="S54" i="6"/>
  <c r="U54" i="6"/>
  <c r="W54" i="6"/>
  <c r="T54" i="6"/>
  <c r="V54" i="6"/>
  <c r="S53" i="6"/>
  <c r="U53" i="6"/>
  <c r="W53" i="6"/>
  <c r="T53" i="6"/>
  <c r="V53" i="6"/>
  <c r="S52" i="6"/>
  <c r="U52" i="6"/>
  <c r="W52" i="6"/>
  <c r="T52" i="6"/>
  <c r="V52" i="6"/>
  <c r="S51" i="6"/>
  <c r="U51" i="6"/>
  <c r="W51" i="6"/>
  <c r="T51" i="6"/>
  <c r="V51" i="6"/>
  <c r="S50" i="6"/>
  <c r="U50" i="6"/>
  <c r="W50" i="6"/>
  <c r="T50" i="6"/>
  <c r="V50" i="6"/>
  <c r="S49" i="6"/>
  <c r="U49" i="6"/>
  <c r="W49" i="6"/>
  <c r="T49" i="6"/>
  <c r="V49" i="6"/>
  <c r="S48" i="6"/>
  <c r="U48" i="6"/>
  <c r="W48" i="6"/>
  <c r="T48" i="6"/>
  <c r="V48" i="6"/>
  <c r="S47" i="6"/>
  <c r="U47" i="6"/>
  <c r="W47" i="6"/>
  <c r="T47" i="6"/>
  <c r="V47" i="6"/>
  <c r="S46" i="6"/>
  <c r="U46" i="6"/>
  <c r="W46" i="6"/>
  <c r="T46" i="6"/>
  <c r="V46" i="6"/>
  <c r="S45" i="6"/>
  <c r="U45" i="6"/>
  <c r="W45" i="6"/>
  <c r="T45" i="6"/>
  <c r="V45" i="6"/>
  <c r="S44" i="6"/>
  <c r="U44" i="6"/>
  <c r="W44" i="6"/>
  <c r="T44" i="6"/>
  <c r="V44" i="6"/>
  <c r="S43" i="6"/>
  <c r="U43" i="6"/>
  <c r="W43" i="6"/>
  <c r="T43" i="6"/>
  <c r="V43" i="6"/>
  <c r="S42" i="6"/>
  <c r="U42" i="6"/>
  <c r="W42" i="6"/>
  <c r="T42" i="6"/>
  <c r="V42" i="6"/>
  <c r="S41" i="6"/>
  <c r="U41" i="6"/>
  <c r="W41" i="6"/>
  <c r="T41" i="6"/>
  <c r="V41" i="6"/>
  <c r="S40" i="6"/>
  <c r="U40" i="6"/>
  <c r="W40" i="6"/>
  <c r="T40" i="6"/>
  <c r="V40" i="6"/>
  <c r="S39" i="6"/>
  <c r="U39" i="6"/>
  <c r="W39" i="6"/>
  <c r="T39" i="6"/>
  <c r="V39" i="6"/>
  <c r="S38" i="6"/>
  <c r="U38" i="6"/>
  <c r="W38" i="6"/>
  <c r="T38" i="6"/>
  <c r="V38" i="6"/>
  <c r="S37" i="6"/>
  <c r="U37" i="6"/>
  <c r="W37" i="6"/>
  <c r="T37" i="6"/>
  <c r="V37" i="6"/>
  <c r="S36" i="6"/>
  <c r="U36" i="6"/>
  <c r="W36" i="6"/>
  <c r="T36" i="6"/>
  <c r="V36" i="6"/>
  <c r="S35" i="6"/>
  <c r="U35" i="6"/>
  <c r="W35" i="6"/>
  <c r="T35" i="6"/>
  <c r="V35" i="6"/>
  <c r="S34" i="6"/>
  <c r="U34" i="6"/>
  <c r="W34" i="6"/>
  <c r="T34" i="6"/>
  <c r="V34" i="6"/>
  <c r="S33" i="6"/>
  <c r="U33" i="6"/>
  <c r="W33" i="6"/>
  <c r="T33" i="6"/>
  <c r="V33" i="6"/>
  <c r="C8" i="6"/>
  <c r="C7" i="6"/>
  <c r="S32" i="6"/>
  <c r="U32" i="6"/>
  <c r="W32" i="6"/>
  <c r="T32" i="6"/>
  <c r="V32" i="6"/>
  <c r="S31" i="6"/>
  <c r="U31" i="6"/>
  <c r="W31" i="6"/>
  <c r="T31" i="6"/>
  <c r="V31" i="6"/>
  <c r="S30" i="6"/>
  <c r="U30" i="6"/>
  <c r="W30" i="6"/>
  <c r="T30" i="6"/>
  <c r="V30" i="6"/>
  <c r="S29" i="6"/>
  <c r="U29" i="6"/>
  <c r="W29" i="6"/>
  <c r="T29" i="6"/>
  <c r="V29" i="6"/>
  <c r="S28" i="6"/>
  <c r="U28" i="6"/>
  <c r="W28" i="6"/>
  <c r="T28" i="6"/>
  <c r="V28" i="6"/>
  <c r="S27" i="6"/>
  <c r="U27" i="6"/>
  <c r="W27" i="6"/>
  <c r="T27" i="6"/>
  <c r="V27" i="6"/>
  <c r="S26" i="6"/>
  <c r="U26" i="6"/>
  <c r="W26" i="6"/>
  <c r="T26" i="6"/>
  <c r="V26" i="6"/>
  <c r="S25" i="6"/>
  <c r="U25" i="6"/>
  <c r="W25" i="6"/>
  <c r="T25" i="6"/>
  <c r="V25" i="6"/>
  <c r="S24" i="6"/>
  <c r="U24" i="6"/>
  <c r="W24" i="6"/>
  <c r="T24" i="6"/>
  <c r="V24" i="6"/>
  <c r="S23" i="6"/>
  <c r="U23" i="6"/>
  <c r="W23" i="6"/>
  <c r="T23" i="6"/>
  <c r="V23" i="6"/>
  <c r="S22" i="6"/>
  <c r="U22" i="6"/>
  <c r="W22" i="6"/>
  <c r="T22" i="6"/>
  <c r="V22" i="6"/>
  <c r="S21" i="6"/>
  <c r="U21" i="6"/>
  <c r="W21" i="6"/>
  <c r="T21" i="6"/>
  <c r="V21" i="6"/>
  <c r="S20" i="6"/>
  <c r="U20" i="6"/>
  <c r="W20" i="6"/>
  <c r="T20" i="6"/>
  <c r="V20" i="6"/>
  <c r="S19" i="6"/>
  <c r="U19" i="6"/>
  <c r="W19" i="6"/>
  <c r="T19" i="6"/>
  <c r="V19" i="6"/>
  <c r="S18" i="6"/>
  <c r="U18" i="6"/>
  <c r="W18" i="6"/>
  <c r="T18" i="6"/>
  <c r="V18" i="6"/>
  <c r="S17" i="6"/>
  <c r="U17" i="6"/>
  <c r="W17" i="6"/>
  <c r="T17" i="6"/>
  <c r="V17" i="6"/>
  <c r="S16" i="6"/>
  <c r="U16" i="6"/>
  <c r="W16" i="6"/>
  <c r="T16" i="6"/>
  <c r="V16" i="6"/>
  <c r="S15" i="6"/>
  <c r="U15" i="6"/>
  <c r="W15" i="6"/>
  <c r="T15" i="6"/>
  <c r="V15" i="6"/>
  <c r="S14" i="6"/>
  <c r="U14" i="6"/>
  <c r="W14" i="6"/>
  <c r="T14" i="6"/>
  <c r="V14" i="6"/>
  <c r="S13" i="6"/>
  <c r="U13" i="6"/>
  <c r="W13" i="6"/>
  <c r="T13" i="6"/>
  <c r="V13" i="6"/>
  <c r="S12" i="6"/>
  <c r="U12" i="6"/>
  <c r="W12" i="6"/>
  <c r="T12" i="6"/>
  <c r="V12" i="6"/>
  <c r="S11" i="6"/>
  <c r="U11" i="6"/>
  <c r="W11" i="6"/>
  <c r="T11" i="6"/>
  <c r="V11" i="6"/>
  <c r="S10" i="6"/>
  <c r="U10" i="6"/>
  <c r="W10" i="6"/>
  <c r="T10" i="6"/>
  <c r="V10" i="6"/>
  <c r="S9" i="6"/>
  <c r="U9" i="6"/>
  <c r="W9" i="6"/>
  <c r="T9" i="6"/>
  <c r="V9" i="6"/>
  <c r="S8" i="6"/>
  <c r="U8" i="6"/>
  <c r="W8" i="6"/>
  <c r="T8" i="6"/>
  <c r="V8" i="6"/>
  <c r="S7" i="6"/>
  <c r="U7" i="6"/>
  <c r="W7" i="6"/>
  <c r="T7" i="6"/>
  <c r="V7" i="6"/>
  <c r="BM10" i="25"/>
  <c r="BN10" i="25"/>
  <c r="BI10" i="25"/>
  <c r="BJ10" i="25"/>
  <c r="BK10" i="25"/>
  <c r="BL10" i="25"/>
  <c r="AU10" i="25"/>
  <c r="AT10" i="25"/>
  <c r="AQ10" i="25"/>
  <c r="BM9" i="25"/>
  <c r="BN9" i="25"/>
  <c r="BI9" i="25"/>
  <c r="BJ9" i="25"/>
  <c r="BK9" i="25"/>
  <c r="BL9" i="25"/>
  <c r="AU9" i="25"/>
  <c r="AT9" i="25"/>
  <c r="AQ9" i="25"/>
  <c r="BM18" i="25"/>
  <c r="BN18" i="25"/>
  <c r="BI18" i="25"/>
  <c r="BJ18" i="25"/>
  <c r="BK18" i="25"/>
  <c r="BL18" i="25"/>
  <c r="AU18" i="25"/>
  <c r="AT18" i="25"/>
  <c r="AQ18" i="25"/>
  <c r="BM13" i="25"/>
  <c r="BN13" i="25"/>
  <c r="BI13" i="25"/>
  <c r="BJ13" i="25"/>
  <c r="BK13" i="25"/>
  <c r="BL13" i="25"/>
  <c r="AU13" i="25"/>
  <c r="AT13" i="25"/>
  <c r="AQ13" i="25"/>
  <c r="BM12" i="25"/>
  <c r="BN12" i="25"/>
  <c r="BI12" i="25"/>
  <c r="BJ12" i="25"/>
  <c r="BK12" i="25"/>
  <c r="BL12" i="25"/>
  <c r="AU12" i="25"/>
  <c r="AT12" i="25"/>
  <c r="AQ12" i="25"/>
  <c r="BM48" i="25"/>
  <c r="BM47" i="25"/>
  <c r="BM46" i="25"/>
  <c r="BM45" i="25"/>
  <c r="BM44" i="25"/>
  <c r="BM43" i="25"/>
  <c r="BM42" i="25"/>
  <c r="BM41" i="25"/>
  <c r="BM40" i="25"/>
  <c r="BM39" i="25"/>
  <c r="BM38" i="25"/>
  <c r="BM37" i="25"/>
  <c r="BM36" i="25"/>
  <c r="BM35" i="25"/>
  <c r="BM34" i="25"/>
  <c r="BM33" i="25"/>
  <c r="BM32" i="25"/>
  <c r="BM31" i="25"/>
  <c r="BM30" i="25"/>
  <c r="BM29" i="25"/>
  <c r="BM28" i="25"/>
  <c r="BM27" i="25"/>
  <c r="BM26" i="25"/>
  <c r="BM25" i="25"/>
  <c r="BM24" i="25"/>
  <c r="BM23" i="25"/>
  <c r="BM22" i="25"/>
  <c r="BM21" i="25"/>
  <c r="BM20" i="25"/>
  <c r="BM19" i="25"/>
  <c r="BM17" i="25"/>
  <c r="BM16" i="25"/>
  <c r="BM15" i="25"/>
  <c r="BM14" i="25"/>
  <c r="BM11" i="25"/>
  <c r="BM8" i="25"/>
  <c r="AD3" i="25"/>
  <c r="AC3" i="25"/>
  <c r="AB7" i="25"/>
  <c r="AB3" i="25"/>
  <c r="AA7" i="25"/>
  <c r="AA3" i="25"/>
  <c r="Z7" i="25"/>
  <c r="Z3" i="25"/>
  <c r="Y3" i="25"/>
  <c r="X7" i="25"/>
  <c r="X3" i="25"/>
  <c r="W3" i="25"/>
  <c r="V3" i="25"/>
  <c r="U3" i="25"/>
  <c r="T7" i="25"/>
  <c r="T3" i="25"/>
  <c r="S7" i="25"/>
  <c r="S3" i="25"/>
  <c r="AU48" i="25"/>
  <c r="AU47" i="25"/>
  <c r="AU46" i="25"/>
  <c r="AU45" i="25"/>
  <c r="AU44" i="25"/>
  <c r="AU43" i="25"/>
  <c r="AU42" i="25"/>
  <c r="AU41" i="25"/>
  <c r="AU40" i="25"/>
  <c r="AU39" i="25"/>
  <c r="AU38" i="25"/>
  <c r="AU37" i="25"/>
  <c r="AU36" i="25"/>
  <c r="AU35" i="25"/>
  <c r="AU34" i="25"/>
  <c r="AU33" i="25"/>
  <c r="AU32" i="25"/>
  <c r="AU31" i="25"/>
  <c r="AU30" i="25"/>
  <c r="AU29" i="25"/>
  <c r="AU28" i="25"/>
  <c r="AU27" i="25"/>
  <c r="AU26" i="25"/>
  <c r="AU25" i="25"/>
  <c r="AU24" i="25"/>
  <c r="AU23" i="25"/>
  <c r="AU22" i="25"/>
  <c r="AU21" i="25"/>
  <c r="AU20" i="25"/>
  <c r="AU19" i="25"/>
  <c r="AU17" i="25"/>
  <c r="AU16" i="25"/>
  <c r="AU15" i="25"/>
  <c r="AU14" i="25"/>
  <c r="AU11" i="25"/>
  <c r="AU8" i="25"/>
  <c r="AT48" i="25"/>
  <c r="AT47" i="25"/>
  <c r="AT46" i="25"/>
  <c r="AT45" i="25"/>
  <c r="AT44" i="25"/>
  <c r="AT43" i="25"/>
  <c r="AT42" i="25"/>
  <c r="AT41" i="25"/>
  <c r="AT40" i="25"/>
  <c r="AT39" i="25"/>
  <c r="AT38" i="25"/>
  <c r="AT37" i="25"/>
  <c r="AT36" i="25"/>
  <c r="AT35" i="25"/>
  <c r="AT34" i="25"/>
  <c r="AT33" i="25"/>
  <c r="AT32" i="25"/>
  <c r="AT31" i="25"/>
  <c r="AT30" i="25"/>
  <c r="AT29" i="25"/>
  <c r="AT28" i="25"/>
  <c r="AT27" i="25"/>
  <c r="AT26" i="25"/>
  <c r="AT25" i="25"/>
  <c r="AT24" i="25"/>
  <c r="AT23" i="25"/>
  <c r="AT22" i="25"/>
  <c r="AT21" i="25"/>
  <c r="AT20" i="25"/>
  <c r="AT19" i="25"/>
  <c r="AT17" i="25"/>
  <c r="AT16" i="25"/>
  <c r="AT15" i="25"/>
  <c r="AT14" i="25"/>
  <c r="AT11" i="25"/>
  <c r="AT8" i="25"/>
  <c r="AQ48" i="25"/>
  <c r="AQ47" i="25"/>
  <c r="AQ46" i="25"/>
  <c r="AQ45" i="25"/>
  <c r="AQ44" i="25"/>
  <c r="AQ43" i="25"/>
  <c r="AQ42" i="25"/>
  <c r="AQ41" i="25"/>
  <c r="AQ40" i="25"/>
  <c r="AQ39" i="25"/>
  <c r="AQ38" i="25"/>
  <c r="AQ37" i="25"/>
  <c r="AQ36" i="25"/>
  <c r="AQ35" i="25"/>
  <c r="AQ34" i="25"/>
  <c r="AQ33" i="25"/>
  <c r="AQ32" i="25"/>
  <c r="AQ31" i="25"/>
  <c r="AQ30" i="25"/>
  <c r="AQ29" i="25"/>
  <c r="AQ28" i="25"/>
  <c r="AQ27" i="25"/>
  <c r="AQ26" i="25"/>
  <c r="AQ25" i="25"/>
  <c r="AQ24" i="25"/>
  <c r="AQ23" i="25"/>
  <c r="AQ22" i="25"/>
  <c r="AQ21" i="25"/>
  <c r="AQ20" i="25"/>
  <c r="AQ19" i="25"/>
  <c r="AQ17" i="25"/>
  <c r="AQ16" i="25"/>
  <c r="AQ15" i="25"/>
  <c r="AQ14" i="25"/>
  <c r="AQ11" i="25"/>
  <c r="AQ8" i="25"/>
  <c r="BN48" i="25"/>
  <c r="BN47" i="25"/>
  <c r="BN46" i="25"/>
  <c r="BN45" i="25"/>
  <c r="BN44" i="25"/>
  <c r="BN43" i="25"/>
  <c r="BN42" i="25"/>
  <c r="BN41" i="25"/>
  <c r="BN40" i="25"/>
  <c r="BN39" i="25"/>
  <c r="BN38" i="25"/>
  <c r="BN37" i="25"/>
  <c r="BN36" i="25"/>
  <c r="BN35" i="25"/>
  <c r="BN34" i="25"/>
  <c r="BN33" i="25"/>
  <c r="BN32" i="25"/>
  <c r="BN31" i="25"/>
  <c r="BN30" i="25"/>
  <c r="BN29" i="25"/>
  <c r="BN28" i="25"/>
  <c r="BN27" i="25"/>
  <c r="BN26" i="25"/>
  <c r="BN25" i="25"/>
  <c r="BN24" i="25"/>
  <c r="BN23" i="25"/>
  <c r="BN22" i="25"/>
  <c r="BN21" i="25"/>
  <c r="BN20" i="25"/>
  <c r="BN19" i="25"/>
  <c r="BN17" i="25"/>
  <c r="BN16" i="25"/>
  <c r="BN15" i="25"/>
  <c r="BN14" i="25"/>
  <c r="BN11" i="25"/>
  <c r="BN8" i="25"/>
  <c r="BI48" i="25"/>
  <c r="BJ48" i="25"/>
  <c r="BK48" i="25"/>
  <c r="BL48" i="25"/>
  <c r="BI47" i="25"/>
  <c r="BJ47" i="25"/>
  <c r="BK47" i="25"/>
  <c r="BL47" i="25"/>
  <c r="BI46" i="25"/>
  <c r="BJ46" i="25"/>
  <c r="BK46" i="25"/>
  <c r="BL46" i="25"/>
  <c r="BI45" i="25"/>
  <c r="BJ45" i="25"/>
  <c r="BK45" i="25"/>
  <c r="BL45" i="25"/>
  <c r="BI44" i="25"/>
  <c r="BJ44" i="25"/>
  <c r="BK44" i="25"/>
  <c r="BL44" i="25"/>
  <c r="BI43" i="25"/>
  <c r="BJ43" i="25"/>
  <c r="BK43" i="25"/>
  <c r="BL43" i="25"/>
  <c r="BI42" i="25"/>
  <c r="BJ42" i="25"/>
  <c r="BK42" i="25"/>
  <c r="BL42" i="25"/>
  <c r="BI41" i="25"/>
  <c r="BJ41" i="25"/>
  <c r="BK41" i="25"/>
  <c r="BL41" i="25"/>
  <c r="BI40" i="25"/>
  <c r="BJ40" i="25"/>
  <c r="BK40" i="25"/>
  <c r="BL40" i="25"/>
  <c r="BI39" i="25"/>
  <c r="BJ39" i="25"/>
  <c r="BK39" i="25"/>
  <c r="BL39" i="25"/>
  <c r="BI38" i="25"/>
  <c r="BJ38" i="25"/>
  <c r="BK38" i="25"/>
  <c r="BL38" i="25"/>
  <c r="BI37" i="25"/>
  <c r="BJ37" i="25"/>
  <c r="BK37" i="25"/>
  <c r="BL37" i="25"/>
  <c r="BI36" i="25"/>
  <c r="BJ36" i="25"/>
  <c r="BK36" i="25"/>
  <c r="BL36" i="25"/>
  <c r="BI35" i="25"/>
  <c r="BJ35" i="25"/>
  <c r="BK35" i="25"/>
  <c r="BL35" i="25"/>
  <c r="BI34" i="25"/>
  <c r="BJ34" i="25"/>
  <c r="BK34" i="25"/>
  <c r="BL34" i="25"/>
  <c r="BI33" i="25"/>
  <c r="BJ33" i="25"/>
  <c r="BK33" i="25"/>
  <c r="BL33" i="25"/>
  <c r="BI32" i="25"/>
  <c r="BJ32" i="25"/>
  <c r="BK32" i="25"/>
  <c r="BL32" i="25"/>
  <c r="BI31" i="25"/>
  <c r="BJ31" i="25"/>
  <c r="BK31" i="25"/>
  <c r="BL31" i="25"/>
  <c r="BI30" i="25"/>
  <c r="BJ30" i="25"/>
  <c r="BK30" i="25"/>
  <c r="BL30" i="25"/>
  <c r="BI29" i="25"/>
  <c r="BJ29" i="25"/>
  <c r="BK29" i="25"/>
  <c r="BL29" i="25"/>
  <c r="BI28" i="25"/>
  <c r="BJ28" i="25"/>
  <c r="BK28" i="25"/>
  <c r="BL28" i="25"/>
  <c r="BI27" i="25"/>
  <c r="BJ27" i="25"/>
  <c r="BK27" i="25"/>
  <c r="BL27" i="25"/>
  <c r="BI26" i="25"/>
  <c r="BJ26" i="25"/>
  <c r="BK26" i="25"/>
  <c r="BL26" i="25"/>
  <c r="BI25" i="25"/>
  <c r="BJ25" i="25"/>
  <c r="BK25" i="25"/>
  <c r="BL25" i="25"/>
  <c r="BI24" i="25"/>
  <c r="BJ24" i="25"/>
  <c r="BK24" i="25"/>
  <c r="BL24" i="25"/>
  <c r="BI23" i="25"/>
  <c r="BJ23" i="25"/>
  <c r="BK23" i="25"/>
  <c r="BL23" i="25"/>
  <c r="BI22" i="25"/>
  <c r="BJ22" i="25"/>
  <c r="BK22" i="25"/>
  <c r="BL22" i="25"/>
  <c r="BI21" i="25"/>
  <c r="BJ21" i="25"/>
  <c r="BK21" i="25"/>
  <c r="BL21" i="25"/>
  <c r="BI20" i="25"/>
  <c r="BJ20" i="25"/>
  <c r="BK20" i="25"/>
  <c r="BL20" i="25"/>
  <c r="BI19" i="25"/>
  <c r="BJ19" i="25"/>
  <c r="BK19" i="25"/>
  <c r="BL19" i="25"/>
  <c r="BI17" i="25"/>
  <c r="BJ17" i="25"/>
  <c r="BK17" i="25"/>
  <c r="BL17" i="25"/>
  <c r="BI16" i="25"/>
  <c r="BJ16" i="25"/>
  <c r="BK16" i="25"/>
  <c r="BL16" i="25"/>
  <c r="BI15" i="25"/>
  <c r="BJ15" i="25"/>
  <c r="BK15" i="25"/>
  <c r="BL15" i="25"/>
  <c r="BI14" i="25"/>
  <c r="BJ14" i="25"/>
  <c r="BK14" i="25"/>
  <c r="BL14" i="25"/>
  <c r="BI11" i="25"/>
  <c r="BJ11" i="25"/>
  <c r="BK11" i="25"/>
  <c r="BL11" i="25"/>
  <c r="BI8" i="25"/>
  <c r="BJ8" i="25"/>
  <c r="BK8" i="25"/>
  <c r="BL8" i="25"/>
  <c r="J1" i="24"/>
  <c r="J4" i="24"/>
  <c r="I1" i="24"/>
  <c r="I4" i="24"/>
  <c r="H1" i="24"/>
  <c r="H4" i="24"/>
  <c r="G1" i="24"/>
  <c r="G4" i="24"/>
  <c r="F1" i="24"/>
  <c r="F4" i="24"/>
  <c r="BG14" i="4"/>
  <c r="BH14" i="4"/>
  <c r="BI14" i="4"/>
  <c r="BJ14" i="4"/>
  <c r="BK14" i="4"/>
  <c r="BL14" i="4"/>
  <c r="BG15" i="4"/>
  <c r="BH15" i="4"/>
  <c r="BI15" i="4"/>
  <c r="BJ15" i="4"/>
  <c r="BK15" i="4"/>
  <c r="BL15" i="4"/>
  <c r="BG16" i="4"/>
  <c r="BH16" i="4"/>
  <c r="BI16" i="4"/>
  <c r="BJ16" i="4"/>
  <c r="BK16" i="4"/>
  <c r="BL16" i="4"/>
  <c r="BG17" i="4"/>
  <c r="BH17" i="4"/>
  <c r="BI17" i="4"/>
  <c r="BJ17" i="4"/>
  <c r="BK17" i="4"/>
  <c r="BL17" i="4"/>
  <c r="BG18" i="4"/>
  <c r="BH18" i="4"/>
  <c r="BI18" i="4"/>
  <c r="BJ18" i="4"/>
  <c r="BK18" i="4"/>
  <c r="BL18" i="4"/>
  <c r="BG19" i="4"/>
  <c r="BH19" i="4"/>
  <c r="BI19" i="4"/>
  <c r="BJ19" i="4"/>
  <c r="BK19" i="4"/>
  <c r="BL19" i="4"/>
  <c r="BG20" i="4"/>
  <c r="BH20" i="4"/>
  <c r="BI20" i="4"/>
  <c r="BJ20" i="4"/>
  <c r="BK20" i="4"/>
  <c r="BL20" i="4"/>
  <c r="BG21" i="4"/>
  <c r="BH21" i="4"/>
  <c r="BI21" i="4"/>
  <c r="BJ21" i="4"/>
  <c r="BK21" i="4"/>
  <c r="BL21" i="4"/>
  <c r="BG22" i="4"/>
  <c r="BH22" i="4"/>
  <c r="BI22" i="4"/>
  <c r="BJ22" i="4"/>
  <c r="BK22" i="4"/>
  <c r="BL22" i="4"/>
  <c r="BG23" i="4"/>
  <c r="BH23" i="4"/>
  <c r="BI23" i="4"/>
  <c r="BJ23" i="4"/>
  <c r="BK23" i="4"/>
  <c r="BL23" i="4"/>
  <c r="BG24" i="4"/>
  <c r="BH24" i="4"/>
  <c r="BI24" i="4"/>
  <c r="BJ24" i="4"/>
  <c r="BK24" i="4"/>
  <c r="BL24" i="4"/>
  <c r="BG25" i="4"/>
  <c r="BH25" i="4"/>
  <c r="BI25" i="4"/>
  <c r="BJ25" i="4"/>
  <c r="BK25" i="4"/>
  <c r="BL25" i="4"/>
  <c r="BG26" i="4"/>
  <c r="BH26" i="4"/>
  <c r="BI26" i="4"/>
  <c r="BJ26" i="4"/>
  <c r="BK26" i="4"/>
  <c r="BL26" i="4"/>
  <c r="BG27" i="4"/>
  <c r="BH27" i="4"/>
  <c r="BI27" i="4"/>
  <c r="BJ27" i="4"/>
  <c r="BK27" i="4"/>
  <c r="BL27" i="4"/>
  <c r="BG28" i="4"/>
  <c r="BH28" i="4"/>
  <c r="BI28" i="4"/>
  <c r="BJ28" i="4"/>
  <c r="BK28" i="4"/>
  <c r="BL28" i="4"/>
  <c r="BG29" i="4"/>
  <c r="BH29" i="4"/>
  <c r="BI29" i="4"/>
  <c r="BJ29" i="4"/>
  <c r="BK29" i="4"/>
  <c r="BL29" i="4"/>
  <c r="BG30" i="4"/>
  <c r="BH30" i="4"/>
  <c r="BI30" i="4"/>
  <c r="BJ30" i="4"/>
  <c r="BK30" i="4"/>
  <c r="BL30" i="4"/>
  <c r="BG31" i="4"/>
  <c r="BH31" i="4"/>
  <c r="BI31" i="4"/>
  <c r="BJ31" i="4"/>
  <c r="BK31" i="4"/>
  <c r="BL31" i="4"/>
  <c r="BG32" i="4"/>
  <c r="BH32" i="4"/>
  <c r="BI32" i="4"/>
  <c r="BJ32" i="4"/>
  <c r="BK32" i="4"/>
  <c r="BL32" i="4"/>
  <c r="BG33" i="4"/>
  <c r="BH33" i="4"/>
  <c r="BI33" i="4"/>
  <c r="BJ33" i="4"/>
  <c r="BK33" i="4"/>
  <c r="BL33" i="4"/>
  <c r="BG34" i="4"/>
  <c r="BH34" i="4"/>
  <c r="BI34" i="4"/>
  <c r="BJ34" i="4"/>
  <c r="BK34" i="4"/>
  <c r="BL34" i="4"/>
  <c r="BG35" i="4"/>
  <c r="BH35" i="4"/>
  <c r="BI35" i="4"/>
  <c r="BJ35" i="4"/>
  <c r="BK35" i="4"/>
  <c r="BL35" i="4"/>
  <c r="BG36" i="4"/>
  <c r="BH36" i="4"/>
  <c r="BI36" i="4"/>
  <c r="BJ36" i="4"/>
  <c r="BK36" i="4"/>
  <c r="BL36" i="4"/>
  <c r="BG37" i="4"/>
  <c r="BH37" i="4"/>
  <c r="BI37" i="4"/>
  <c r="BJ37" i="4"/>
  <c r="BK37" i="4"/>
  <c r="BL37" i="4"/>
  <c r="BG38" i="4"/>
  <c r="BH38" i="4"/>
  <c r="BI38" i="4"/>
  <c r="BJ38" i="4"/>
  <c r="BK38" i="4"/>
  <c r="BL38" i="4"/>
  <c r="BG39" i="4"/>
  <c r="BH39" i="4"/>
  <c r="BI39" i="4"/>
  <c r="BJ39" i="4"/>
  <c r="BK39" i="4"/>
  <c r="BL39" i="4"/>
  <c r="BG40" i="4"/>
  <c r="BH40" i="4"/>
  <c r="BI40" i="4"/>
  <c r="BJ40" i="4"/>
  <c r="BK40" i="4"/>
  <c r="BL40" i="4"/>
  <c r="BG41" i="4"/>
  <c r="BH41" i="4"/>
  <c r="BI41" i="4"/>
  <c r="BJ41" i="4"/>
  <c r="BK41" i="4"/>
  <c r="BL41" i="4"/>
  <c r="BG12" i="4"/>
  <c r="BH12" i="4"/>
  <c r="BI12" i="4"/>
  <c r="BG13" i="4"/>
  <c r="BH13" i="4"/>
  <c r="BI13" i="4"/>
  <c r="BJ12" i="4"/>
  <c r="BK12" i="4"/>
  <c r="BL12" i="4"/>
  <c r="BJ13" i="4"/>
  <c r="BK13" i="4"/>
  <c r="BL13" i="4"/>
  <c r="BR8" i="25"/>
  <c r="BG10" i="4"/>
  <c r="L7" i="6"/>
  <c r="BG11" i="4"/>
  <c r="L8" i="6"/>
  <c r="BH10" i="4"/>
  <c r="M7" i="6"/>
  <c r="BI10" i="4"/>
  <c r="N7" i="6"/>
  <c r="BH11" i="4"/>
  <c r="M8" i="6"/>
  <c r="BI11" i="4"/>
  <c r="N8" i="6"/>
  <c r="BJ10" i="4"/>
  <c r="O7" i="6"/>
  <c r="BJ11" i="4"/>
  <c r="O8" i="6"/>
  <c r="BK10" i="4"/>
  <c r="P7" i="6"/>
  <c r="BL10" i="4"/>
  <c r="Q7" i="6"/>
  <c r="BK11" i="4"/>
  <c r="P8" i="6"/>
  <c r="BL11" i="4"/>
  <c r="Q8" i="6"/>
</calcChain>
</file>

<file path=xl/comments1.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2.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3.xml><?xml version="1.0" encoding="utf-8"?>
<comments xmlns="http://schemas.openxmlformats.org/spreadsheetml/2006/main">
  <authors>
    <author>Brenda Larcom</author>
  </authors>
  <commentList>
    <comment ref="H4" authorId="0">
      <text>
        <r>
          <rPr>
            <b/>
            <sz val="9"/>
            <color indexed="81"/>
            <rFont val="Verdana"/>
          </rPr>
          <t>Brenda Larcom:</t>
        </r>
        <r>
          <rPr>
            <sz val="9"/>
            <color indexed="81"/>
            <rFont val="Verdana"/>
          </rPr>
          <t xml:space="preserve">
Column number for Transient? on the Data Model sheet. </t>
        </r>
      </text>
    </comment>
    <comment ref="C5" authorId="0">
      <text>
        <r>
          <rPr>
            <b/>
            <sz val="9"/>
            <color indexed="81"/>
            <rFont val="Verdana"/>
          </rPr>
          <t>Brenda Larcom:</t>
        </r>
        <r>
          <rPr>
            <sz val="9"/>
            <color indexed="81"/>
            <rFont val="Verdana"/>
          </rPr>
          <t xml:space="preserve">
Offset to ensure that row number for the first asset is equivalent to 2.</t>
        </r>
      </text>
    </comment>
    <comment ref="H5" authorId="0">
      <text>
        <r>
          <rPr>
            <b/>
            <sz val="9"/>
            <color indexed="81"/>
            <rFont val="Verdana"/>
          </rPr>
          <t>Brenda Larcom:</t>
        </r>
        <r>
          <rPr>
            <sz val="9"/>
            <color indexed="81"/>
            <rFont val="Verdana"/>
          </rPr>
          <t xml:space="preserve">
Column number for C on the Data Type Reference sheet. </t>
        </r>
      </text>
    </comment>
    <comment ref="I5" authorId="0">
      <text>
        <r>
          <rPr>
            <b/>
            <sz val="9"/>
            <color indexed="81"/>
            <rFont val="Verdana"/>
          </rPr>
          <t>Brenda Larcom:</t>
        </r>
        <r>
          <rPr>
            <sz val="9"/>
            <color indexed="81"/>
            <rFont val="Verdana"/>
          </rPr>
          <t xml:space="preserve">
Column number for R on the Data Type Reference sheet.</t>
        </r>
      </text>
    </comment>
    <comment ref="J5" authorId="0">
      <text>
        <r>
          <rPr>
            <b/>
            <sz val="9"/>
            <color indexed="81"/>
            <rFont val="Verdana"/>
          </rPr>
          <t>Brenda Larcom:</t>
        </r>
        <r>
          <rPr>
            <sz val="9"/>
            <color indexed="81"/>
            <rFont val="Verdana"/>
          </rPr>
          <t xml:space="preserve">
Column number for X on the Data Type Reference sheet.</t>
        </r>
      </text>
    </comment>
    <comment ref="C6" authorId="0">
      <text>
        <r>
          <rPr>
            <b/>
            <sz val="9"/>
            <color indexed="81"/>
            <rFont val="Verdana"/>
          </rPr>
          <t>Brenda Larcom:</t>
        </r>
        <r>
          <rPr>
            <sz val="9"/>
            <color indexed="81"/>
            <rFont val="Verdana"/>
          </rPr>
          <t xml:space="preserve">
Offset to ensure that the column number for the first favored user is equivalent to 3.</t>
        </r>
      </text>
    </comment>
    <comment ref="E6" authorId="0">
      <text>
        <r>
          <rPr>
            <b/>
            <sz val="9"/>
            <color indexed="81"/>
            <rFont val="Verdana"/>
          </rPr>
          <t>Brenda Larcom:</t>
        </r>
        <r>
          <rPr>
            <sz val="9"/>
            <color indexed="81"/>
            <rFont val="Verdana"/>
          </rPr>
          <t xml:space="preserve">
Column number for data type on the Data Model sheet. </t>
        </r>
      </text>
    </comment>
    <comment ref="G6" authorId="0">
      <text>
        <r>
          <rPr>
            <b/>
            <sz val="9"/>
            <color indexed="81"/>
            <rFont val="Verdana"/>
          </rPr>
          <t>Brenda Larcom:</t>
        </r>
        <r>
          <rPr>
            <sz val="9"/>
            <color indexed="81"/>
            <rFont val="Verdana"/>
          </rPr>
          <t xml:space="preserve">
Column number for Transient? on the Data Model sheet. </t>
        </r>
      </text>
    </comment>
    <comment ref="H6" authorId="0">
      <text>
        <r>
          <rPr>
            <b/>
            <sz val="9"/>
            <color indexed="81"/>
            <rFont val="Verdana"/>
          </rPr>
          <t>Brenda Larcom:</t>
        </r>
        <r>
          <rPr>
            <sz val="9"/>
            <color indexed="81"/>
            <rFont val="Verdana"/>
          </rPr>
          <t xml:space="preserve">
Column number for U on the Data Type Reference sheet.</t>
        </r>
      </text>
    </comment>
    <comment ref="I6" authorId="0">
      <text>
        <r>
          <rPr>
            <b/>
            <sz val="9"/>
            <color indexed="81"/>
            <rFont val="Verdana"/>
          </rPr>
          <t>Brenda Larcom:</t>
        </r>
        <r>
          <rPr>
            <sz val="9"/>
            <color indexed="81"/>
            <rFont val="Verdana"/>
          </rPr>
          <t xml:space="preserve">
Column number for D on the Data Type Reference sheet.</t>
        </r>
      </text>
    </comment>
    <comment ref="J6" authorId="0">
      <text>
        <r>
          <rPr>
            <b/>
            <sz val="9"/>
            <color indexed="81"/>
            <rFont val="Verdana"/>
          </rPr>
          <t>Brenda Larcom:</t>
        </r>
        <r>
          <rPr>
            <sz val="9"/>
            <color indexed="81"/>
            <rFont val="Verdana"/>
          </rPr>
          <t xml:space="preserve">
Column number for F on the Data Type Reference sheet. </t>
        </r>
      </text>
    </comment>
    <comment ref="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M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N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O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P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Q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R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S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T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U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V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W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X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Y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Z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A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B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C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D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E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F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G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H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I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J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M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N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O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P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Q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R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S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T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U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V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W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X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Y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Z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A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B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C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D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E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F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G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H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I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J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8" authorId="0">
      <text>
        <r>
          <rPr>
            <b/>
            <sz val="9"/>
            <color indexed="81"/>
            <rFont val="Verdana"/>
          </rPr>
          <t>Brenda Larcom:</t>
        </r>
        <r>
          <rPr>
            <sz val="9"/>
            <color indexed="81"/>
            <rFont val="Verdana"/>
          </rPr>
          <t xml:space="preserve">
Create</t>
        </r>
      </text>
    </comment>
    <comment ref="C8" authorId="0">
      <text>
        <r>
          <rPr>
            <b/>
            <sz val="9"/>
            <color indexed="81"/>
            <rFont val="Verdana"/>
          </rPr>
          <t>Brenda Larcom:</t>
        </r>
        <r>
          <rPr>
            <sz val="9"/>
            <color indexed="81"/>
            <rFont val="Verdana"/>
          </rPr>
          <t xml:space="preserve">
Read
</t>
        </r>
      </text>
    </comment>
    <comment ref="D8" authorId="0">
      <text>
        <r>
          <rPr>
            <b/>
            <sz val="9"/>
            <color indexed="81"/>
            <rFont val="Verdana"/>
          </rPr>
          <t>Brenda Larcom:</t>
        </r>
        <r>
          <rPr>
            <sz val="9"/>
            <color indexed="81"/>
            <rFont val="Verdana"/>
          </rPr>
          <t xml:space="preserve">
eXecute</t>
        </r>
      </text>
    </comment>
    <comment ref="B9" authorId="0">
      <text>
        <r>
          <rPr>
            <b/>
            <sz val="9"/>
            <color indexed="81"/>
            <rFont val="Verdana"/>
          </rPr>
          <t>Brenda Larcom:</t>
        </r>
        <r>
          <rPr>
            <sz val="9"/>
            <color indexed="81"/>
            <rFont val="Verdana"/>
          </rPr>
          <t xml:space="preserve">
Update</t>
        </r>
      </text>
    </comment>
    <comment ref="C9" authorId="0">
      <text>
        <r>
          <rPr>
            <b/>
            <sz val="9"/>
            <color indexed="81"/>
            <rFont val="Verdana"/>
          </rPr>
          <t>Brenda Larcom:</t>
        </r>
        <r>
          <rPr>
            <sz val="9"/>
            <color indexed="81"/>
            <rFont val="Verdana"/>
          </rPr>
          <t xml:space="preserve">
Delete</t>
        </r>
      </text>
    </comment>
    <comment ref="D9" authorId="0">
      <text>
        <r>
          <rPr>
            <b/>
            <sz val="9"/>
            <color indexed="81"/>
            <rFont val="Verdana"/>
          </rPr>
          <t>Brenda Larcom:</t>
        </r>
        <r>
          <rPr>
            <sz val="9"/>
            <color indexed="81"/>
            <rFont val="Verdana"/>
          </rPr>
          <t xml:space="preserve">
conFigure</t>
        </r>
      </text>
    </comment>
  </commentList>
</comments>
</file>

<file path=xl/comments4.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5.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6.xml><?xml version="1.0" encoding="utf-8"?>
<comments xmlns="http://schemas.openxmlformats.org/spreadsheetml/2006/main">
  <authors>
    <author>Brenda Larcom</author>
  </authors>
  <commentList>
    <comment ref="I5" authorId="0">
      <text>
        <r>
          <rPr>
            <b/>
            <sz val="9"/>
            <color indexed="81"/>
            <rFont val="Verdana"/>
          </rPr>
          <t>Brenda Larcom:</t>
        </r>
        <r>
          <rPr>
            <sz val="9"/>
            <color indexed="81"/>
            <rFont val="Verdana"/>
          </rPr>
          <t xml:space="preserve">
Create</t>
        </r>
      </text>
    </comment>
    <comment ref="J5" authorId="0">
      <text>
        <r>
          <rPr>
            <b/>
            <sz val="9"/>
            <color indexed="81"/>
            <rFont val="Verdana"/>
          </rPr>
          <t>Brenda Larcom:</t>
        </r>
        <r>
          <rPr>
            <sz val="9"/>
            <color indexed="81"/>
            <rFont val="Verdana"/>
          </rPr>
          <t xml:space="preserve">
Read</t>
        </r>
      </text>
    </comment>
    <comment ref="K5" authorId="0">
      <text>
        <r>
          <rPr>
            <b/>
            <sz val="9"/>
            <color indexed="81"/>
            <rFont val="Verdana"/>
          </rPr>
          <t>Brenda Larcom:</t>
        </r>
        <r>
          <rPr>
            <sz val="9"/>
            <color indexed="81"/>
            <rFont val="Verdana"/>
          </rPr>
          <t xml:space="preserve">
eXecute</t>
        </r>
      </text>
    </comment>
    <comment ref="I6" authorId="0">
      <text>
        <r>
          <rPr>
            <b/>
            <sz val="9"/>
            <color indexed="81"/>
            <rFont val="Verdana"/>
          </rPr>
          <t>Brenda Larcom:</t>
        </r>
        <r>
          <rPr>
            <sz val="9"/>
            <color indexed="81"/>
            <rFont val="Verdana"/>
          </rPr>
          <t xml:space="preserve">
Update</t>
        </r>
      </text>
    </comment>
    <comment ref="J6" authorId="0">
      <text>
        <r>
          <rPr>
            <b/>
            <sz val="9"/>
            <color indexed="81"/>
            <rFont val="Verdana"/>
          </rPr>
          <t>Brenda Larcom:</t>
        </r>
        <r>
          <rPr>
            <sz val="9"/>
            <color indexed="81"/>
            <rFont val="Verdana"/>
          </rPr>
          <t xml:space="preserve">
Delete</t>
        </r>
      </text>
    </comment>
    <comment ref="K6" authorId="0">
      <text>
        <r>
          <rPr>
            <b/>
            <sz val="9"/>
            <color indexed="81"/>
            <rFont val="Verdana"/>
          </rPr>
          <t>Brenda Larcom:</t>
        </r>
        <r>
          <rPr>
            <sz val="9"/>
            <color indexed="81"/>
            <rFont val="Verdana"/>
          </rPr>
          <t xml:space="preserve">
conFigure</t>
        </r>
      </text>
    </comment>
    <comment ref="R6" authorId="0">
      <text>
        <r>
          <rPr>
            <b/>
            <sz val="9"/>
            <color indexed="81"/>
            <rFont val="Verdana"/>
          </rPr>
          <t>Brenda Larcom:</t>
        </r>
        <r>
          <rPr>
            <sz val="9"/>
            <color indexed="81"/>
            <rFont val="Verdana"/>
          </rPr>
          <t xml:space="preserve">
All values that apply to the actor named in column A are to the left of this cell.</t>
        </r>
      </text>
    </comment>
    <comment ref="X6" authorId="0">
      <text>
        <r>
          <rPr>
            <b/>
            <sz val="9"/>
            <color indexed="81"/>
            <rFont val="Verdana"/>
          </rPr>
          <t>Brenda Larcom:</t>
        </r>
        <r>
          <rPr>
            <sz val="9"/>
            <color indexed="81"/>
            <rFont val="Verdana"/>
          </rPr>
          <t xml:space="preserve">
All values that apply to the actor named in column A of the previous row are to the left of this cell.</t>
        </r>
      </text>
    </comment>
  </commentList>
</comments>
</file>

<file path=xl/comments7.xml><?xml version="1.0" encoding="utf-8"?>
<comments xmlns="http://schemas.openxmlformats.org/spreadsheetml/2006/main">
  <authors>
    <author>Brenda Larcom</author>
  </authors>
  <commentList>
    <comment ref="R2" authorId="0">
      <text>
        <r>
          <rPr>
            <b/>
            <sz val="9"/>
            <color indexed="81"/>
            <rFont val="Verdana"/>
          </rPr>
          <t>Brenda Larcom:</t>
        </r>
        <r>
          <rPr>
            <sz val="9"/>
            <color indexed="81"/>
            <rFont val="Verdana"/>
          </rPr>
          <t xml:space="preserve">
Column number for the pre-SEPARATOR header that matches this column's header.</t>
        </r>
      </text>
    </comment>
    <comment ref="A5" authorId="0">
      <text>
        <r>
          <rPr>
            <b/>
            <sz val="9"/>
            <color indexed="81"/>
            <rFont val="Verdana"/>
          </rPr>
          <t>Brenda Larcom:</t>
        </r>
        <r>
          <rPr>
            <sz val="9"/>
            <color indexed="81"/>
            <rFont val="Verdana"/>
          </rPr>
          <t xml:space="preserve">
This cell is the origin for this sheet.</t>
        </r>
      </text>
    </comment>
  </commentList>
</comments>
</file>

<file path=xl/comments8.xml><?xml version="1.0" encoding="utf-8"?>
<comments xmlns="http://schemas.openxmlformats.org/spreadsheetml/2006/main">
  <authors>
    <author>Brenda Larcom</author>
  </authors>
  <commentList>
    <comment ref="S2" authorId="0">
      <text>
        <r>
          <rPr>
            <b/>
            <sz val="9"/>
            <color indexed="81"/>
            <rFont val="Verdana"/>
          </rPr>
          <t>Brenda Larcom:</t>
        </r>
        <r>
          <rPr>
            <sz val="9"/>
            <color indexed="81"/>
            <rFont val="Verdana"/>
          </rPr>
          <t xml:space="preserve">
Column offset to make Q be column 1.</t>
        </r>
      </text>
    </comment>
    <comment ref="A7" authorId="0">
      <text>
        <r>
          <rPr>
            <b/>
            <sz val="9"/>
            <color indexed="81"/>
            <rFont val="Verdana"/>
          </rPr>
          <t>Brenda Larcom:</t>
        </r>
        <r>
          <rPr>
            <sz val="9"/>
            <color indexed="81"/>
            <rFont val="Verdana"/>
          </rPr>
          <t xml:space="preserve">
This cell is the origin for this sheet.</t>
        </r>
      </text>
    </comment>
    <comment ref="AL7" authorId="0">
      <text>
        <r>
          <rPr>
            <b/>
            <sz val="9"/>
            <color indexed="81"/>
            <rFont val="Verdana"/>
          </rPr>
          <t>Brenda Larcom:</t>
        </r>
        <r>
          <rPr>
            <sz val="9"/>
            <color indexed="81"/>
            <rFont val="Verdana"/>
          </rPr>
          <t xml:space="preserve">
All values that apply to the step named in columns A &amp; B are to the left of this cell.</t>
        </r>
      </text>
    </comment>
    <comment ref="AR7" authorId="0">
      <text>
        <r>
          <rPr>
            <b/>
            <sz val="9"/>
            <color indexed="81"/>
            <rFont val="Verdana"/>
          </rPr>
          <t>Brenda Larcom:</t>
        </r>
        <r>
          <rPr>
            <sz val="9"/>
            <color indexed="81"/>
            <rFont val="Verdana"/>
          </rPr>
          <t xml:space="preserve">
All values that apply to the step named in columns A &amp; B are to the left of this cell.</t>
        </r>
      </text>
    </comment>
    <comment ref="AV7" authorId="0">
      <text>
        <r>
          <rPr>
            <b/>
            <sz val="9"/>
            <color indexed="81"/>
            <rFont val="Verdana"/>
          </rPr>
          <t>Brenda Larcom:</t>
        </r>
        <r>
          <rPr>
            <sz val="9"/>
            <color indexed="81"/>
            <rFont val="Verdana"/>
          </rPr>
          <t xml:space="preserve">
All values that apply to the variation named in columns M-P are to the left of this cell.</t>
        </r>
      </text>
    </comment>
    <comment ref="BO7" authorId="0">
      <text>
        <r>
          <rPr>
            <b/>
            <sz val="9"/>
            <color indexed="81"/>
            <rFont val="Verdana"/>
          </rPr>
          <t>Brenda Larcom:</t>
        </r>
        <r>
          <rPr>
            <sz val="9"/>
            <color indexed="81"/>
            <rFont val="Verdana"/>
          </rPr>
          <t xml:space="preserve">
All values that apply to the variation named in columns M-P are to the left of this cell.</t>
        </r>
      </text>
    </comment>
  </commentList>
</comments>
</file>

<file path=xl/comments9.xml><?xml version="1.0" encoding="utf-8"?>
<comments xmlns="http://schemas.openxmlformats.org/spreadsheetml/2006/main">
  <authors>
    <author>Brenda Larcom</author>
  </authors>
  <commentList>
    <comment ref="A157" authorId="0">
      <text>
        <r>
          <rPr>
            <b/>
            <sz val="9"/>
            <color indexed="81"/>
            <rFont val="Verdana"/>
          </rPr>
          <t>Brenda Larcom:</t>
        </r>
        <r>
          <rPr>
            <sz val="9"/>
            <color indexed="81"/>
            <rFont val="Verdana"/>
          </rPr>
          <t xml:space="preserve">
Create</t>
        </r>
      </text>
    </comment>
    <comment ref="C157" authorId="0">
      <text>
        <r>
          <rPr>
            <b/>
            <sz val="9"/>
            <color indexed="81"/>
            <rFont val="Verdana"/>
          </rPr>
          <t>Brenda Larcom:</t>
        </r>
        <r>
          <rPr>
            <sz val="9"/>
            <color indexed="81"/>
            <rFont val="Verdana"/>
          </rPr>
          <t xml:space="preserve">
Read</t>
        </r>
      </text>
    </comment>
    <comment ref="E157" authorId="0">
      <text>
        <r>
          <rPr>
            <b/>
            <sz val="9"/>
            <color indexed="81"/>
            <rFont val="Verdana"/>
          </rPr>
          <t>Brenda Larcom:</t>
        </r>
        <r>
          <rPr>
            <sz val="9"/>
            <color indexed="81"/>
            <rFont val="Verdana"/>
          </rPr>
          <t xml:space="preserve">
eXecute</t>
        </r>
      </text>
    </comment>
    <comment ref="A158" authorId="0">
      <text>
        <r>
          <rPr>
            <b/>
            <sz val="9"/>
            <color indexed="81"/>
            <rFont val="Verdana"/>
          </rPr>
          <t>Brenda Larcom:</t>
        </r>
        <r>
          <rPr>
            <sz val="9"/>
            <color indexed="81"/>
            <rFont val="Verdana"/>
          </rPr>
          <t xml:space="preserve">
Update</t>
        </r>
      </text>
    </comment>
    <comment ref="C158" authorId="0">
      <text>
        <r>
          <rPr>
            <b/>
            <sz val="9"/>
            <color indexed="81"/>
            <rFont val="Verdana"/>
          </rPr>
          <t>Brenda Larcom:</t>
        </r>
        <r>
          <rPr>
            <sz val="9"/>
            <color indexed="81"/>
            <rFont val="Verdana"/>
          </rPr>
          <t xml:space="preserve">
Delete</t>
        </r>
      </text>
    </comment>
    <comment ref="E158" authorId="0">
      <text>
        <r>
          <rPr>
            <b/>
            <sz val="9"/>
            <color indexed="81"/>
            <rFont val="Verdana"/>
          </rPr>
          <t>Brenda Larcom:</t>
        </r>
        <r>
          <rPr>
            <sz val="9"/>
            <color indexed="81"/>
            <rFont val="Verdana"/>
          </rPr>
          <t xml:space="preserve">
conFigure</t>
        </r>
      </text>
    </comment>
    <comment ref="P159" authorId="0">
      <text>
        <r>
          <rPr>
            <b/>
            <sz val="9"/>
            <color indexed="81"/>
            <rFont val="Verdana"/>
          </rPr>
          <t>Brenda Larcom:</t>
        </r>
        <r>
          <rPr>
            <sz val="9"/>
            <color indexed="81"/>
            <rFont val="Verdana"/>
          </rPr>
          <t xml:space="preserve">
Their own</t>
        </r>
      </text>
    </comment>
    <comment ref="V159" authorId="0">
      <text>
        <r>
          <rPr>
            <b/>
            <sz val="9"/>
            <color indexed="81"/>
            <rFont val="Verdana"/>
          </rPr>
          <t>Brenda Larcom:</t>
        </r>
        <r>
          <rPr>
            <sz val="9"/>
            <color indexed="81"/>
            <rFont val="Verdana"/>
          </rPr>
          <t xml:space="preserve">
To which they have subscribed</t>
        </r>
      </text>
    </comment>
    <comment ref="N160" authorId="0">
      <text>
        <r>
          <rPr>
            <b/>
            <sz val="9"/>
            <color indexed="81"/>
            <rFont val="Verdana"/>
          </rPr>
          <t>Brenda Larcom:</t>
        </r>
        <r>
          <rPr>
            <sz val="9"/>
            <color indexed="81"/>
            <rFont val="Verdana"/>
          </rPr>
          <t xml:space="preserve">
Their own</t>
        </r>
      </text>
    </comment>
    <comment ref="P160" authorId="0">
      <text>
        <r>
          <rPr>
            <b/>
            <sz val="9"/>
            <color indexed="81"/>
            <rFont val="Verdana"/>
          </rPr>
          <t>Brenda Larcom:</t>
        </r>
        <r>
          <rPr>
            <sz val="9"/>
            <color indexed="81"/>
            <rFont val="Verdana"/>
          </rPr>
          <t xml:space="preserve">
Their own</t>
        </r>
      </text>
    </comment>
    <comment ref="R160" authorId="0">
      <text>
        <r>
          <rPr>
            <b/>
            <sz val="9"/>
            <color indexed="81"/>
            <rFont val="Verdana"/>
          </rPr>
          <t>Brenda Larcom:</t>
        </r>
        <r>
          <rPr>
            <sz val="9"/>
            <color indexed="81"/>
            <rFont val="Verdana"/>
          </rPr>
          <t xml:space="preserve">
Their own</t>
        </r>
      </text>
    </comment>
    <comment ref="H161" authorId="0">
      <text>
        <r>
          <rPr>
            <b/>
            <sz val="9"/>
            <color indexed="81"/>
            <rFont val="Verdana"/>
          </rPr>
          <t>Brenda Larcom:</t>
        </r>
        <r>
          <rPr>
            <sz val="9"/>
            <color indexed="81"/>
            <rFont val="Verdana"/>
          </rPr>
          <t xml:space="preserve">
Their own
In a Blog an Editor has invited them to post in</t>
        </r>
      </text>
    </comment>
    <comment ref="J161" authorId="0">
      <text>
        <r>
          <rPr>
            <b/>
            <sz val="9"/>
            <color indexed="81"/>
            <rFont val="Verdana"/>
          </rPr>
          <t>Brenda Larcom:</t>
        </r>
        <r>
          <rPr>
            <sz val="9"/>
            <color indexed="81"/>
            <rFont val="Verdana"/>
          </rPr>
          <t xml:space="preserve">
In a Blog an Editor has invited them to post in</t>
        </r>
      </text>
    </comment>
    <comment ref="P161" authorId="0">
      <text>
        <r>
          <rPr>
            <b/>
            <sz val="9"/>
            <color indexed="81"/>
            <rFont val="Verdana"/>
          </rPr>
          <t>Brenda Larcom:</t>
        </r>
        <r>
          <rPr>
            <sz val="9"/>
            <color indexed="81"/>
            <rFont val="Verdana"/>
          </rPr>
          <t xml:space="preserve">
To their own Blog</t>
        </r>
      </text>
    </comment>
    <comment ref="V161" authorId="0">
      <text>
        <r>
          <rPr>
            <b/>
            <sz val="9"/>
            <color indexed="81"/>
            <rFont val="Verdana"/>
          </rPr>
          <t>Brenda Larcom:</t>
        </r>
        <r>
          <rPr>
            <sz val="9"/>
            <color indexed="81"/>
            <rFont val="Verdana"/>
          </rPr>
          <t xml:space="preserve">
Published Blog Posts in a Blog to which they have subscribed</t>
        </r>
      </text>
    </comment>
    <comment ref="H162" authorId="0">
      <text>
        <r>
          <rPr>
            <b/>
            <sz val="9"/>
            <color indexed="81"/>
            <rFont val="Verdana"/>
          </rPr>
          <t>Brenda Larcom:</t>
        </r>
        <r>
          <rPr>
            <sz val="9"/>
            <color indexed="81"/>
            <rFont val="Verdana"/>
          </rPr>
          <t xml:space="preserve">
Their own</t>
        </r>
      </text>
    </comment>
    <comment ref="J162" authorId="0">
      <text>
        <r>
          <rPr>
            <b/>
            <sz val="9"/>
            <color indexed="81"/>
            <rFont val="Verdana"/>
          </rPr>
          <t>Brenda Larcom:</t>
        </r>
        <r>
          <rPr>
            <sz val="9"/>
            <color indexed="81"/>
            <rFont val="Verdana"/>
          </rPr>
          <t xml:space="preserve">
Their own</t>
        </r>
      </text>
    </comment>
    <comment ref="N162" authorId="0">
      <text>
        <r>
          <rPr>
            <b/>
            <sz val="9"/>
            <color indexed="81"/>
            <rFont val="Verdana"/>
          </rPr>
          <t>Brenda Larcom:</t>
        </r>
        <r>
          <rPr>
            <sz val="9"/>
            <color indexed="81"/>
            <rFont val="Verdana"/>
          </rPr>
          <t xml:space="preserve">
To their own Blog, to mark as published</t>
        </r>
      </text>
    </comment>
    <comment ref="P162" authorId="0">
      <text>
        <r>
          <rPr>
            <b/>
            <sz val="9"/>
            <color indexed="81"/>
            <rFont val="Verdana"/>
          </rPr>
          <t>Brenda Larcom:</t>
        </r>
        <r>
          <rPr>
            <sz val="9"/>
            <color indexed="81"/>
            <rFont val="Verdana"/>
          </rPr>
          <t xml:space="preserve">
To their own Blog</t>
        </r>
      </text>
    </comment>
    <comment ref="A196" authorId="0">
      <text>
        <r>
          <rPr>
            <b/>
            <sz val="9"/>
            <color indexed="81"/>
            <rFont val="Verdana"/>
          </rPr>
          <t>Brenda Larcom:</t>
        </r>
        <r>
          <rPr>
            <sz val="9"/>
            <color indexed="81"/>
            <rFont val="Verdana"/>
          </rPr>
          <t xml:space="preserve">
Create</t>
        </r>
      </text>
    </comment>
    <comment ref="C196" authorId="0">
      <text>
        <r>
          <rPr>
            <b/>
            <sz val="9"/>
            <color indexed="81"/>
            <rFont val="Verdana"/>
          </rPr>
          <t>Brenda Larcom:</t>
        </r>
        <r>
          <rPr>
            <sz val="9"/>
            <color indexed="81"/>
            <rFont val="Verdana"/>
          </rPr>
          <t xml:space="preserve">
Read</t>
        </r>
      </text>
    </comment>
    <comment ref="E196" authorId="0">
      <text>
        <r>
          <rPr>
            <b/>
            <sz val="9"/>
            <color indexed="81"/>
            <rFont val="Verdana"/>
          </rPr>
          <t>Brenda Larcom:</t>
        </r>
        <r>
          <rPr>
            <sz val="9"/>
            <color indexed="81"/>
            <rFont val="Verdana"/>
          </rPr>
          <t xml:space="preserve">
eXecute</t>
        </r>
      </text>
    </comment>
    <comment ref="A197" authorId="0">
      <text>
        <r>
          <rPr>
            <b/>
            <sz val="9"/>
            <color indexed="81"/>
            <rFont val="Verdana"/>
          </rPr>
          <t>Brenda Larcom:</t>
        </r>
        <r>
          <rPr>
            <sz val="9"/>
            <color indexed="81"/>
            <rFont val="Verdana"/>
          </rPr>
          <t xml:space="preserve">
Update</t>
        </r>
      </text>
    </comment>
    <comment ref="C197" authorId="0">
      <text>
        <r>
          <rPr>
            <b/>
            <sz val="9"/>
            <color indexed="81"/>
            <rFont val="Verdana"/>
          </rPr>
          <t>Brenda Larcom:</t>
        </r>
        <r>
          <rPr>
            <sz val="9"/>
            <color indexed="81"/>
            <rFont val="Verdana"/>
          </rPr>
          <t xml:space="preserve">
Delete</t>
        </r>
      </text>
    </comment>
    <comment ref="E197" authorId="0">
      <text>
        <r>
          <rPr>
            <b/>
            <sz val="9"/>
            <color indexed="81"/>
            <rFont val="Verdana"/>
          </rPr>
          <t>Brenda Larcom:</t>
        </r>
        <r>
          <rPr>
            <sz val="9"/>
            <color indexed="81"/>
            <rFont val="Verdana"/>
          </rPr>
          <t xml:space="preserve">
conFigure</t>
        </r>
      </text>
    </comment>
  </commentList>
</comments>
</file>

<file path=xl/sharedStrings.xml><?xml version="1.0" encoding="utf-8"?>
<sst xmlns="http://schemas.openxmlformats.org/spreadsheetml/2006/main" count="1255" uniqueCount="793">
  <si>
    <t>C</t>
    <phoneticPr fontId="10" type="noConversion"/>
  </si>
  <si>
    <t>R</t>
    <phoneticPr fontId="10" type="noConversion"/>
  </si>
  <si>
    <t>U</t>
    <phoneticPr fontId="10" type="noConversion"/>
  </si>
  <si>
    <t>D</t>
    <phoneticPr fontId="10" type="noConversion"/>
  </si>
  <si>
    <t>X</t>
    <phoneticPr fontId="10" type="noConversion"/>
  </si>
  <si>
    <t>F</t>
    <phoneticPr fontId="10" type="noConversion"/>
  </si>
  <si>
    <t>Elevation of Privilege</t>
    <phoneticPr fontId="10" type="noConversion"/>
  </si>
  <si>
    <t>Static Connection Data</t>
    <phoneticPr fontId="10" type="noConversion"/>
  </si>
  <si>
    <t>Straight Column Number</t>
    <phoneticPr fontId="10" type="noConversion"/>
  </si>
  <si>
    <t>Stacked Column Number</t>
    <phoneticPr fontId="10" type="noConversion"/>
  </si>
  <si>
    <t>Type</t>
    <phoneticPr fontId="10" type="noConversion"/>
  </si>
  <si>
    <t>Valid Threats</t>
    <phoneticPr fontId="10" type="noConversion"/>
  </si>
  <si>
    <t>Elevation of Privilege</t>
    <phoneticPr fontId="10" type="noConversion"/>
  </si>
  <si>
    <t>Denial of Service</t>
    <phoneticPr fontId="10" type="noConversion"/>
  </si>
  <si>
    <t>Pre-Populated Data</t>
  </si>
  <si>
    <t>Object Count</t>
    <phoneticPr fontId="10" type="noConversion"/>
  </si>
  <si>
    <t>Ending Row</t>
    <phoneticPr fontId="10" type="noConversion"/>
  </si>
  <si>
    <t>What's This?</t>
    <phoneticPr fontId="10" type="noConversion"/>
  </si>
  <si>
    <t>Favored User</t>
    <phoneticPr fontId="10" type="noConversion"/>
  </si>
  <si>
    <t>LESS</t>
  </si>
  <si>
    <t>Clean Transient?</t>
    <phoneticPr fontId="10" type="noConversion"/>
  </si>
  <si>
    <t>Favored User</t>
    <phoneticPr fontId="10" type="noConversion"/>
  </si>
  <si>
    <t>Manually Entered Connection Data</t>
    <phoneticPr fontId="10" type="noConversion"/>
  </si>
  <si>
    <t>Elevation of Privilege</t>
    <phoneticPr fontId="10" type="noConversion"/>
  </si>
  <si>
    <t>Denial of Service</t>
    <phoneticPr fontId="10" type="noConversion"/>
  </si>
  <si>
    <t>Meaningful Threats</t>
    <phoneticPr fontId="10" type="noConversion"/>
  </si>
  <si>
    <t>Protocol</t>
    <phoneticPr fontId="10" type="noConversion"/>
  </si>
  <si>
    <t>Name</t>
    <phoneticPr fontId="10" type="noConversion"/>
  </si>
  <si>
    <t>Actor</t>
    <phoneticPr fontId="10" type="noConversion"/>
  </si>
  <si>
    <t>Name</t>
    <phoneticPr fontId="10" type="noConversion"/>
  </si>
  <si>
    <t>Favored User</t>
    <phoneticPr fontId="10" type="noConversion"/>
  </si>
  <si>
    <t>Attacker</t>
    <phoneticPr fontId="10" type="noConversion"/>
  </si>
  <si>
    <t>Actor is in the correct role, but is also in another (typically more privileged) role or otherwise has additional capabilities.</t>
  </si>
  <si>
    <t>Elevation of Privilege</t>
    <phoneticPr fontId="10" type="noConversion"/>
  </si>
  <si>
    <t>Denial of Service</t>
    <phoneticPr fontId="10" type="noConversion"/>
  </si>
  <si>
    <t>Shared Execution Environment or Process</t>
    <phoneticPr fontId="10" type="noConversion"/>
  </si>
  <si>
    <t>Notice that the attack is happening and let someone or something know right now, for possible immediate response.</t>
  </si>
  <si>
    <t>SEPARATOR</t>
    <phoneticPr fontId="10" type="noConversion"/>
  </si>
  <si>
    <t>Name</t>
    <phoneticPr fontId="10" type="noConversion"/>
  </si>
  <si>
    <t>The action occurs, but no object is provided.</t>
  </si>
  <si>
    <t>Actor is not in the correct role, or does not have the capability.</t>
  </si>
  <si>
    <t>No action takes place.</t>
  </si>
  <si>
    <t>Provided Privilege</t>
    <phoneticPr fontId="10" type="noConversion"/>
  </si>
  <si>
    <t>Session</t>
    <phoneticPr fontId="10" type="noConversion"/>
  </si>
  <si>
    <t>Transport</t>
    <phoneticPr fontId="10" type="noConversion"/>
  </si>
  <si>
    <t>Network</t>
    <phoneticPr fontId="10" type="noConversion"/>
  </si>
  <si>
    <t>Same Name</t>
    <phoneticPr fontId="10" type="noConversion"/>
  </si>
  <si>
    <t>Same Name, From &amp; To</t>
    <phoneticPr fontId="10" type="noConversion"/>
  </si>
  <si>
    <t>Actor Data from Previous Row (i.e. Row Above)</t>
    <phoneticPr fontId="10" type="noConversion"/>
  </si>
  <si>
    <t>Connection Data from Previous Row (i.e. Row Above)</t>
    <phoneticPr fontId="10" type="noConversion"/>
  </si>
  <si>
    <t>Type</t>
    <phoneticPr fontId="10" type="noConversion"/>
  </si>
  <si>
    <t>Description</t>
    <phoneticPr fontId="10" type="noConversion"/>
  </si>
  <si>
    <t>Asset?</t>
    <phoneticPr fontId="10" type="noConversion"/>
  </si>
  <si>
    <t>Shared?</t>
    <phoneticPr fontId="10" type="noConversion"/>
  </si>
  <si>
    <t>Transient?</t>
    <phoneticPr fontId="10" type="noConversion"/>
  </si>
  <si>
    <t>The action takes place for a shorter time than required.</t>
  </si>
  <si>
    <t>The action occurs on an empty object.
The action occurs on an object that is too small.</t>
  </si>
  <si>
    <t>BEFORE</t>
  </si>
  <si>
    <t>The action takes place sooner than intended.</t>
  </si>
  <si>
    <t>Threatened Type</t>
    <phoneticPr fontId="10" type="noConversion"/>
  </si>
  <si>
    <t>Threat</t>
    <phoneticPr fontId="10" type="noConversion"/>
  </si>
  <si>
    <t>The action takes place later than intended.</t>
  </si>
  <si>
    <t>The condition is checked too late.</t>
  </si>
  <si>
    <t>Definition</t>
  </si>
  <si>
    <t>D</t>
    <phoneticPr fontId="10" type="noConversion"/>
  </si>
  <si>
    <t>Shared Execution Envionment or Process</t>
  </si>
  <si>
    <t>Derived Intended Actions Data</t>
  </si>
  <si>
    <t>Manually Entered Intended Actions Data</t>
    <phoneticPr fontId="10" type="noConversion"/>
  </si>
  <si>
    <t>Unauthenticated?</t>
    <phoneticPr fontId="10" type="noConversion"/>
  </si>
  <si>
    <t>Derived Protocol Data</t>
    <phoneticPr fontId="10" type="noConversion"/>
  </si>
  <si>
    <t>D</t>
    <phoneticPr fontId="10" type="noConversion"/>
  </si>
  <si>
    <t>Asset</t>
    <phoneticPr fontId="10" type="noConversion"/>
  </si>
  <si>
    <t>Manually Entered Intended Actions Data</t>
    <phoneticPr fontId="10" type="noConversion"/>
  </si>
  <si>
    <t>Shared Non-Asset Data</t>
    <phoneticPr fontId="10" type="noConversion"/>
  </si>
  <si>
    <t>Stacked Row Number</t>
    <phoneticPr fontId="10" type="noConversion"/>
  </si>
  <si>
    <t>Shared Data</t>
  </si>
  <si>
    <t>Shared Connection</t>
  </si>
  <si>
    <t>Threatened Type</t>
    <phoneticPr fontId="10" type="noConversion"/>
  </si>
  <si>
    <t>Execution Environment?</t>
    <phoneticPr fontId="10" type="noConversion"/>
  </si>
  <si>
    <t>Component Process?</t>
    <phoneticPr fontId="10" type="noConversion"/>
  </si>
  <si>
    <t>Uses System?</t>
    <phoneticPr fontId="10" type="noConversion"/>
  </si>
  <si>
    <t>Same Actor</t>
    <phoneticPr fontId="10" type="noConversion"/>
  </si>
  <si>
    <t>Provided Privilege</t>
    <phoneticPr fontId="10" type="noConversion"/>
  </si>
  <si>
    <t>The action is incomplete.</t>
  </si>
  <si>
    <t>The action occurs on part of an object.</t>
  </si>
  <si>
    <t>Clean Shared?</t>
    <phoneticPr fontId="10" type="noConversion"/>
  </si>
  <si>
    <t>Actor is in a different, incorrect role (typically a legitimate role with different goals than this role).</t>
  </si>
  <si>
    <t>Only some of the required conditions are met.
Only some of the required conditions are detected.</t>
  </si>
  <si>
    <t>OTHER THAN</t>
  </si>
  <si>
    <t>The condition is not met.
The condition is not detected.</t>
  </si>
  <si>
    <t>AS WELL AS</t>
  </si>
  <si>
    <t>From</t>
    <phoneticPr fontId="10" type="noConversion"/>
  </si>
  <si>
    <t>To</t>
    <phoneticPr fontId="10" type="noConversion"/>
  </si>
  <si>
    <t>Traverses</t>
    <phoneticPr fontId="10" type="noConversion"/>
  </si>
  <si>
    <t>Memory, hardware register, a hard disk or similar hardware directly manipulated by the system.</t>
  </si>
  <si>
    <t>Soft Data Container</t>
  </si>
  <si>
    <t>A file, database, or other non-hardware data container that is directly manipulated by the system.</t>
  </si>
  <si>
    <t>Clean Favored User?</t>
    <phoneticPr fontId="10" type="noConversion"/>
  </si>
  <si>
    <t>Clean Uses System?</t>
    <phoneticPr fontId="10" type="noConversion"/>
  </si>
  <si>
    <t>Pre-Populated Data</t>
    <phoneticPr fontId="10" type="noConversion"/>
  </si>
  <si>
    <t>Persistent?</t>
    <phoneticPr fontId="10" type="noConversion"/>
  </si>
  <si>
    <t>Possible Actions</t>
    <phoneticPr fontId="10" type="noConversion"/>
  </si>
  <si>
    <t>U</t>
    <phoneticPr fontId="10" type="noConversion"/>
  </si>
  <si>
    <t>C</t>
    <phoneticPr fontId="10" type="noConversion"/>
  </si>
  <si>
    <t>R</t>
    <phoneticPr fontId="10" type="noConversion"/>
  </si>
  <si>
    <t>X</t>
    <phoneticPr fontId="10" type="noConversion"/>
  </si>
  <si>
    <t>Pre-Populated Data</t>
    <phoneticPr fontId="10" type="noConversion"/>
  </si>
  <si>
    <t>Non-Blank Name?</t>
    <phoneticPr fontId="10" type="noConversion"/>
  </si>
  <si>
    <t>Asset</t>
    <phoneticPr fontId="10" type="noConversion"/>
  </si>
  <si>
    <t>Layer #</t>
    <phoneticPr fontId="10" type="noConversion"/>
  </si>
  <si>
    <t>Application</t>
    <phoneticPr fontId="10" type="noConversion"/>
  </si>
  <si>
    <t>Presentation</t>
    <phoneticPr fontId="10" type="noConversion"/>
  </si>
  <si>
    <t>The conditional clauses in this step.</t>
  </si>
  <si>
    <t>Program Manager</t>
  </si>
  <si>
    <t>Architect</t>
  </si>
  <si>
    <t>Lead Developer</t>
  </si>
  <si>
    <t>Security Analyst</t>
  </si>
  <si>
    <t>Type</t>
    <phoneticPr fontId="10" type="noConversion"/>
  </si>
  <si>
    <t>Usable Type?</t>
    <phoneticPr fontId="10" type="noConversion"/>
  </si>
  <si>
    <t>Slow or reduce some aspect of the attack, e.g. the frequency with which it succeeds, or its bandwidth.  Typically applied as a response to DoS attacks.</t>
  </si>
  <si>
    <t>Stop the attack from working.</t>
  </si>
  <si>
    <t>Create</t>
    <phoneticPr fontId="10" type="noConversion"/>
  </si>
  <si>
    <t>Stop the attacker from launching the attack.  To be prevent rather than thwart, this would have to occur upstream of the in-scope application.</t>
    <phoneticPr fontId="10" type="noConversion"/>
  </si>
  <si>
    <t>Element</t>
  </si>
  <si>
    <t>Actor</t>
  </si>
  <si>
    <t>Action</t>
  </si>
  <si>
    <t>Use Case #</t>
    <phoneticPr fontId="10" type="noConversion"/>
  </si>
  <si>
    <t>Step #</t>
    <phoneticPr fontId="10" type="noConversion"/>
  </si>
  <si>
    <t>Choice</t>
    <phoneticPr fontId="10" type="noConversion"/>
  </si>
  <si>
    <t>Choice</t>
    <phoneticPr fontId="10" type="noConversion"/>
  </si>
  <si>
    <t>Terminal</t>
    <phoneticPr fontId="10" type="noConversion"/>
  </si>
  <si>
    <t>Actor</t>
    <phoneticPr fontId="10" type="noConversion"/>
  </si>
  <si>
    <t>Path</t>
    <phoneticPr fontId="10" type="noConversion"/>
  </si>
  <si>
    <t>Non-Blank Use Case #?</t>
    <phoneticPr fontId="10" type="noConversion"/>
  </si>
  <si>
    <t>Step #</t>
    <phoneticPr fontId="10" type="noConversion"/>
  </si>
  <si>
    <t>Object</t>
  </si>
  <si>
    <t>Data manipulated by the system, including data assets (data inherent in business requirements), configuration settings, secrets, intermediate results in a calculation, and log entries.</t>
  </si>
  <si>
    <t>Software</t>
  </si>
  <si>
    <t>Data Link</t>
    <phoneticPr fontId="10" type="noConversion"/>
  </si>
  <si>
    <t>Physical</t>
    <phoneticPr fontId="10" type="noConversion"/>
  </si>
  <si>
    <t>Connection</t>
    <phoneticPr fontId="10" type="noConversion"/>
  </si>
  <si>
    <t>Shared Connection</t>
    <phoneticPr fontId="10" type="noConversion"/>
  </si>
  <si>
    <t>From</t>
    <phoneticPr fontId="10" type="noConversion"/>
  </si>
  <si>
    <t>To</t>
    <phoneticPr fontId="10" type="noConversion"/>
  </si>
  <si>
    <t>Manually Entered Data Model Metadata</t>
    <phoneticPr fontId="10" type="noConversion"/>
  </si>
  <si>
    <t>SEPARATOR II</t>
    <phoneticPr fontId="10" type="noConversion"/>
  </si>
  <si>
    <t>Asset</t>
    <phoneticPr fontId="10" type="noConversion"/>
  </si>
  <si>
    <t>Additional conditions apply.</t>
  </si>
  <si>
    <t>PART OF</t>
  </si>
  <si>
    <t>Actor has some, but not all of the needed capabilities.</t>
  </si>
  <si>
    <t>Non-Blank Name?</t>
    <phoneticPr fontId="10" type="noConversion"/>
  </si>
  <si>
    <t>Clean Asset?</t>
    <phoneticPr fontId="10" type="noConversion"/>
  </si>
  <si>
    <t>Data</t>
    <phoneticPr fontId="10" type="noConversion"/>
  </si>
  <si>
    <t>E</t>
    <phoneticPr fontId="10" type="noConversion"/>
  </si>
  <si>
    <t>F</t>
    <phoneticPr fontId="10" type="noConversion"/>
  </si>
  <si>
    <t>Clean Unauthenticated?</t>
    <phoneticPr fontId="10" type="noConversion"/>
  </si>
  <si>
    <t>Clean Attacker?</t>
    <phoneticPr fontId="10" type="noConversion"/>
  </si>
  <si>
    <t>Derived Data Model Metadata</t>
    <phoneticPr fontId="10" type="noConversion"/>
  </si>
  <si>
    <t>A</t>
    <phoneticPr fontId="10" type="noConversion"/>
  </si>
  <si>
    <t>Elevation of Privilege</t>
    <phoneticPr fontId="10" type="noConversion"/>
  </si>
  <si>
    <t>Denial of Service</t>
    <phoneticPr fontId="10" type="noConversion"/>
  </si>
  <si>
    <t>Name</t>
    <phoneticPr fontId="10" type="noConversion"/>
  </si>
  <si>
    <t>An entity this system interacts with.  E.g. a user, an external data store, or an externally provided service.
CRUD applies to resources this external interactor has the privileges to access, X means using privileges provided by this external interactor, F applies to the external interactor itself.</t>
  </si>
  <si>
    <t>Data</t>
  </si>
  <si>
    <t>Revokes</t>
    <phoneticPr fontId="10" type="noConversion"/>
  </si>
  <si>
    <t>Uses</t>
    <phoneticPr fontId="10" type="noConversion"/>
  </si>
  <si>
    <t>Requires</t>
    <phoneticPr fontId="10" type="noConversion"/>
  </si>
  <si>
    <t>Description</t>
    <phoneticPr fontId="10" type="noConversion"/>
  </si>
  <si>
    <t>System Name</t>
    <phoneticPr fontId="10" type="noConversion"/>
  </si>
  <si>
    <t>External Interactor?</t>
    <phoneticPr fontId="10" type="noConversion"/>
  </si>
  <si>
    <t>Condition</t>
  </si>
  <si>
    <t>Guide Word</t>
  </si>
  <si>
    <t>NO</t>
  </si>
  <si>
    <t>I &amp; J</t>
    <phoneticPr fontId="10" type="noConversion"/>
  </si>
  <si>
    <t>Name</t>
    <phoneticPr fontId="10" type="noConversion"/>
  </si>
  <si>
    <t>Threatened Object</t>
    <phoneticPr fontId="10" type="noConversion"/>
  </si>
  <si>
    <t>B</t>
    <phoneticPr fontId="10" type="noConversion"/>
  </si>
  <si>
    <t>Column Number</t>
    <phoneticPr fontId="10" type="noConversion"/>
  </si>
  <si>
    <t>Condition</t>
    <phoneticPr fontId="10" type="noConversion"/>
  </si>
  <si>
    <t>L</t>
    <phoneticPr fontId="10" type="noConversion"/>
  </si>
  <si>
    <t>Same Condition?</t>
    <phoneticPr fontId="10" type="noConversion"/>
  </si>
  <si>
    <t>Column Number</t>
    <phoneticPr fontId="10" type="noConversion"/>
  </si>
  <si>
    <t>Actor, Action, and Object?</t>
    <phoneticPr fontId="10" type="noConversion"/>
  </si>
  <si>
    <t>I, J, &amp; K</t>
    <phoneticPr fontId="10" type="noConversion"/>
  </si>
  <si>
    <t>Meaningful Variation?</t>
    <phoneticPr fontId="10" type="noConversion"/>
  </si>
  <si>
    <t>P</t>
    <phoneticPr fontId="10" type="noConversion"/>
  </si>
  <si>
    <t>An incorrect action takes place instead of the correct one.
The action has a different, incorrect result.</t>
  </si>
  <si>
    <t>Software manipulated by the system.  Software that is part of the system, but not manipulated by the system, should appear as an actor rather than in the data model.</t>
  </si>
  <si>
    <t>Row Number</t>
    <phoneticPr fontId="10" type="noConversion"/>
  </si>
  <si>
    <t>Row Number</t>
    <phoneticPr fontId="10" type="noConversion"/>
  </si>
  <si>
    <t>Manually Entered Actor Data</t>
    <phoneticPr fontId="10" type="noConversion"/>
  </si>
  <si>
    <t>Clean Used by System?</t>
    <phoneticPr fontId="10" type="noConversion"/>
  </si>
  <si>
    <t>The action takes place for a longer time than intended.
The action takes place more than once, sequentially.
The action takes place more than once at a time.</t>
  </si>
  <si>
    <t>The action occurs on an object that is too large.</t>
  </si>
  <si>
    <t>The condition is checked too soon.</t>
  </si>
  <si>
    <t>AFTER</t>
  </si>
  <si>
    <t>Read</t>
    <phoneticPr fontId="10" type="noConversion"/>
  </si>
  <si>
    <t>Update</t>
    <phoneticPr fontId="10" type="noConversion"/>
  </si>
  <si>
    <t>Delete</t>
    <phoneticPr fontId="10" type="noConversion"/>
  </si>
  <si>
    <t>eXecute</t>
    <phoneticPr fontId="10" type="noConversion"/>
  </si>
  <si>
    <t>conFigure</t>
    <phoneticPr fontId="10" type="noConversion"/>
  </si>
  <si>
    <t>F</t>
    <phoneticPr fontId="10" type="noConversion"/>
  </si>
  <si>
    <t>The actor who initiates this step.</t>
  </si>
  <si>
    <t>The action taken in this step.</t>
  </si>
  <si>
    <t>The asset, configuration setting, or other data manipulated in this step.</t>
  </si>
  <si>
    <t>Execute an object.  For example, run a program, invoke a function in a library, or interpret code in an interpreted language.</t>
    <phoneticPr fontId="10" type="noConversion"/>
  </si>
  <si>
    <t>Name</t>
    <phoneticPr fontId="10" type="noConversion"/>
  </si>
  <si>
    <t>Description</t>
    <phoneticPr fontId="10" type="noConversion"/>
  </si>
  <si>
    <t>C</t>
    <phoneticPr fontId="10" type="noConversion"/>
  </si>
  <si>
    <t>R</t>
    <phoneticPr fontId="10" type="noConversion"/>
  </si>
  <si>
    <t>U</t>
    <phoneticPr fontId="10" type="noConversion"/>
  </si>
  <si>
    <t>D</t>
    <phoneticPr fontId="10" type="noConversion"/>
  </si>
  <si>
    <t>Component Process</t>
  </si>
  <si>
    <t>Execution Environment</t>
  </si>
  <si>
    <t>External Interactor</t>
  </si>
  <si>
    <t>X</t>
    <phoneticPr fontId="10" type="noConversion"/>
  </si>
  <si>
    <t>F</t>
    <phoneticPr fontId="10" type="noConversion"/>
  </si>
  <si>
    <t>Abbreviation</t>
    <phoneticPr fontId="10" type="noConversion"/>
  </si>
  <si>
    <t>Create a new object.  For example, add a row to a database table, call Object new, or allocate a memory buffer.</t>
    <phoneticPr fontId="10" type="noConversion"/>
  </si>
  <si>
    <t>Pre-Conditions for Success</t>
    <phoneticPr fontId="10" type="noConversion"/>
  </si>
  <si>
    <t>Post-Conditions on Success</t>
    <phoneticPr fontId="10" type="noConversion"/>
  </si>
  <si>
    <t>Manually Entered Use Case Metadata</t>
    <phoneticPr fontId="10" type="noConversion"/>
  </si>
  <si>
    <t>One or more unexpected supplementary actions occur in addition to the intended action.</t>
  </si>
  <si>
    <t>Additional objects are acted on.</t>
  </si>
  <si>
    <t>Configure an object.  For example, set file permissions, change header bits in a TCP packet, or set configuration registers on a hardware device.</t>
    <phoneticPr fontId="10" type="noConversion"/>
  </si>
  <si>
    <t>Possible Actions</t>
    <phoneticPr fontId="10" type="noConversion"/>
  </si>
  <si>
    <t>Name</t>
    <phoneticPr fontId="10" type="noConversion"/>
  </si>
  <si>
    <t>Type</t>
    <phoneticPr fontId="10" type="noConversion"/>
  </si>
  <si>
    <t>Non-Blank Column Header?</t>
    <phoneticPr fontId="10" type="noConversion"/>
  </si>
  <si>
    <t>Initial Configuration</t>
    <phoneticPr fontId="10" type="noConversion"/>
  </si>
  <si>
    <t>Attackers</t>
    <phoneticPr fontId="10" type="noConversion"/>
  </si>
  <si>
    <t>Prohibited Threats</t>
    <phoneticPr fontId="10" type="noConversion"/>
  </si>
  <si>
    <t>Intended Response</t>
    <phoneticPr fontId="10" type="noConversion"/>
  </si>
  <si>
    <t>Security Objective Exists</t>
    <phoneticPr fontId="10" type="noConversion"/>
  </si>
  <si>
    <t>Choice</t>
    <phoneticPr fontId="10" type="noConversion"/>
  </si>
  <si>
    <t>Manually Entered Use Case Definition</t>
    <phoneticPr fontId="10" type="noConversion"/>
  </si>
  <si>
    <t>Would Help an Attacker?</t>
    <phoneticPr fontId="10" type="noConversion"/>
  </si>
  <si>
    <t>Varied Element</t>
    <phoneticPr fontId="10" type="noConversion"/>
  </si>
  <si>
    <t>A process that is part of the system.
There is no need to consider CRUD, because it is already considered in more detail for each asset.</t>
  </si>
  <si>
    <t>An execution environment that is used by, or could be used by, the system.
CRUD applies to shared resources accessible from this environment, and XF applies to the execution environment itself.</t>
  </si>
  <si>
    <t>Non-Blank Name?</t>
    <phoneticPr fontId="10" type="noConversion"/>
  </si>
  <si>
    <t>Information</t>
    <phoneticPr fontId="10" type="noConversion"/>
  </si>
  <si>
    <t>URL or File Name</t>
    <phoneticPr fontId="10" type="noConversion"/>
  </si>
  <si>
    <t>Document Description</t>
    <phoneticPr fontId="10" type="noConversion"/>
  </si>
  <si>
    <t>Organization</t>
    <phoneticPr fontId="10" type="noConversion"/>
  </si>
  <si>
    <t>Role</t>
    <phoneticPr fontId="10" type="noConversion"/>
  </si>
  <si>
    <t>#</t>
    <phoneticPr fontId="10" type="noConversion"/>
  </si>
  <si>
    <t>Manually Entered Security Objective Data</t>
    <phoneticPr fontId="10" type="noConversion"/>
  </si>
  <si>
    <t>#</t>
    <phoneticPr fontId="10" type="noConversion"/>
  </si>
  <si>
    <t>SOs from Previous Row (i.e. Row Above)</t>
    <phoneticPr fontId="10" type="noConversion"/>
  </si>
  <si>
    <t>Derived SO Data</t>
    <phoneticPr fontId="10" type="noConversion"/>
  </si>
  <si>
    <t>Same #?</t>
    <phoneticPr fontId="10" type="noConversion"/>
  </si>
  <si>
    <t>Unique, Non-Blank Security Objectives</t>
    <phoneticPr fontId="10" type="noConversion"/>
  </si>
  <si>
    <t>First Use of #?</t>
    <phoneticPr fontId="10" type="noConversion"/>
  </si>
  <si>
    <t>Email</t>
    <phoneticPr fontId="10" type="noConversion"/>
  </si>
  <si>
    <t>Phone</t>
    <phoneticPr fontId="10" type="noConversion"/>
  </si>
  <si>
    <t>Type</t>
    <phoneticPr fontId="10" type="noConversion"/>
  </si>
  <si>
    <t>Applicability</t>
    <phoneticPr fontId="10" type="noConversion"/>
  </si>
  <si>
    <t>Privileges</t>
    <phoneticPr fontId="10" type="noConversion"/>
  </si>
  <si>
    <t>Has</t>
    <phoneticPr fontId="10" type="noConversion"/>
  </si>
  <si>
    <t>Provides</t>
    <phoneticPr fontId="10" type="noConversion"/>
  </si>
  <si>
    <t>Action</t>
    <phoneticPr fontId="10" type="noConversion"/>
  </si>
  <si>
    <t>Object</t>
    <phoneticPr fontId="10" type="noConversion"/>
  </si>
  <si>
    <t>Condition</t>
    <phoneticPr fontId="10" type="noConversion"/>
  </si>
  <si>
    <t xml:space="preserve">Data from Previous Row (i.e. Row Above)      </t>
    <phoneticPr fontId="10" type="noConversion"/>
  </si>
  <si>
    <t>Same Type?</t>
    <phoneticPr fontId="10" type="noConversion"/>
  </si>
  <si>
    <t>Same Object?</t>
    <phoneticPr fontId="10" type="noConversion"/>
  </si>
  <si>
    <t>Threatened Type</t>
    <phoneticPr fontId="10" type="noConversion"/>
  </si>
  <si>
    <t>View or use [part of] the contents of an object.  For example, select values from a database, open and read a file, or receive network traffic.</t>
    <phoneticPr fontId="10" type="noConversion"/>
  </si>
  <si>
    <t>Destination Row Number Column</t>
    <phoneticPr fontId="10" type="noConversion"/>
  </si>
  <si>
    <t>Manually Entered HAZOP Analysis</t>
    <phoneticPr fontId="10" type="noConversion"/>
  </si>
  <si>
    <t>Derived Actor Data</t>
    <phoneticPr fontId="10" type="noConversion"/>
  </si>
  <si>
    <t>An incorrect object is used (e.g. wrong data, wrong details, wrong format, wrong button).</t>
  </si>
  <si>
    <t>A different, incorrect condition applies.</t>
  </si>
  <si>
    <t>MORE</t>
  </si>
  <si>
    <t>Hardware Data Container</t>
  </si>
  <si>
    <t>Change [part of] the contents of an object.  For example, update values in a database, set a variable, or write to a file.</t>
    <phoneticPr fontId="10" type="noConversion"/>
  </si>
  <si>
    <t>Remove or destroy an object.  For example, delete a row from a database table, remove a file, or free memory.</t>
    <phoneticPr fontId="10" type="noConversion"/>
  </si>
  <si>
    <t>Rationale for Variation's Helpfulness to Attacker</t>
    <phoneticPr fontId="10" type="noConversion"/>
  </si>
  <si>
    <t>Mitigate?</t>
    <phoneticPr fontId="10" type="noConversion"/>
  </si>
  <si>
    <t>Mitigation</t>
    <phoneticPr fontId="10" type="noConversion"/>
  </si>
  <si>
    <t>Mitigation Clomplete?</t>
    <phoneticPr fontId="10" type="noConversion"/>
  </si>
  <si>
    <t>SEPARATOR II</t>
    <phoneticPr fontId="10" type="noConversion"/>
  </si>
  <si>
    <t>Derived HAZOP Data</t>
    <phoneticPr fontId="10" type="noConversion"/>
  </si>
  <si>
    <t>Raw Guide Word Meaning</t>
    <phoneticPr fontId="10" type="noConversion"/>
  </si>
  <si>
    <t>C</t>
    <phoneticPr fontId="10" type="noConversion"/>
  </si>
  <si>
    <t>G</t>
    <phoneticPr fontId="10" type="noConversion"/>
  </si>
  <si>
    <t>Same Use Case?</t>
    <phoneticPr fontId="10" type="noConversion"/>
  </si>
  <si>
    <t>Same Step?</t>
    <phoneticPr fontId="10" type="noConversion"/>
  </si>
  <si>
    <t>Same Choice?</t>
    <phoneticPr fontId="10" type="noConversion"/>
  </si>
  <si>
    <t>SO1</t>
    <phoneticPr fontId="10" type="noConversion"/>
  </si>
  <si>
    <t>#</t>
    <phoneticPr fontId="10" type="noConversion"/>
  </si>
  <si>
    <t>UC1</t>
    <phoneticPr fontId="10" type="noConversion"/>
  </si>
  <si>
    <t>Notice that the attack happened and make a note of it, for later examination.</t>
  </si>
  <si>
    <t>First Use of Name?</t>
    <phoneticPr fontId="10" type="noConversion"/>
  </si>
  <si>
    <t>First Use of Name?</t>
    <phoneticPr fontId="10" type="noConversion"/>
  </si>
  <si>
    <t>B</t>
    <phoneticPr fontId="10" type="noConversion"/>
  </si>
  <si>
    <t>Same Actor &amp; Provided Privilege</t>
    <phoneticPr fontId="10" type="noConversion"/>
  </si>
  <si>
    <t>Guide Word</t>
    <phoneticPr fontId="10" type="noConversion"/>
  </si>
  <si>
    <t>Guide Word Meaning</t>
    <phoneticPr fontId="10" type="noConversion"/>
  </si>
  <si>
    <t>Variation</t>
    <phoneticPr fontId="10" type="noConversion"/>
  </si>
  <si>
    <t>Security Objectives Variation Would Help Attacker Achieve</t>
    <phoneticPr fontId="10" type="noConversion"/>
  </si>
  <si>
    <t>Flag Column</t>
    <phoneticPr fontId="10" type="noConversion"/>
  </si>
  <si>
    <t>Description</t>
    <phoneticPr fontId="10" type="noConversion"/>
  </si>
  <si>
    <t>R</t>
    <phoneticPr fontId="10" type="noConversion"/>
  </si>
  <si>
    <t>D</t>
    <phoneticPr fontId="10" type="noConversion"/>
  </si>
  <si>
    <t>X</t>
    <phoneticPr fontId="10" type="noConversion"/>
  </si>
  <si>
    <t>Row Number</t>
    <phoneticPr fontId="10" type="noConversion"/>
  </si>
  <si>
    <t>C</t>
    <phoneticPr fontId="10" type="noConversion"/>
  </si>
  <si>
    <t>Asset</t>
    <phoneticPr fontId="10" type="noConversion"/>
  </si>
  <si>
    <t>Shared Data</t>
    <phoneticPr fontId="10" type="noConversion"/>
  </si>
  <si>
    <t>Shared Connection</t>
    <phoneticPr fontId="10" type="noConversion"/>
  </si>
  <si>
    <t>Starting Row</t>
    <phoneticPr fontId="10" type="noConversion"/>
  </si>
  <si>
    <t>Object Index</t>
    <phoneticPr fontId="10" type="noConversion"/>
  </si>
  <si>
    <t>Favored User?</t>
    <phoneticPr fontId="10" type="noConversion"/>
  </si>
  <si>
    <t>Used by System?</t>
    <phoneticPr fontId="10" type="noConversion"/>
  </si>
  <si>
    <t>Attacker?</t>
    <phoneticPr fontId="10" type="noConversion"/>
  </si>
  <si>
    <t>Authenticated?</t>
    <phoneticPr fontId="10" type="noConversion"/>
  </si>
  <si>
    <t>Shared?</t>
    <phoneticPr fontId="10" type="noConversion"/>
  </si>
  <si>
    <t>Shared Resources?</t>
    <phoneticPr fontId="10" type="noConversion"/>
  </si>
  <si>
    <t>Description</t>
    <phoneticPr fontId="10" type="noConversion"/>
  </si>
  <si>
    <t>Business Requirements</t>
    <phoneticPr fontId="10" type="noConversion"/>
  </si>
  <si>
    <t>Components and Connections</t>
    <phoneticPr fontId="10" type="noConversion"/>
  </si>
  <si>
    <t>Use Cases or Sequence Diagrams</t>
    <phoneticPr fontId="10" type="noConversion"/>
  </si>
  <si>
    <t>OSI Layer</t>
  </si>
  <si>
    <t>How to Read This Spreadsheet</t>
    <phoneticPr fontId="13" type="noConversion"/>
  </si>
  <si>
    <t xml:space="preserve">- Color is meaningful.  The typical meaning of colors that are used over and over again is described next; the meaning of colors that appear on only one tab is defined in the section on how to interpret that tab.  </t>
    <phoneticPr fontId="13" type="noConversion"/>
  </si>
  <si>
    <t>- Red cells usually highlight a risky setting or decision.  The exception is the Intended Actions tab, where red cells indicate a user should not be able to take an action.</t>
    <phoneticPr fontId="13" type="noConversion"/>
  </si>
  <si>
    <t>- Greyed-out cells are not applicable.</t>
    <phoneticPr fontId="13" type="noConversion"/>
  </si>
  <si>
    <t>- A heavy vertical border separates columns that contain supplemental information from the main table.</t>
    <phoneticPr fontId="13" type="noConversion"/>
  </si>
  <si>
    <t>Name</t>
    <phoneticPr fontId="13" type="noConversion"/>
  </si>
  <si>
    <t>Assistant</t>
    <phoneticPr fontId="13" type="noConversion"/>
  </si>
  <si>
    <t>Cat in the Hat</t>
    <phoneticPr fontId="13" type="noConversion"/>
  </si>
  <si>
    <t>Thing One</t>
    <phoneticPr fontId="13" type="noConversion"/>
  </si>
  <si>
    <t>Thing Two</t>
    <phoneticPr fontId="13" type="noConversion"/>
  </si>
  <si>
    <t>Sally</t>
    <phoneticPr fontId="13" type="noConversion"/>
  </si>
  <si>
    <t>Fish</t>
    <phoneticPr fontId="13" type="noConversion"/>
  </si>
  <si>
    <t>Task</t>
    <phoneticPr fontId="13" type="noConversion"/>
  </si>
  <si>
    <t>Appointment</t>
    <phoneticPr fontId="13" type="noConversion"/>
  </si>
  <si>
    <t>When</t>
    <phoneticPr fontId="13" type="noConversion"/>
  </si>
  <si>
    <t>Who</t>
    <phoneticPr fontId="13" type="noConversion"/>
  </si>
  <si>
    <t>Once-ler</t>
    <phoneticPr fontId="13" type="noConversion"/>
  </si>
  <si>
    <t>Build prototype</t>
    <phoneticPr fontId="13" type="noConversion"/>
  </si>
  <si>
    <t>1pm</t>
    <phoneticPr fontId="13" type="noConversion"/>
  </si>
  <si>
    <t>Lorax</t>
    <phoneticPr fontId="13" type="noConversion"/>
  </si>
  <si>
    <t>Site factory</t>
    <phoneticPr fontId="13" type="noConversion"/>
  </si>
  <si>
    <t>Listen to Swomee Swans</t>
    <phoneticPr fontId="13" type="noConversion"/>
  </si>
  <si>
    <t>10am</t>
    <phoneticPr fontId="13" type="noConversion"/>
  </si>
  <si>
    <t>Bar-ba-Loots</t>
    <phoneticPr fontId="13" type="noConversion"/>
  </si>
  <si>
    <t xml:space="preserve">Look for the question you'd like to answer in the "You Want to Know" column, or select your role in the "You Are" column to see only the questions you are likely to find interesting.  Pure security questions are highlighted; the others are questions about the system in general that happen to have security implications.  </t>
    <phoneticPr fontId="13" type="noConversion"/>
  </si>
  <si>
    <t>You Are</t>
    <phoneticPr fontId="13" type="noConversion"/>
  </si>
  <si>
    <t>You Want  to Know</t>
    <phoneticPr fontId="13" type="noConversion"/>
  </si>
  <si>
    <t>Look Here</t>
    <phoneticPr fontId="13" type="noConversion"/>
  </si>
  <si>
    <t>Requirements author or reviewer</t>
    <phoneticPr fontId="13" type="noConversion"/>
  </si>
  <si>
    <t>At a very high level, what is the system supposed to do?</t>
    <phoneticPr fontId="13" type="noConversion"/>
  </si>
  <si>
    <t>Intended Actions tab</t>
    <phoneticPr fontId="13" type="noConversion"/>
  </si>
  <si>
    <t>Architect</t>
    <phoneticPr fontId="13" type="noConversion"/>
  </si>
  <si>
    <t>Developer</t>
    <phoneticPr fontId="13" type="noConversion"/>
  </si>
  <si>
    <t>QA</t>
    <phoneticPr fontId="13" type="noConversion"/>
  </si>
  <si>
    <t>Operations</t>
    <phoneticPr fontId="13" type="noConversion"/>
  </si>
  <si>
    <t>What shouldn't the system allow?</t>
    <phoneticPr fontId="13" type="noConversion"/>
  </si>
  <si>
    <t>Security Objectives tab</t>
    <phoneticPr fontId="13" type="noConversion"/>
  </si>
  <si>
    <t>Security analyst</t>
    <phoneticPr fontId="13" type="noConversion"/>
  </si>
  <si>
    <t>What is part of the system?</t>
    <phoneticPr fontId="13" type="noConversion"/>
  </si>
  <si>
    <t>Actors tab: select Type = Component Process</t>
    <phoneticPr fontId="13" type="noConversion"/>
  </si>
  <si>
    <t>How do the parts connect?</t>
    <phoneticPr fontId="13" type="noConversion"/>
  </si>
  <si>
    <t>Connections tab, right of the thick line</t>
    <phoneticPr fontId="13" type="noConversion"/>
  </si>
  <si>
    <t>Who is supposed to interact with the system?</t>
    <phoneticPr fontId="13" type="noConversion"/>
  </si>
  <si>
    <t>Business owner or project manager</t>
    <phoneticPr fontId="13" type="noConversion"/>
  </si>
  <si>
    <t>Who are the attackers and what can they do?</t>
    <phoneticPr fontId="13" type="noConversion"/>
  </si>
  <si>
    <t>What external resources does the system rely on?</t>
    <phoneticPr fontId="13" type="noConversion"/>
  </si>
  <si>
    <t>How does the system do what it's supposed to do?</t>
    <phoneticPr fontId="13" type="noConversion"/>
  </si>
  <si>
    <t>Use Cases tab, left of the thick dashed line</t>
    <phoneticPr fontId="13" type="noConversion"/>
  </si>
  <si>
    <t>What could possibly go wrong?</t>
    <phoneticPr fontId="13" type="noConversion"/>
  </si>
  <si>
    <t>Threats tab
Use Cases tab, right of the thick dashed line and left of the thick solid line</t>
    <phoneticPr fontId="13" type="noConversion"/>
  </si>
  <si>
    <t>What security protections are in place, and why?</t>
    <phoneticPr fontId="13" type="noConversion"/>
  </si>
  <si>
    <t>Use Cases tab, right of the rightmost thick line</t>
    <phoneticPr fontId="13" type="noConversion"/>
  </si>
  <si>
    <t>Can an attacker violate the security objectives?</t>
    <phoneticPr fontId="13" type="noConversion"/>
  </si>
  <si>
    <t>What other security issues need to be mitigated?</t>
    <phoneticPr fontId="13" type="noConversion"/>
  </si>
  <si>
    <t>What code should I review for security issues?</t>
    <phoneticPr fontId="13" type="noConversion"/>
  </si>
  <si>
    <t>What security tests should I write?</t>
    <phoneticPr fontId="13" type="noConversion"/>
  </si>
  <si>
    <t>Per Tab Reading Instructions</t>
    <phoneticPr fontId="13" type="noConversion"/>
  </si>
  <si>
    <t>Here are the details of how to read each tab, in left to right order.</t>
    <phoneticPr fontId="13" type="noConversion"/>
  </si>
  <si>
    <t>Actors</t>
    <phoneticPr fontId="13" type="noConversion"/>
  </si>
  <si>
    <t>Data Model</t>
    <phoneticPr fontId="13" type="noConversion"/>
  </si>
  <si>
    <t>This tab contains a summary of data exchanged with or manipulated by the system.</t>
    <phoneticPr fontId="13" type="noConversion"/>
  </si>
  <si>
    <t>Intended Actions</t>
    <phoneticPr fontId="13" type="noConversion"/>
  </si>
  <si>
    <t>- Each column shows all the actions a single favored user could take on the system's data assets.</t>
    <phoneticPr fontId="13" type="noConversion"/>
  </si>
  <si>
    <t>- Each row shows all the actions anyone could take on a single data asset.</t>
    <phoneticPr fontId="13" type="noConversion"/>
  </si>
  <si>
    <t>- At the intersection of an actor and an asset, there is a 6-cell grid showing specific actions that this actor could take on this asset.
  - The 6 atomic actions are Create, Read, Update, Delete, conFigure, and eXecute.  There is a key in the upper left of the tab to show how these actions map to the 6-cell grid.
  - The color of each cell represents whether this actor should be allowed to take this action on this asset:</t>
    <phoneticPr fontId="13" type="noConversion"/>
  </si>
  <si>
    <t>This action does not apply to this asset, based on the asset's type in the Data Model tab.</t>
    <phoneticPr fontId="13" type="noConversion"/>
  </si>
  <si>
    <t>(Never) The system should never let this actor take this action on this asset.</t>
    <phoneticPr fontId="13" type="noConversion"/>
  </si>
  <si>
    <t>(Always) The system should always let this actor take this action on this asset.</t>
    <phoneticPr fontId="13" type="noConversion"/>
  </si>
  <si>
    <t>Example:</t>
    <phoneticPr fontId="13" type="noConversion"/>
  </si>
  <si>
    <t>C</t>
    <phoneticPr fontId="13" type="noConversion"/>
  </si>
  <si>
    <t>R</t>
    <phoneticPr fontId="13" type="noConversion"/>
  </si>
  <si>
    <t>X</t>
    <phoneticPr fontId="13" type="noConversion"/>
  </si>
  <si>
    <t>Actor</t>
    <phoneticPr fontId="13" type="noConversion"/>
  </si>
  <si>
    <t>U</t>
    <phoneticPr fontId="13" type="noConversion"/>
  </si>
  <si>
    <t>D</t>
    <phoneticPr fontId="13" type="noConversion"/>
  </si>
  <si>
    <t>F</t>
    <phoneticPr fontId="13" type="noConversion"/>
  </si>
  <si>
    <t>Author</t>
    <phoneticPr fontId="13" type="noConversion"/>
  </si>
  <si>
    <t>Editor</t>
    <phoneticPr fontId="13" type="noConversion"/>
  </si>
  <si>
    <t>Reader</t>
    <phoneticPr fontId="13" type="noConversion"/>
  </si>
  <si>
    <t>Asset</t>
    <phoneticPr fontId="13" type="noConversion"/>
  </si>
  <si>
    <t>Blog</t>
    <phoneticPr fontId="13" type="noConversion"/>
  </si>
  <si>
    <t>Never</t>
  </si>
  <si>
    <t>Always</t>
  </si>
  <si>
    <t>Blog Post</t>
    <phoneticPr fontId="13" type="noConversion"/>
  </si>
  <si>
    <t xml:space="preserve">- Authors are allowed to:
  - Create their own Blog Posts in Blogs an Editor has invited them to post in
  - Read Blog Posts in Blogs an Editor has invited them to post in
  - Update their own Blog Posts
  - Delete their own Blog Posts
</t>
    <phoneticPr fontId="13" type="noConversion"/>
  </si>
  <si>
    <t>- Editors are allowed to:
  - Create Blogs
  - Read, update, and delete their own Blogs
  - Configure (in this case, invite Authors and authorize Reader subscriptions) their own Blogs
  - Read and delete Blog Posts to their own Blogs
  - Update Blog Posts to their own Blogs, to mark them published</t>
    <phoneticPr fontId="13" type="noConversion"/>
  </si>
  <si>
    <t>- Readers are allowed to:
  - Read Blogs and published Blog Posts to which they have subscribed</t>
    <phoneticPr fontId="13" type="noConversion"/>
  </si>
  <si>
    <t>Connections</t>
    <phoneticPr fontId="13" type="noConversion"/>
  </si>
  <si>
    <t>Threats</t>
    <phoneticPr fontId="13" type="noConversion"/>
  </si>
  <si>
    <t>This tab contains a summary of actions that violate the system's business rules, at the same level of abstraction as the intended actions.</t>
    <phoneticPr fontId="13" type="noConversion"/>
  </si>
  <si>
    <t>Security Objectives</t>
    <phoneticPr fontId="13" type="noConversion"/>
  </si>
  <si>
    <t>Tabs after the Help tab are part of Trike.  They define terms and settings that are used in the model.</t>
    <phoneticPr fontId="13" type="noConversion"/>
  </si>
  <si>
    <t>How to Use</t>
    <phoneticPr fontId="13" type="noConversion"/>
  </si>
  <si>
    <t>- In general, start at the leftmost tab or column and move right.</t>
    <phoneticPr fontId="13" type="noConversion"/>
  </si>
  <si>
    <t>- Leave greyed out squares empty.  This includes removing the contents if a cell becomes greyed out again in the future.</t>
    <phoneticPr fontId="13" type="noConversion"/>
  </si>
  <si>
    <t>INCOMPLETE -- More coming soon.</t>
    <phoneticPr fontId="13" type="noConversion"/>
  </si>
  <si>
    <t>Behind the Scenes: Care and Feeding</t>
    <phoneticPr fontId="13" type="noConversion"/>
  </si>
  <si>
    <t>- The presentation layer, such as it is, is also distributed throughout the spreadsheet, in the following places:
  - Formulas in hidden cells
  - Conditional formatting on cells users fill out
  - Custom views</t>
    <phoneticPr fontId="13" type="noConversion"/>
  </si>
  <si>
    <t>Licensing</t>
    <phoneticPr fontId="13" type="noConversion"/>
  </si>
  <si>
    <t>The following license applies to the Trike engine as coded into the formulas in this spreadsheet.</t>
    <phoneticPr fontId="13" type="noConversion"/>
  </si>
  <si>
    <t>This spreadsheet contains a threat model of the system named on the System Overview tab.  It was constructed using the Trike threat modeling methodology and therefore focuses on requirements and design issues.  For more information on Trike, see http://www.octotrike.org/.</t>
  </si>
  <si>
    <t>Actors tab: select Favored User? = TRUE</t>
  </si>
  <si>
    <t>Actors tab: select Attacker? = TRUE</t>
  </si>
  <si>
    <t>Actors tab: select Used by System? = TRUE
Data Model tab</t>
  </si>
  <si>
    <t>Use Cases tab: select Attacker Influenced? = TRUE</t>
  </si>
  <si>
    <t>Use Cases tab: select Mitigate? = TRUE</t>
  </si>
  <si>
    <t>Use Cases tab: select Mitigate? = TRUE
Use Cases tab, rows with white cells in Attacker Influenced?
Security Objectives tab</t>
  </si>
  <si>
    <t>Copyright (c) 2010-2011 Brenda Larcom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</si>
  <si>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System Overview</t>
  </si>
  <si>
    <t>Document Index</t>
  </si>
  <si>
    <t>Development Team</t>
  </si>
  <si>
    <t>This tab contains general metadata about the system being modeled.</t>
  </si>
  <si>
    <t>This optional tab contains a list of documents from which the information in this model was derived.  It can be used to determine later whether a given document was consulted, and if so, what portions of it were used.</t>
  </si>
  <si>
    <t>This optional tab contains a list of individuals who could be or have been consulted about this model.</t>
  </si>
  <si>
    <t>Consulted?</t>
  </si>
  <si>
    <t>- Light yellow cells with dots in them are cells some, but not all, people find helpful to fill out.</t>
  </si>
  <si>
    <t>- Light yellow cells are cells we recommend most people fill out.</t>
  </si>
  <si>
    <t>Compatibility</t>
  </si>
  <si>
    <t>Spreadsheet Engine</t>
  </si>
  <si>
    <t>Notes</t>
  </si>
  <si>
    <t>OpenOffice</t>
  </si>
  <si>
    <t xml:space="preserve">Compatibility issues are bad.  Let the Trike team know when you find issues, and we can work together to get them fixed. </t>
  </si>
  <si>
    <t>- Slight testing by readers and analysts
- Sometimes looks lousy (especially colors)
- Seems to work slowly but effectively</t>
  </si>
  <si>
    <t>OS</t>
  </si>
  <si>
    <t>Mac OS X</t>
  </si>
  <si>
    <t>Excel 2008</t>
  </si>
  <si>
    <t>Excel 2011</t>
  </si>
  <si>
    <t>Excel 2007</t>
  </si>
  <si>
    <t>Windows XP Tablet</t>
  </si>
  <si>
    <t>Excel 2010</t>
  </si>
  <si>
    <t>Known Issues</t>
  </si>
  <si>
    <t xml:space="preserve">- Unfortunately, values stored in the intersections of the Intended Actions and Threats tabs are not actually linked with the actors and assets they concern.  The actors and assets on these tabs are alphabetized.  So, if you add or remove assets, or rename them such that their sort order changes, the values you had already set in the intersections are still in their old locations, i.e. the values are now set for the wrong objects.  To fix, copy entire intersections (sets of 6 cells) from their old locations and PASTE them in the new ones.  Then clear contents in the old locations (or paste over other values). </t>
  </si>
  <si>
    <t>- See also Care &amp; Feeding, above, and Compatibility, below.</t>
  </si>
  <si>
    <t>Column</t>
  </si>
  <si>
    <t>Name</t>
  </si>
  <si>
    <t>Type</t>
  </si>
  <si>
    <t>Description</t>
  </si>
  <si>
    <t>Favored User?</t>
  </si>
  <si>
    <t>Authenticated?</t>
  </si>
  <si>
    <t>Attacker?</t>
  </si>
  <si>
    <t>Uses System?</t>
  </si>
  <si>
    <t>Used by System?</t>
  </si>
  <si>
    <t>Shared?</t>
  </si>
  <si>
    <t>Shared Resources?</t>
  </si>
  <si>
    <t>What This Affects</t>
  </si>
  <si>
    <t>What's This?</t>
  </si>
  <si>
    <t>Applicability</t>
  </si>
  <si>
    <t>Privileges</t>
  </si>
  <si>
    <t>Has</t>
  </si>
  <si>
    <t>Provides</t>
  </si>
  <si>
    <t>Uses</t>
  </si>
  <si>
    <t>Requires</t>
  </si>
  <si>
    <t>Revokes</t>
  </si>
  <si>
    <t>Some systems have multiple variants, for example multiple usage models that have different favored users or deployment environments, or multiple possible architectures.  Rather than creating two separate threat models, you may want to store these variants together.  These columns are for naming the variants, and checking which components and favored users apply in each case.  If you have only one variant to model, we'd recommend hiding the Applicability columns on all the tabs on which they appear.</t>
  </si>
  <si>
    <t>This tab contains a summary of both the system components and the system's immediate neighbors, including their privileges and (in the FUTURE) technology stacks.</t>
  </si>
  <si>
    <t>A user is a person (or occasionally, another system) who uses this system to perform tasks.  A favored user is a user this system deliberately intends to support.  In practice, typically this means that this actor is a user role.
Other kinds of users include disfavored users (pure attackers), which the system deliberately intends NOT to support, and ignored users, who are welcome to use the system as long as they squeeze themselves into a favored user role.</t>
  </si>
  <si>
    <t>Name is a unique (among actors in this system) name for this actor.  It should be copied to every row on this tab that is about this same actor (where it will be whited out to look like a merged cell).  All rows with the same name should be adjacent.</t>
  </si>
  <si>
    <t>Type indicates what kind of actor this is.  Types must be defined on the Actor Type Reference tab; you can find information about each type there.</t>
  </si>
  <si>
    <t>N/A</t>
  </si>
  <si>
    <t>Attackers appear in the Attacker drop-down on the Security Objectives tab.</t>
  </si>
  <si>
    <t>For an execution environment, whether any code that is part of this system runs here.
For an external interactor, whether the system relies on/calls/uses this actor to perform any tasks.
All component processes are automatically considered to be used by the system.</t>
  </si>
  <si>
    <t>For an execution environment that executes this system's code, whether any code that is NOT part of this system also runs here.</t>
  </si>
  <si>
    <t>If this system runs code in a shared execution environment, bugs in that code could affect other systems in the shared environment.  The Threats tab will include threats to this effect, so that stakeholders can prioritize these social responsibility threats.</t>
  </si>
  <si>
    <t>For an execution environment, whether resources that belong to, or are also used by, another system are accessible from this execution environment.</t>
  </si>
  <si>
    <t>If this system runs code in an execution environment that has access to other systems' resources, bugs in that code could affect other systems in the shared environment.  The Threats tab will include threats to this effect, so that stakeholders can prioritize these social responsibility threats.</t>
  </si>
  <si>
    <t>If the favored user flag is FALSE and this flag is TRUE, this actor is an ignored user.  Ignored users should be evaluated to determine whether they could be attackers.</t>
  </si>
  <si>
    <t>- Comments on the column headers (in the FUTURE) briefly describe the meaning of each column.   Full descriptions of each column appear in the section on how to interpret that tab, below.</t>
  </si>
  <si>
    <t>For execution environments, affects whether the shared and shared resources flags are greyed out, and also which privileges columns are greyed out.</t>
  </si>
  <si>
    <t>Affects whether the authenticated column is greyed out, and also which privileges columns are greyed out.</t>
  </si>
  <si>
    <t>Favored user names are copied (in alphabetical order) to column headers on the Intended Actions tab.
Also affects which actor flags and privileges columns are greyed out.</t>
  </si>
  <si>
    <t>Actor type affects which actor flags and privileges columns are greyed out, and (in the FUTURE) which actions apply to this actor when privileges are constructed; for the latter, see the Actor Type Reference tab.</t>
  </si>
  <si>
    <t>If this actor is not (or might not be) authenticated, it is automatically considered to be an attacker.  Also, if an unauthenticated favored user is always allowed to take an action on the Intended Actions tab, there will be no elevation of privilege threat for that action, since the system already intends to let an unauthenticated actor do this.</t>
  </si>
  <si>
    <t>Does the system authenticate this actor in any way?</t>
  </si>
  <si>
    <t>Could this actor be an attacker?  An actor could be both a favored user (for tasks they are supposed to be able to do) and an attacker (for tasks that violate business rules or should require a more privileged role).</t>
  </si>
  <si>
    <t>These columns define parts of the privilege graph we (in the FUTURE) analyze to find security flaws in the static system architecture.
They are also used as inputs to the component privilege table heuristics (in the FUTURE).</t>
  </si>
  <si>
    <t>These columns constitute the component privileges table, which describes the privileges associated with this actor.  Privileges are always of the form action object [condition], e.g. "Create Blog Entry on their own Blog".  Privileges exist because data or an execution environment exists, or because an actor provides (and therefore defines) them.
There is always one privilege per column per row.  If more than one privilege is associated with an actor in a given way, copy the whole row for that actor and paste or insert it in an adjacent row.  Then, clear the contents of the Description column in the 2nd and following row for that actor, and insert each privilege for that actor on a separate row.</t>
  </si>
  <si>
    <t>In addition to the uses mentioned for all the Privileges columns, this column is used to define new privileges which (in the FUTURE) appear in the drop-down menus in other Privileges columns.</t>
  </si>
  <si>
    <t>When it is not greyed out, this column contains the list of privileges this actor already has before it uses any other system or component.
For an actor that uses this system, this list usually contains some privileges that give it the ability to talk to this system (e.g. Create an HTTP Connection to the Blog Web Host, in the FUTURE this will likely be implied by the Connections tab) and some privileges that give it the ability to authenticate to this system (e.g. Read User's Credentials).
For a component process, this list usually contains eXecute Arbitrary Code in some appropriate execution environment.
For an attacker, this column includes the attacker's starting privileges before he launches an attack.</t>
  </si>
  <si>
    <t>The verb (Create, Read, Update, Delete, eXecute, or conFigure) portion of the privilege this actor is providing.  For example, in Read IP Address associated with Domain Name, the action is Read.</t>
  </si>
  <si>
    <t>The object manipulated by the privilege this actor is providing.  For example, in Read IP Address associated with Domain Name, the object is IP Address.
Objects are defined in the Data Model tab.</t>
  </si>
  <si>
    <t>When they are not greyed out, these columns contain the list of privileges this actor implements (and typically, provides to other actors).  For example, if an actor uses the DNS Server to look up an IP address, the DNS Server must provide a privilege like Read IP Address associated with Domain Name.
Every privilege that an actor provides is associated with some other privileges, which it revokes, uses, or requires in order to provide this privilege.  Since the actor may e.g. require several privileges in order to provide this one privilege, see the Help for the Privileges column to copy this row and store only one required privilege per row, duplicating the provided privilege.</t>
  </si>
  <si>
    <t>An optional condition that restricts the privilege being provided.   For example, in Read IP Address associated with Domain Name the condition is associated with Domain Name.
There should be only one unique condition per provided privilege, and it should be duplicated identically in every row that describes how this actor implements this privilege (see the Help for the Privileges column).  To make this possible, the condition can be an arbitrary Boolean clause.</t>
  </si>
  <si>
    <t>Sometimes, an actor revokes one privilege as part of providing another.  E.g. sudo is setuid root, but it revokes its root privileges before allowing a user to run a particular command as some other user, as defined in the sudoers config file.
Use of this column is rare.</t>
  </si>
  <si>
    <t>An actor must use privileges to implement the privileges being provided.  E.g. to implement Create Blog Entry on their own Blog, the actor must use privileges like (depending on the implementation) Create Blog Entry, Read Blog User Table, Update Blog Entry Table, and/or Update Blog Database.
An actor can only use privileges it has or requires.</t>
  </si>
  <si>
    <t>Affects which privileges appear on the Uses drop-down menu (in the FUTURE).</t>
  </si>
  <si>
    <t>To enforce access controls (if there are any), the actor must require its caller to have certain privileges before it will grant access.  These privileges appear in the requires column.  
For example, the Entry Submission Page would require Read User's Credentials (which was a privilege one of our favored users has) before it would provide Create Blog Entry.</t>
  </si>
  <si>
    <t>Asset?</t>
  </si>
  <si>
    <t>Transient?</t>
  </si>
  <si>
    <t>Some portions of the data model are used briefly during computation or communication, and then immediately deleted.  This data is considered transient.</t>
  </si>
  <si>
    <t>Description defines this actor.  To avoid confusion, it should contain enough information for all stakeholders to understand which actor is meant.  For a consistent model, all stakeholders must agree on a single set of actors (modulo variants; see Applicability below).</t>
  </si>
  <si>
    <t xml:space="preserve">Name is a unique (among data in this system) name for this data.  </t>
  </si>
  <si>
    <t>Type indicates what kind of data this is.  Types must be defined on the Data Type Reference tab; you can find information about each type there.</t>
  </si>
  <si>
    <t>Data type affects which data flags and privileges columns are greyed out, and which actions apply to this data on the Intended Actions tab and (in the FUTURE) when privileges are constructed.</t>
  </si>
  <si>
    <t>Description defines this data.  To avoid confusion, it should contain enough information for all stakeholders to understand which data is meant.  For a consistent model, all stakeholders must agree on a single data model (modulo variants; see Applicability below).</t>
  </si>
  <si>
    <t>Whether this piece of data is so inherent in the system that business stakeholders cannot discuss the purpose of the system without mentioning this data.</t>
  </si>
  <si>
    <t>For a non-asset portion of the data model, whether the data belongs to or is also used by another system.</t>
  </si>
  <si>
    <t>If this system shares data with another system, bugs in this system could affect the other system.  The Threats tab will include threats to this effect, so that stakeholders can prioritize these social responsibility threats.</t>
  </si>
  <si>
    <t>Same as for the Actors tab, except that names of variants are pulled from the Actors tab rather than defined separately here.</t>
  </si>
  <si>
    <t>This tab contains a summary of the connections (physical or logical) between the actors, including the protocol stacks.</t>
  </si>
  <si>
    <t>Protocols</t>
  </si>
  <si>
    <t>This tab defines the protocols that are used on the connections tab.</t>
  </si>
  <si>
    <t>1.5.04</t>
  </si>
  <si>
    <t>From</t>
  </si>
  <si>
    <t>To</t>
  </si>
  <si>
    <t>Traverses</t>
  </si>
  <si>
    <t>Protocol</t>
  </si>
  <si>
    <t xml:space="preserve">Name is a unique (among connections in this system) name for this connection.  </t>
  </si>
  <si>
    <t>Description defines this connection.  To avoid confusion, it should contain enough information for all stakeholders to understand which connection is meant.  For a consistent model, all stakeholders must agree on a single model of the connections in the system (modulo variants; see Applicability below).</t>
  </si>
  <si>
    <t>If this system shares a connection with another system, portions of the systems are exposed to one another, and (if components from two different systems share privileges that are required to access other privileges) may have access to each other's exposed subsystems.  In this case, it is likely this system's responsibility to ensure that it cannot be used to communicate with another system using a shared connection.  The Threats tab will include threats to this effect, so that stakeholders can prioritize these social responsibility threats.</t>
  </si>
  <si>
    <t>The actor that initiates this connection.</t>
  </si>
  <si>
    <t>Whether the connection is also used by traffic that is not part of this system.
In most cases, connections near the top of the stack are dedicated (not shared).  At lower OSI levels, it is more likely that connections are shared.</t>
  </si>
  <si>
    <t>The actor that accepts this connection.  
This version of Trike cannot model multi-cast network traffic.  That is, there can be only one actor listed in the To column for a given connection.</t>
  </si>
  <si>
    <t>Encrypted?</t>
  </si>
  <si>
    <t>Manually Entered Protocol Data</t>
  </si>
  <si>
    <t xml:space="preserve">Name is a unique (among protocols in this system) name for this protocol.  </t>
  </si>
  <si>
    <t>This name appears on the Protocols drop-down menu on the Connections tab.</t>
  </si>
  <si>
    <t>Description describes this protocol and at least alludes to its known security properties.  Ideally, it would contain a reference to the protocol specification.</t>
  </si>
  <si>
    <t xml:space="preserve">Whether this protocol is encrypted. </t>
  </si>
  <si>
    <t>This information is combined with the specific layers in the Connections tab to determine what data flows over unencrypted connections (FUTURE).</t>
  </si>
  <si>
    <t>Low</t>
  </si>
  <si>
    <t>High</t>
  </si>
  <si>
    <t>Medium</t>
  </si>
  <si>
    <t xml:space="preserve">Complete Security Objective  </t>
  </si>
  <si>
    <t>Conjunction</t>
  </si>
  <si>
    <t>SEPARATOR</t>
  </si>
  <si>
    <r>
      <rPr>
        <b/>
        <sz val="10"/>
        <rFont val="Verdana"/>
      </rPr>
      <t>p</t>
    </r>
    <r>
      <rPr>
        <b/>
        <sz val="10"/>
        <rFont val="Verdana"/>
      </rPr>
      <t>revent</t>
    </r>
  </si>
  <si>
    <r>
      <rPr>
        <b/>
        <sz val="10"/>
        <rFont val="Verdana"/>
      </rPr>
      <t>d</t>
    </r>
    <r>
      <rPr>
        <b/>
        <sz val="10"/>
        <rFont val="Verdana"/>
      </rPr>
      <t xml:space="preserve">etect and </t>
    </r>
    <r>
      <rPr>
        <b/>
        <sz val="10"/>
        <rFont val="Verdana"/>
      </rPr>
      <t>l</t>
    </r>
    <r>
      <rPr>
        <b/>
        <sz val="10"/>
        <rFont val="Verdana"/>
      </rPr>
      <t>og</t>
    </r>
  </si>
  <si>
    <t>detect and alert</t>
  </si>
  <si>
    <r>
      <rPr>
        <b/>
        <sz val="10"/>
        <rFont val="Verdana"/>
      </rPr>
      <t>r</t>
    </r>
    <r>
      <rPr>
        <b/>
        <sz val="10"/>
        <rFont val="Verdana"/>
      </rPr>
      <t xml:space="preserve">ate </t>
    </r>
    <r>
      <rPr>
        <b/>
        <sz val="10"/>
        <rFont val="Verdana"/>
      </rPr>
      <t>l</t>
    </r>
    <r>
      <rPr>
        <b/>
        <sz val="10"/>
        <rFont val="Verdana"/>
      </rPr>
      <t>imit</t>
    </r>
  </si>
  <si>
    <r>
      <rPr>
        <b/>
        <sz val="10"/>
        <rFont val="Verdana"/>
      </rPr>
      <t>t</t>
    </r>
    <r>
      <rPr>
        <b/>
        <sz val="10"/>
        <rFont val="Verdana"/>
      </rPr>
      <t>hwart</t>
    </r>
  </si>
  <si>
    <t>Virtual Row Number</t>
  </si>
  <si>
    <t>Starting Search Row</t>
  </si>
  <si>
    <t>Starting SO Row</t>
  </si>
  <si>
    <t>SO Row Count</t>
  </si>
  <si>
    <t>Virtual Row Count</t>
  </si>
  <si>
    <r>
      <t>Column</t>
    </r>
    <r>
      <rPr>
        <b/>
        <sz val="10"/>
        <rFont val="Verdana"/>
      </rPr>
      <t xml:space="preserve"> of Interest</t>
    </r>
  </si>
  <si>
    <t>Initial Conditions</t>
  </si>
  <si>
    <t>Attackers</t>
  </si>
  <si>
    <t>and</t>
  </si>
  <si>
    <t>or</t>
  </si>
  <si>
    <t>Prohibited Threats</t>
  </si>
  <si>
    <t>If Any</t>
  </si>
  <si>
    <t>Conjunction Phrase</t>
  </si>
  <si>
    <t>Count of Remaining Items</t>
  </si>
  <si>
    <t>Remaining Items Phrase</t>
  </si>
  <si>
    <t>Full Phrase</t>
  </si>
  <si>
    <t>Row Count</t>
  </si>
  <si>
    <t>then</t>
  </si>
  <si>
    <t>Sentence</t>
  </si>
  <si>
    <t>- Recent main development platform
- Extensive testing by readers and analysts
- Works slowly but effectively
- Will receive the best support in the future</t>
  </si>
  <si>
    <t>Change Log</t>
  </si>
  <si>
    <t>Security Objectives</t>
  </si>
  <si>
    <t>Tab</t>
  </si>
  <si>
    <t>Changes</t>
  </si>
  <si>
    <t>All</t>
  </si>
  <si>
    <t>- White cells are usually the equivalent of an unchecked box that is not particularly risky.</t>
  </si>
  <si>
    <t>- Black cells are usually the equivalent of a checked box that is not particularly risky.</t>
  </si>
  <si>
    <t>Help</t>
  </si>
  <si>
    <t>Planned Features</t>
  </si>
  <si>
    <t>- The data and logic that comprises the Trike threat modeling engine is distributed throughout the spreadsheet, in the following places:
  - Tabs following this Help tab
  - Defined names
  - Formulas in hidden cells</t>
  </si>
  <si>
    <t>- The cells that have been hidden and greyed out using diagonal lines contain formulas that are frequently very brittle.  You are welcome to edit them, but be aware that there are many dependencies between sheets and non-obvious things may break.</t>
  </si>
  <si>
    <t>- Due to the sheer number of formulas in this spreadsheet, the highly interrelated data being modeled, and the complexity of developing a user interface in a spreadsheet program, it is easy to introduce performance problems.  When making changes, please refer to http://msdn.microsoft.com/en-us/library/ff700515.aspx and the Excel speed pages at http://www.decisionmodels.com/optspeed.htm.</t>
  </si>
  <si>
    <t>Formatting Conventions</t>
  </si>
  <si>
    <t>Trike Version Information</t>
  </si>
  <si>
    <t>Methodology</t>
  </si>
  <si>
    <t>Spreadsheet</t>
  </si>
  <si>
    <t>Since Trike is both a methodology and a tool, it has two version numbers.  The methodology version given here is the version this spreadsheet implements, and the spreadsheet version is the version of the spreadsheet itself.  If the system being modeled also has a version number, it will likely appear on the System Overview tab.</t>
  </si>
  <si>
    <t xml:space="preserve">Tabs before the Help tab are part of the model of the system.  Each tab contains a single table of information about the system.  The tab names are a table of contents for the model. </t>
  </si>
  <si>
    <t>Given the number of tabs, you can see that this spreadsheet contains an enormous amount of information about the system and its security.  Consequently, most readers will only be interested in a subset of the spreadsheet.  But which subset?</t>
  </si>
  <si>
    <t xml:space="preserve">As you review the tabs you select, you will likely have additional questions about how to interpret the data.  Scroll below this table of questions to find extensive documentation on formatting conventions and the meaning of each tab.  </t>
  </si>
  <si>
    <t>This spreadsheet relies on formatting to convey a considerable amount of information.  In general,</t>
  </si>
  <si>
    <t>- Comments on column headers.</t>
  </si>
  <si>
    <t>- Tables with a Name column (e.g. Actors and Data Model) are defining things that will be used elsewhere in The model.</t>
  </si>
  <si>
    <t>- A row in which Name has been whited out and its upper border is missing (i.e. it looks merged) contains more information for the previous row.  For example, the following table defines two items.  "Cat in the Hat" has two assistants, "Sally" has only one.</t>
  </si>
  <si>
    <t>- Narrow columns tend to contain binary flags, especially if the column header ends in a question mark.</t>
  </si>
  <si>
    <t>- A dashed line separates independent lists that apply to columns that look merged.  For example, in the following plan for a day in the Truffula forest, there is no direct relationship between "Build prototype" and the Once-ler's 1pm appointment with the Lorax.  The only relationship between them is the Once-ler himself.</t>
  </si>
  <si>
    <t>Minimum Defined?</t>
  </si>
  <si>
    <t>Any Defined?</t>
  </si>
  <si>
    <t>Actors</t>
  </si>
  <si>
    <t>- Fixed some obscure formatting bugs</t>
  </si>
  <si>
    <t>- Automatic construction of sentence versions of security objectives from the table
- Changed conditional formatting of horizontal lines and yellow cells to clarify which rows are part of each security objective
- Fixed some obscure formatting bugs</t>
  </si>
  <si>
    <t>Issue Criticality</t>
  </si>
  <si>
    <t>Use Case Details</t>
  </si>
  <si>
    <t>Use Case Index</t>
  </si>
  <si>
    <t>Clean Shared  Environment?</t>
  </si>
  <si>
    <t>Clean Shared Resources?</t>
  </si>
  <si>
    <t>Unique, Non-Blank Selected Actors</t>
  </si>
  <si>
    <t>Shared Environment</t>
  </si>
  <si>
    <t>Shared Resources</t>
  </si>
  <si>
    <t>Starting Item Row</t>
  </si>
  <si>
    <r>
      <rPr>
        <b/>
        <sz val="10"/>
        <rFont val="Verdana"/>
      </rPr>
      <t>Corresponding</t>
    </r>
    <r>
      <rPr>
        <b/>
        <sz val="10"/>
        <rFont val="Verdana"/>
      </rPr>
      <t xml:space="preserve"> Column </t>
    </r>
    <r>
      <rPr>
        <b/>
        <sz val="10"/>
        <rFont val="Verdana"/>
      </rPr>
      <t>Numb</t>
    </r>
    <r>
      <rPr>
        <b/>
        <sz val="10"/>
        <rFont val="Verdana"/>
      </rPr>
      <t>er</t>
    </r>
  </si>
  <si>
    <t>- Heavy refactoring and performance improvements for formatting and automatically calculated cells
- Reordered tabs to put purely recordkeeping tabs (Document Index and Development Team) after other model tabs</t>
  </si>
  <si>
    <t>- Stopped alphabetizing actor names in drop-down menus and the intended actions grid
- Fixed some obscure formatting bugs</t>
  </si>
  <si>
    <t>Unique, Non-Blank Data Whose Existence Derives From Actors</t>
  </si>
  <si>
    <t>Elevation of Privilege</t>
  </si>
  <si>
    <t>Data Model</t>
  </si>
  <si>
    <t>Unique, Non-Blank Selected Data Names</t>
  </si>
  <si>
    <t>Actor Data from Previous Row (i.e. Row Above)</t>
  </si>
  <si>
    <t>Data from Previous Row (i.e. Row Above)</t>
  </si>
  <si>
    <t>Unique Favored User?</t>
  </si>
  <si>
    <t>Unique Attacker?</t>
  </si>
  <si>
    <t>Unique Shared Environment?</t>
  </si>
  <si>
    <t>Lookup Column</t>
  </si>
  <si>
    <t>- Stopped alphabetizing asset and other data model names in drop-down menus and the intended actions grid
- Fixed some obscure formatting bugs</t>
  </si>
  <si>
    <t>- Original main development platform
- Extensive testing by readers and analysts before last round of major changes
- Used to work slowly but effectively</t>
  </si>
  <si>
    <t>Unique, Non-Blank Selected Protocol Names</t>
  </si>
  <si>
    <t>Derived Connection Data</t>
  </si>
  <si>
    <t>Unique, Non-Blank Selected Connection Names</t>
  </si>
  <si>
    <t>Unique Shared?</t>
  </si>
  <si>
    <t>Connections</t>
  </si>
  <si>
    <t>- Fixed formatting bugs</t>
  </si>
  <si>
    <t>Non-Blank Name as Number</t>
  </si>
  <si>
    <t>Unauthenticated as Number</t>
  </si>
  <si>
    <t>System Name</t>
  </si>
  <si>
    <t>The system description is usually an overview of the system's purpose, users, and functionality.</t>
  </si>
  <si>
    <t>The system name is a short string, including a system version number, that identifies the system being modeled.</t>
  </si>
  <si>
    <t>Favored user names are copied (in order) to column headers on the Intended Actions tab.</t>
  </si>
  <si>
    <t>Asset names are copied (in order) to row headers on the Intended Actions tab.</t>
  </si>
  <si>
    <t>This tab contains a summary of the system's business logic / functional requirements, i.e. the new privileges the system is giving to favored users.  It is essentially an access control matrix.</t>
  </si>
  <si>
    <t xml:space="preserve">(Conditionally) The system should let this actor take this action on this asset when certain conditions (typically documented in the cell comment) are met.   </t>
  </si>
  <si>
    <t>This actor has (FUTURE) a corresponding privilege to initiate this connection.</t>
  </si>
  <si>
    <t>This actor must provide some privileges that require this connection.</t>
  </si>
  <si>
    <t>The next two columns describe the named layer from the OSI model. 
OSI layers are usually described from top to bottom.  See Network Layer Reference for a description of each layer.</t>
  </si>
  <si>
    <t>At the given OSI layer, this connection traverses the named connection.   There can be more than one connection traversed at a given layer.  Usually, this means they are traversed consecutively, but it may mean the two underlying links are mutually exclusive alternatives.</t>
  </si>
  <si>
    <t xml:space="preserve">The name of the protocol spoken on this OSI layer of this connection. </t>
  </si>
  <si>
    <t>- Each row shows all the requirements level threats against a particular object that features in the system requirements.  These objects can be assets of this system or resources shared with other systems.</t>
  </si>
  <si>
    <t>- At the intersection of a type of threat and a requirements-relevant object, there is a 6-cell grid showing specific threats that are meaningful for an attacker to attempt against this object
  - The 6 atomic actions are Create, Read, Update, Delete, conFigure, and eXecute.  There is a key in the upper left of the tab to show how these actions map to the 6-cell grid.
  - The color of each cell represents the direct business impact if an attacker successfully performs the given threat on this asset:</t>
  </si>
  <si>
    <t>This threat is not meaningful for this object, based on the object's type or the business rules.</t>
  </si>
  <si>
    <t>(High) The direct business effects of this threat, should an attacker manage to reach it, have immediate, high-value, negative consequences for the organization.  The system should definitely defend against this threat.</t>
  </si>
  <si>
    <t>(Medium)  The direct business effects of this threat, should an attacker manage to reach it, have negative consequences for the organization.</t>
  </si>
  <si>
    <t>(Low) The direct business effects of this threat are negligible.</t>
  </si>
  <si>
    <t>Threat</t>
  </si>
  <si>
    <t>Denial of Service</t>
  </si>
  <si>
    <t>Each endpoint has (FUTURE) corresponding privileges to initiate, send and receive traffic on this connection.  This enables (FUTURE) attack chaining to comprehend the consequences of network injection attacks.</t>
  </si>
  <si>
    <t>Shared Process</t>
  </si>
  <si>
    <t>Role</t>
  </si>
  <si>
    <t>Organization</t>
  </si>
  <si>
    <t>Email</t>
  </si>
  <si>
    <t>Phone</t>
  </si>
  <si>
    <t xml:space="preserve">Whether this individual was interviewed or otherwise contacted during the construction of the model. </t>
  </si>
  <si>
    <t xml:space="preserve">The name of a person who knows something about the system, the threat model, or a relevant project.  </t>
  </si>
  <si>
    <t>The role of this individual.  Can be a job title, but usually the connotation is the role of this individual in relation to the system being modeled.</t>
  </si>
  <si>
    <t>The organization this individual is associated with.  May be a company or a specific department.</t>
  </si>
  <si>
    <t>This individual's email address, in case readers have questions.</t>
  </si>
  <si>
    <t>This individual's telephone number, in case readers have questions.</t>
  </si>
  <si>
    <t>- Each column represents a type of threat: elevation of privilege, in which an attacker takes an action that is not intended by the system business rules, and denial of service, in which an attacker uses the system to prevent a legitimate user from taking an action the business rules allow.</t>
  </si>
  <si>
    <t>User's Browser</t>
  </si>
  <si>
    <t>Web Server</t>
  </si>
  <si>
    <t>This tab contains the system's ultimate security goals, i.e. the threats and attackers the system intends to address.</t>
  </si>
  <si>
    <t>Others' Resources</t>
  </si>
  <si>
    <t>Threats</t>
  </si>
  <si>
    <t>- Replaced mitigation priority with issue criticality
- Moved Terminal? column to the right of the step itself
- Added a Next Step column to allow control flow</t>
  </si>
  <si>
    <t>Next Step</t>
  </si>
  <si>
    <t>A&amp;B</t>
  </si>
  <si>
    <t>Fully Qualified Step #</t>
  </si>
  <si>
    <t>Unique, Non-Blank Selected Use Case Steps</t>
  </si>
  <si>
    <t>Result</t>
  </si>
  <si>
    <r>
      <rPr>
        <b/>
        <sz val="10"/>
        <rFont val="Verdana"/>
      </rPr>
      <t>Result</t>
    </r>
    <r>
      <rPr>
        <b/>
        <sz val="10"/>
        <rFont val="Verdana"/>
      </rPr>
      <t xml:space="preserve"> Column</t>
    </r>
  </si>
  <si>
    <t>First Use of FQS#?</t>
  </si>
  <si>
    <t>Derived Use Case Data</t>
  </si>
  <si>
    <t>Use Case  #</t>
  </si>
  <si>
    <t>Same, Possibly Blank Choice?</t>
  </si>
  <si>
    <t>First Use of Use Case #?</t>
  </si>
  <si>
    <t>Other Applications' Data on Web Server</t>
  </si>
  <si>
    <t>- Fixed bugs in threat generation
- Fixed formatting bugs</t>
  </si>
  <si>
    <t>- Slight testing by readers before last round of major changes
- Sometimes looks lousy (especially colors)
- Used to work slowly but effectively</t>
  </si>
  <si>
    <t>- Slight testing and research by the Trike team
- Known NOT to work due to severe formula incompatibility
- Support is unlikely as active development has moved to the standalone v2 application, but if you want to volunteer to maintain an OpenOffice version, contact the Trike team</t>
  </si>
  <si>
    <t>- If you insert a new favored user or asset in the middle of the list, the Intended Actions tab will update the names on the rows and columns, but not move your data.</t>
  </si>
  <si>
    <t>- If you make changes that change the threats, the Threats tab will update the names on the rows, but not move your data.</t>
  </si>
  <si>
    <t xml:space="preserve">A few highlights:
  - The Shared Process, Others' Resources, and similar entries you may see in an actual threat model correspond to items marked Shared on other tabs
  - You can't execute data, so there are no execute threats for Blog, Blog Post, or Other Applications' Data on Web Server
  - You can only configure data containers, hardware, and execution environments, so there are no configure threats for Blog Post or Other Applications' Data on Web Server
  - For applications such as a blog that are not directly producing revenue for a company, it is typical for denial of service threats to have a lower business impact than elevation of privilege threats, but revenue-producing applications typically find denial of service for purchases to be very high impact
  - When the application being modeled has higher business value than other applications and data in the same environments, the business impact of the threats against shared items is lower than threats to the application itself, as shown
</t>
  </si>
  <si>
    <t xml:space="preserve"> </t>
  </si>
  <si>
    <t>- Technology stack information for components.</t>
  </si>
  <si>
    <t>- Privilege construction.</t>
  </si>
  <si>
    <t>- Threat generation based on privileges, including connection and component stacks.</t>
  </si>
  <si>
    <t>- Attack chaining (but probably not via formulas)</t>
  </si>
  <si>
    <t>#</t>
  </si>
  <si>
    <t>Initial Configuration</t>
  </si>
  <si>
    <t>Intended Response</t>
  </si>
  <si>
    <t>Complete Security Objective</t>
  </si>
  <si>
    <t>This is manually summarized in the comment on each security objective column header on the Use Case Details tab.</t>
  </si>
  <si>
    <t>These are the manually selected, requirements-level threats from the Threats tab that the system commits to defending against.  Usually, these are the threats with high business impact.</t>
  </si>
  <si>
    <t>This is used to name each security objective column header on the Use Case Details tab.</t>
  </si>
  <si>
    <t>The security objective number is a unique (among objectives for this system) identifier for this security objective.  By convention, it usually starts with SO.</t>
  </si>
  <si>
    <t>This optional column describes the initial configuration the system must be in, for the  protection and response listed in this objective to occur.</t>
  </si>
  <si>
    <t>These are the attackers the system should protect against.  They are selected from the attackers named in the Actors tab.</t>
  </si>
  <si>
    <t>This is the response the system should exhibit instead of allowing this attack.</t>
  </si>
  <si>
    <t>Since interpreting the contents of the security objective table can be complicated, particularly, for new readers, this column summarizes the entire security objectlve in sentence form.  It is constructed from the preceding columns using this sentence:
When the initial configuration holds, the system shall not allow attackers to take the prohibited actions.  If such an attack is attempted, the system shall response instead.</t>
  </si>
  <si>
    <t>This manually affects whether you need logging and which mitigations are selected.</t>
  </si>
  <si>
    <t>This manually affects whether an attacker could achieve a security objective in the Use Case Details tab.</t>
  </si>
  <si>
    <t>This manually affects whether a variation would help an attacker achieve a security objective in the Use Case Details tab.</t>
  </si>
  <si>
    <t>This tab contains a summary of how the system implements the intended actions.</t>
  </si>
  <si>
    <t>Pre-Conditions for Success</t>
  </si>
  <si>
    <t>Post-Conditions on Success</t>
  </si>
  <si>
    <t>The use case number is a unique (among use cases for this system) identifier for this use case.  By convention, it usually starts with UC.</t>
  </si>
  <si>
    <t xml:space="preserve">Name is a unique (among uses cases in this system) name for this use case.  </t>
  </si>
  <si>
    <t>Description defines this use case.  To avoid confusion, it should contain enough information for all stakeholders to understand the boundaries of the use case.</t>
  </si>
  <si>
    <t>This manually affects steps and conditions on the Use Case Details tab, as well as which variations would help an attacker and which an attacker can achieve.</t>
  </si>
  <si>
    <t>This manually affects links between use cases in the Next Step column, Choices, and Conditions on the Use Case Details tab.</t>
  </si>
  <si>
    <t>These pre-conditions must be met for this use case to be successful.  For example, usually one would split login into a separate use case and then put 'User is logged in' in the pre-conditions for all use cases that should only occur for an authenticated user.  By convention, different conditions usually appear on separate lines in the same ceil.</t>
  </si>
  <si>
    <t>This tab contains detailed steps describing how the system implements use cases that are likely to affect the threats in the security objectives, as well as HAZOP analysis.</t>
  </si>
  <si>
    <t>If this use case is successful, these post-conditions will be true afterwards.  For example, a successful login use case would result in a 'User is logged in' post-condition.  By convention, different conditions usually appear on separate lines in the same ceil.</t>
  </si>
  <si>
    <t>- Added a Reviewed? column to track project status</t>
  </si>
  <si>
    <t>Reviewed?</t>
  </si>
  <si>
    <t>Information</t>
  </si>
  <si>
    <t>URL or File Name</t>
  </si>
  <si>
    <t>Document Description</t>
  </si>
  <si>
    <t xml:space="preserve">The type of information collected, or to be collected, from this document. </t>
  </si>
  <si>
    <t xml:space="preserve">An identifier for this document, to help locate it. </t>
  </si>
  <si>
    <t xml:space="preserve">Whether this document was reviewed or otherwise used during the construction of the model. </t>
  </si>
  <si>
    <t>Description describes the purpose and contents of this document.  To help find information again later, it may contain specific section references for pertinent information.</t>
  </si>
  <si>
    <t>- If you need to extend the spreadsheet because you have more Data to analyze, do so by copying and INSERTING (not pasting) entire rows or columns somewhere in the middle of the  formatted cells.  This will ensure that you copy and do not overwrite all the hidden formulas you need for more magic, and that formulas extend to cover the new formatted range.</t>
  </si>
  <si>
    <t>- Likewise, if you need to change the order of data in the spreadsheet, cut entire rows on the tab that defines this type of data, then INSERT the cut cells somewhere in the middle of the  formatted cells.  Cutting &amp; inserting entire columns may or may not work, depending on context.  It is more likely to work if the hidden rows at the top of the columns in question are blank.</t>
  </si>
  <si>
    <t>Use Case #</t>
  </si>
  <si>
    <t>Step #</t>
  </si>
  <si>
    <t>Path</t>
  </si>
  <si>
    <t>Choice</t>
  </si>
  <si>
    <t>Step</t>
  </si>
  <si>
    <t>Terminal?</t>
  </si>
  <si>
    <t>Varied Element</t>
  </si>
  <si>
    <t>Guide Word Meaning</t>
  </si>
  <si>
    <t>Variation</t>
  </si>
  <si>
    <t>Security Objectives Variation Would Help Attacker Achieve</t>
  </si>
  <si>
    <t>Rationale for Variation's Helpfulness to Attacker</t>
  </si>
  <si>
    <t>Attacker Influenced?</t>
  </si>
  <si>
    <t>Rationale for Attacker Influence</t>
  </si>
  <si>
    <t>Mitigation</t>
  </si>
  <si>
    <t>Mitigation Complete?</t>
  </si>
  <si>
    <t>Columns to the left of the thick dashed line describe the steps the system uses to implement the use case.</t>
  </si>
  <si>
    <t>This use case number refers to a use case from the Use Case Index tab.</t>
  </si>
  <si>
    <t>Taken with the use case number, this step number is a unique identifier for this step.  By convention, it is usually numeric.</t>
  </si>
  <si>
    <t>This sets the possible values for the Use Case # column on the Use Case Details tab.</t>
  </si>
  <si>
    <t>This sets the possible values for the Next Step  column.</t>
  </si>
  <si>
    <t>The step is what the system does in this step, given this path through relevant variables.</t>
  </si>
  <si>
    <t>This is the actor who performs or initiates this step.</t>
  </si>
  <si>
    <t>This is what the actor in this step does to the object.</t>
  </si>
  <si>
    <t>This is the object manipulated in this step.</t>
  </si>
  <si>
    <t>This is a condition associated with this step.  Usually conditions listed here are invariants the system will preserve, or qualifiers on an action, rather than conditions that must be met before the action can occur.  Multiple conditions are listed on separate rows to clarify HAZOP analysis of conditions.  When there are multiple conditions, all apply.</t>
  </si>
  <si>
    <t xml:space="preserve">This is a condition associated with this step.  Usually conditions listed here are conditions that must be met before the action can occur.  </t>
  </si>
  <si>
    <t>When multiple choices lead to a particular step, they are constitute a path, and are listed in separate columns to clarify the control flow of steps.  When there are multiple conditions, all apply.  There is a limit of five choices in a path; use cases that require greater depth are split into multiple use cases.</t>
  </si>
  <si>
    <t>This is the step that is varied during HAZOP analysis of this row.  For purposes of HAZOP analysis, choices constitute additional conditions.</t>
  </si>
  <si>
    <t>This Boolean indicates whether this step is the last step in the use case.  If the step is terminal, it cannot have a next step and vice versa.</t>
  </si>
  <si>
    <t>This is the step that will occur next when all the conditions in this step are met.  Most next steps are inside the same use case.</t>
  </si>
  <si>
    <t>This field indicates which part of the step is being varied.</t>
  </si>
  <si>
    <t xml:space="preserve">This field indicates how the step is being varied. </t>
  </si>
  <si>
    <t>These fields are used to look up Guide Word Meaning.</t>
  </si>
  <si>
    <t>This is a generic, automatically calculated  version of what it means to vary this Varied Element of this Step using this Guide Word.  This column may be hidden.</t>
  </si>
  <si>
    <t>This manually determines the contents of Variation.</t>
  </si>
  <si>
    <t>This is Step-specific version of Guide Word Meaning.  It is the variation that is analyzed in the next section.</t>
  </si>
  <si>
    <t>Columns between the thick dashed line and the first thick solid line are classic HAZOP analysis, in the sense that they list meaningful variations on this step.  You can refer to this section to follow analysts' thought processes when they considered what else might happen during this step.</t>
  </si>
  <si>
    <t>Columns between the thick solid lines contain security analysis, design flaws, and test cases.</t>
  </si>
  <si>
    <t>Columns to the right of the rightmost thick solid line describe mitigations and test cases.</t>
  </si>
  <si>
    <t>This Boolean indicates whether the variation will be mitigated.</t>
  </si>
  <si>
    <t>Status tracking for the given mitigation.</t>
  </si>
  <si>
    <t>A description of the suggested or planned mitigation.  Each mitigation should be tested.</t>
  </si>
  <si>
    <t xml:space="preserve">Whether, if the attackers listed in this security objective succeeded in causing this variation, it would help them achieve this security objective.  There is a separate column for each security objective from the Security Objectives tab.  </t>
  </si>
  <si>
    <t>Mitigate?</t>
  </si>
  <si>
    <t>This controls whether analysis continues to Issue  Criticality and Mitigate?.</t>
  </si>
  <si>
    <t>This manually influences Mitigate?.</t>
  </si>
  <si>
    <t>This controls whether analysis continues to Attacker Influenced?.</t>
  </si>
  <si>
    <t>Whether the attackers listed in this security objective can influence whether this variation occurs.</t>
  </si>
  <si>
    <t>The rationale for specific values in Security Objectives Variation Would Help Attacker Achieve.  Each rationale should be tested.</t>
  </si>
  <si>
    <t>The rationale for Attacker Influenced?.  Each rationale should be tested.</t>
  </si>
  <si>
    <t>How critical it is to mitigate this variation, based on the security analysis in this section and the business impact given on the Threats tab.</t>
  </si>
  <si>
    <t>If data is transient, threats that affect persistent storage (i.e. update and delete) will not be meaningful (FUTURE).</t>
  </si>
  <si>
    <t>- More accurate threat generation for transient data.</t>
  </si>
  <si>
    <t>UC1</t>
  </si>
  <si>
    <t xml:space="preserve">Spreadsheet version 1.5.04
</t>
  </si>
  <si>
    <t>- Answered a bunch of user questions
- Populated the list of known issues
- Added a change log and future feature plans</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</si>
</sst>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Verdana"/>
    </font>
    <font>
      <sz val="10"/>
      <name val="Verdana"/>
    </font>
    <font>
      <b/>
      <sz val="10"/>
      <name val="Verdana"/>
    </font>
    <font>
      <b/>
      <sz val="10"/>
      <name val="Verdana"/>
    </font>
    <font>
      <b/>
      <sz val="10"/>
      <name val="Verdana"/>
    </font>
    <font>
      <b/>
      <sz val="10"/>
      <name val="Verdana"/>
    </font>
    <font>
      <b/>
      <sz val="10"/>
      <name val="Verdana"/>
    </font>
    <font>
      <sz val="10"/>
      <name val="Verdana"/>
    </font>
    <font>
      <b/>
      <sz val="10"/>
      <name val="Verdana"/>
    </font>
    <font>
      <sz val="10"/>
      <name val="Verdana"/>
    </font>
    <font>
      <sz val="8"/>
      <name val="Verdana"/>
    </font>
    <font>
      <b/>
      <sz val="12"/>
      <name val="Verdana"/>
    </font>
    <font>
      <sz val="6"/>
      <name val="Verdana"/>
    </font>
    <font>
      <sz val="6"/>
      <color indexed="10"/>
      <name val="Verdana"/>
    </font>
    <font>
      <sz val="10"/>
      <color indexed="10"/>
      <name val="Verdana"/>
      <family val="2"/>
    </font>
    <font>
      <sz val="9"/>
      <color indexed="81"/>
      <name val="Verdana"/>
    </font>
    <font>
      <b/>
      <sz val="9"/>
      <color indexed="81"/>
      <name val="Verdana"/>
    </font>
    <font>
      <b/>
      <sz val="18"/>
      <name val="Verdana"/>
    </font>
    <font>
      <sz val="10"/>
      <color indexed="8"/>
      <name val="Verdana"/>
    </font>
    <font>
      <b/>
      <sz val="14"/>
      <name val="Verdana"/>
    </font>
    <font>
      <u/>
      <sz val="10"/>
      <color theme="10"/>
      <name val="Verdana"/>
    </font>
    <font>
      <u/>
      <sz val="10"/>
      <color theme="11"/>
      <name val="Verdana"/>
    </font>
    <font>
      <b/>
      <i/>
      <sz val="10"/>
      <name val="Verdana"/>
    </font>
    <font>
      <sz val="10"/>
      <color theme="0" tint="-4.9989318521683403E-2"/>
      <name val="Verdana"/>
    </font>
    <font>
      <sz val="10"/>
      <color theme="0"/>
      <name val="Verdana"/>
    </font>
    <font>
      <sz val="10"/>
      <color rgb="FFFF0000"/>
      <name val="Verdana"/>
    </font>
    <font>
      <b/>
      <sz val="6"/>
      <name val="Verdana"/>
    </font>
    <font>
      <b/>
      <sz val="8"/>
      <name val="Verdana"/>
    </font>
  </fonts>
  <fills count="2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43"/>
        <bgColor indexed="64"/>
      </patternFill>
    </fill>
    <fill>
      <patternFill patternType="gray0625">
        <bgColor indexed="43"/>
      </patternFill>
    </fill>
    <fill>
      <patternFill patternType="lightUp">
        <bgColor indexed="15"/>
      </patternFill>
    </fill>
    <fill>
      <patternFill patternType="lightUp">
        <bgColor indexed="44"/>
      </patternFill>
    </fill>
    <fill>
      <patternFill patternType="solid">
        <fgColor indexed="22"/>
        <bgColor indexed="64"/>
      </patternFill>
    </fill>
    <fill>
      <patternFill patternType="solid">
        <fgColor indexed="10"/>
        <bgColor indexed="64"/>
      </patternFill>
    </fill>
    <fill>
      <patternFill patternType="solid">
        <fgColor indexed="8"/>
        <bgColor indexed="64"/>
      </patternFill>
    </fill>
    <fill>
      <patternFill patternType="solid">
        <fgColor indexed="55"/>
        <bgColor indexed="64"/>
      </patternFill>
    </fill>
    <fill>
      <patternFill patternType="solid">
        <fgColor indexed="13"/>
        <bgColor indexed="64"/>
      </patternFill>
    </fill>
    <fill>
      <patternFill patternType="solid">
        <fgColor indexed="27"/>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lightUp">
        <fgColor rgb="FF000000"/>
        <bgColor rgb="FF99CCFF"/>
      </patternFill>
    </fill>
    <fill>
      <patternFill patternType="lightUp">
        <fgColor rgb="FF000000"/>
        <bgColor rgb="FF00ABEA"/>
      </patternFill>
    </fill>
    <fill>
      <patternFill patternType="solid">
        <fgColor rgb="FFFFFF99"/>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ck">
        <color auto="1"/>
      </left>
      <right/>
      <top style="thin">
        <color auto="1"/>
      </top>
      <bottom/>
      <diagonal/>
    </border>
    <border>
      <left style="thick">
        <color auto="1"/>
      </left>
      <right/>
      <top/>
      <bottom style="thin">
        <color auto="1"/>
      </bottom>
      <diagonal/>
    </border>
    <border>
      <left style="thin">
        <color auto="1"/>
      </left>
      <right/>
      <top/>
      <bottom/>
      <diagonal/>
    </border>
    <border>
      <left style="thick">
        <color auto="1"/>
      </left>
      <right/>
      <top/>
      <bottom/>
      <diagonal/>
    </border>
    <border>
      <left style="thick">
        <color auto="1"/>
      </left>
      <right style="dashed">
        <color auto="1"/>
      </right>
      <top style="thin">
        <color auto="1"/>
      </top>
      <bottom style="thin">
        <color auto="1"/>
      </bottom>
      <diagonal/>
    </border>
    <border>
      <left style="dashed">
        <color auto="1"/>
      </left>
      <right/>
      <top style="thin">
        <color auto="1"/>
      </top>
      <bottom style="thin">
        <color auto="1"/>
      </bottom>
      <diagonal/>
    </border>
    <border>
      <left/>
      <right style="thick">
        <color auto="1"/>
      </right>
      <top/>
      <bottom style="thin">
        <color auto="1"/>
      </bottom>
      <diagonal/>
    </border>
    <border>
      <left style="dashed">
        <color auto="1"/>
      </left>
      <right style="dashed">
        <color auto="1"/>
      </right>
      <top style="thin">
        <color auto="1"/>
      </top>
      <bottom style="thin">
        <color auto="1"/>
      </bottom>
      <diagonal/>
    </border>
    <border>
      <left/>
      <right style="thin">
        <color auto="1"/>
      </right>
      <top/>
      <bottom/>
      <diagonal/>
    </border>
    <border>
      <left/>
      <right/>
      <top style="thin">
        <color auto="1"/>
      </top>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n">
        <color auto="1"/>
      </left>
      <right style="dashed">
        <color auto="1"/>
      </right>
      <top style="thin">
        <color auto="1"/>
      </top>
      <bottom style="thin">
        <color auto="1"/>
      </bottom>
      <diagonal/>
    </border>
    <border>
      <left style="thick">
        <color auto="1"/>
      </left>
      <right style="thin">
        <color auto="1"/>
      </right>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diagonal/>
    </border>
    <border>
      <left style="thin">
        <color auto="1"/>
      </left>
      <right style="thick">
        <color auto="1"/>
      </right>
      <top/>
      <bottom/>
      <diagonal/>
    </border>
    <border>
      <left style="thin">
        <color auto="1"/>
      </left>
      <right style="thick">
        <color auto="1"/>
      </right>
      <top style="thin">
        <color auto="1"/>
      </top>
      <bottom style="thin">
        <color auto="1"/>
      </bottom>
      <diagonal/>
    </border>
    <border>
      <left style="mediumDashed">
        <color auto="1"/>
      </left>
      <right style="thin">
        <color auto="1"/>
      </right>
      <top/>
      <bottom/>
      <diagonal/>
    </border>
    <border>
      <left style="mediumDashed">
        <color auto="1"/>
      </left>
      <right style="thin">
        <color auto="1"/>
      </right>
      <top style="thin">
        <color auto="1"/>
      </top>
      <bottom style="thin">
        <color auto="1"/>
      </bottom>
      <diagonal/>
    </border>
    <border>
      <left style="mediumDashed">
        <color auto="1"/>
      </left>
      <right/>
      <top style="thin">
        <color auto="1"/>
      </top>
      <bottom style="thin">
        <color auto="1"/>
      </bottom>
      <diagonal/>
    </border>
    <border>
      <left style="thin">
        <color auto="1"/>
      </left>
      <right style="thick">
        <color auto="1"/>
      </right>
      <top style="thin">
        <color auto="1"/>
      </top>
      <bottom/>
      <diagonal/>
    </border>
    <border>
      <left style="dashed">
        <color auto="1"/>
      </left>
      <right style="thin">
        <color auto="1"/>
      </right>
      <top style="thin">
        <color auto="1"/>
      </top>
      <bottom style="thin">
        <color auto="1"/>
      </bottom>
      <diagonal/>
    </border>
  </borders>
  <cellStyleXfs count="1127">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410">
    <xf numFmtId="0" fontId="0" fillId="0" borderId="0" xfId="0"/>
    <xf numFmtId="0" fontId="9"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12" fillId="2" borderId="1" xfId="0" applyFont="1" applyFill="1" applyBorder="1" applyAlignment="1">
      <alignment horizontal="center" vertical="top" wrapText="1"/>
    </xf>
    <xf numFmtId="0" fontId="11" fillId="3" borderId="1" xfId="0" applyFont="1" applyFill="1" applyBorder="1" applyAlignment="1">
      <alignment wrapText="1"/>
    </xf>
    <xf numFmtId="0" fontId="11" fillId="3" borderId="1" xfId="0" applyFont="1" applyFill="1" applyBorder="1" applyAlignment="1">
      <alignment horizontal="center" wrapText="1"/>
    </xf>
    <xf numFmtId="0" fontId="11" fillId="3" borderId="1" xfId="0" applyFont="1" applyFill="1" applyBorder="1" applyAlignment="1">
      <alignment textRotation="90" wrapText="1"/>
    </xf>
    <xf numFmtId="0" fontId="11" fillId="3" borderId="9" xfId="0" applyFont="1" applyFill="1" applyBorder="1" applyAlignment="1">
      <alignment vertical="top" wrapText="1"/>
    </xf>
    <xf numFmtId="0" fontId="11" fillId="3" borderId="10" xfId="0" applyFont="1" applyFill="1" applyBorder="1" applyAlignment="1">
      <alignment vertical="top" wrapText="1"/>
    </xf>
    <xf numFmtId="0" fontId="11" fillId="3" borderId="7" xfId="0" applyFont="1" applyFill="1" applyBorder="1" applyAlignment="1">
      <alignment vertical="top" wrapText="1"/>
    </xf>
    <xf numFmtId="0" fontId="11" fillId="3" borderId="8" xfId="0" applyFont="1" applyFill="1" applyBorder="1" applyAlignment="1">
      <alignment vertical="top" wrapText="1"/>
    </xf>
    <xf numFmtId="0" fontId="11" fillId="3" borderId="1" xfId="0" applyFont="1" applyFill="1" applyBorder="1" applyAlignment="1">
      <alignment vertical="top" wrapText="1"/>
    </xf>
    <xf numFmtId="0" fontId="11" fillId="3" borderId="4" xfId="0" applyFont="1" applyFill="1" applyBorder="1" applyAlignment="1">
      <alignment wrapText="1"/>
    </xf>
    <xf numFmtId="0" fontId="11" fillId="3" borderId="6" xfId="0" applyFont="1" applyFill="1" applyBorder="1" applyAlignment="1">
      <alignment wrapText="1"/>
    </xf>
    <xf numFmtId="0" fontId="11" fillId="3" borderId="5" xfId="0" applyFont="1" applyFill="1" applyBorder="1" applyAlignment="1">
      <alignment wrapText="1"/>
    </xf>
    <xf numFmtId="0" fontId="11" fillId="3" borderId="13" xfId="0" applyFont="1" applyFill="1" applyBorder="1" applyAlignment="1">
      <alignment wrapText="1"/>
    </xf>
    <xf numFmtId="0" fontId="11" fillId="3" borderId="6" xfId="0" applyFont="1" applyFill="1" applyBorder="1" applyAlignment="1">
      <alignment horizontal="left" textRotation="90" wrapText="1"/>
    </xf>
    <xf numFmtId="0" fontId="11" fillId="3" borderId="5" xfId="0" applyFont="1" applyFill="1" applyBorder="1" applyAlignment="1">
      <alignment horizontal="left" textRotation="90" wrapText="1"/>
    </xf>
    <xf numFmtId="0" fontId="11" fillId="3" borderId="6" xfId="0" applyFont="1" applyFill="1" applyBorder="1" applyAlignment="1">
      <alignment horizontal="center" wrapText="1"/>
    </xf>
    <xf numFmtId="0" fontId="11" fillId="6" borderId="5" xfId="0" applyFont="1" applyFill="1" applyBorder="1" applyAlignment="1">
      <alignment horizontal="left" textRotation="90" wrapText="1"/>
    </xf>
    <xf numFmtId="0" fontId="7" fillId="7" borderId="1" xfId="0" applyFont="1" applyFill="1" applyBorder="1"/>
    <xf numFmtId="0" fontId="11" fillId="6" borderId="15" xfId="0" applyFont="1" applyFill="1" applyBorder="1" applyAlignment="1">
      <alignment horizontal="left" textRotation="90" wrapText="1"/>
    </xf>
    <xf numFmtId="0" fontId="11" fillId="6" borderId="6" xfId="0" applyFont="1" applyFill="1" applyBorder="1" applyAlignment="1">
      <alignment textRotation="90" wrapText="1"/>
    </xf>
    <xf numFmtId="0" fontId="11" fillId="3" borderId="16" xfId="0" applyFont="1" applyFill="1" applyBorder="1" applyAlignment="1">
      <alignment wrapText="1"/>
    </xf>
    <xf numFmtId="0" fontId="11" fillId="6" borderId="5" xfId="0" applyFont="1" applyFill="1" applyBorder="1" applyAlignment="1">
      <alignment wrapText="1"/>
    </xf>
    <xf numFmtId="0" fontId="11" fillId="5" borderId="6" xfId="0" applyFont="1" applyFill="1" applyBorder="1" applyAlignment="1">
      <alignment horizontal="left" textRotation="90" wrapText="1"/>
    </xf>
    <xf numFmtId="0" fontId="7" fillId="7" borderId="6" xfId="0" applyFont="1" applyFill="1" applyBorder="1"/>
    <xf numFmtId="0" fontId="5" fillId="7" borderId="3" xfId="0" applyFont="1" applyFill="1" applyBorder="1" applyAlignment="1">
      <alignment horizontal="left" textRotation="90"/>
    </xf>
    <xf numFmtId="0" fontId="11" fillId="6" borderId="5" xfId="0" applyFont="1" applyFill="1" applyBorder="1" applyAlignment="1">
      <alignment textRotation="90" wrapText="1"/>
    </xf>
    <xf numFmtId="0" fontId="12" fillId="7" borderId="1" xfId="0" applyFont="1" applyFill="1" applyBorder="1"/>
    <xf numFmtId="0" fontId="11" fillId="3" borderId="1" xfId="0" applyFont="1" applyFill="1" applyBorder="1" applyAlignment="1">
      <alignment wrapText="1"/>
    </xf>
    <xf numFmtId="0" fontId="11" fillId="6" borderId="21" xfId="0" applyFont="1" applyFill="1" applyBorder="1" applyAlignment="1">
      <alignment horizontal="left" textRotation="90" wrapText="1"/>
    </xf>
    <xf numFmtId="0" fontId="11" fillId="6" borderId="6" xfId="0" applyFont="1" applyFill="1" applyBorder="1" applyAlignment="1">
      <alignment horizontal="left" textRotation="90" wrapText="1"/>
    </xf>
    <xf numFmtId="0" fontId="11" fillId="6" borderId="4" xfId="0" applyFont="1" applyFill="1" applyBorder="1" applyAlignment="1">
      <alignment wrapText="1"/>
    </xf>
    <xf numFmtId="0" fontId="11" fillId="3" borderId="4" xfId="0" applyFont="1" applyFill="1" applyBorder="1" applyAlignment="1">
      <alignment horizontal="left" textRotation="90" wrapText="1"/>
    </xf>
    <xf numFmtId="0" fontId="4" fillId="5" borderId="4" xfId="0" applyFont="1" applyFill="1" applyBorder="1" applyAlignment="1">
      <alignment horizontal="left" textRotation="90" wrapText="1"/>
    </xf>
    <xf numFmtId="0" fontId="12" fillId="7" borderId="6" xfId="0" applyFont="1" applyFill="1" applyBorder="1"/>
    <xf numFmtId="0" fontId="11" fillId="3" borderId="24" xfId="0" applyFont="1" applyFill="1" applyBorder="1" applyAlignment="1">
      <alignment wrapText="1"/>
    </xf>
    <xf numFmtId="0" fontId="4" fillId="4" borderId="1" xfId="0" applyFont="1" applyFill="1" applyBorder="1" applyAlignment="1">
      <alignment vertical="top" wrapText="1"/>
    </xf>
    <xf numFmtId="0" fontId="7" fillId="4" borderId="1" xfId="0" applyFont="1" applyFill="1" applyBorder="1" applyAlignment="1">
      <alignment vertical="top" wrapText="1"/>
    </xf>
    <xf numFmtId="0" fontId="13" fillId="4" borderId="1" xfId="0" applyFont="1" applyFill="1" applyBorder="1" applyAlignment="1">
      <alignment vertical="top"/>
    </xf>
    <xf numFmtId="0" fontId="13" fillId="4" borderId="2" xfId="0" applyFont="1" applyFill="1" applyBorder="1" applyAlignment="1">
      <alignment vertical="top"/>
    </xf>
    <xf numFmtId="0" fontId="14" fillId="4" borderId="1" xfId="0" applyFont="1" applyFill="1" applyBorder="1" applyAlignment="1">
      <alignment vertical="top" wrapText="1"/>
    </xf>
    <xf numFmtId="0" fontId="7" fillId="7" borderId="1" xfId="0" applyFont="1" applyFill="1" applyBorder="1" applyAlignment="1">
      <alignment vertical="top"/>
    </xf>
    <xf numFmtId="0" fontId="0" fillId="0" borderId="0" xfId="0" applyAlignment="1">
      <alignment vertical="top"/>
    </xf>
    <xf numFmtId="0" fontId="7" fillId="7" borderId="7" xfId="0" applyFont="1" applyFill="1" applyBorder="1" applyAlignment="1">
      <alignment vertical="top"/>
    </xf>
    <xf numFmtId="0" fontId="14" fillId="4" borderId="17" xfId="0" applyFont="1" applyFill="1" applyBorder="1" applyAlignment="1">
      <alignment vertical="top" wrapText="1"/>
    </xf>
    <xf numFmtId="0" fontId="14" fillId="4" borderId="18" xfId="0" applyFont="1" applyFill="1" applyBorder="1" applyAlignment="1">
      <alignment vertical="top" wrapText="1"/>
    </xf>
    <xf numFmtId="0" fontId="14" fillId="4" borderId="11" xfId="0" applyFont="1" applyFill="1" applyBorder="1" applyAlignment="1">
      <alignment vertical="top" wrapText="1"/>
    </xf>
    <xf numFmtId="0" fontId="14" fillId="4" borderId="3" xfId="0" applyFont="1" applyFill="1" applyBorder="1" applyAlignment="1">
      <alignment vertical="top" wrapText="1"/>
    </xf>
    <xf numFmtId="0" fontId="14" fillId="4" borderId="20" xfId="0" applyFont="1" applyFill="1" applyBorder="1" applyAlignment="1">
      <alignment vertical="top" wrapText="1"/>
    </xf>
    <xf numFmtId="0" fontId="6" fillId="4" borderId="1" xfId="0" applyFont="1" applyFill="1" applyBorder="1" applyAlignment="1">
      <alignment vertical="top" wrapText="1"/>
    </xf>
    <xf numFmtId="0" fontId="7" fillId="5" borderId="1" xfId="0" applyFont="1" applyFill="1" applyBorder="1" applyAlignment="1">
      <alignment vertical="top" wrapText="1"/>
    </xf>
    <xf numFmtId="0" fontId="14" fillId="4" borderId="23" xfId="0" applyFont="1" applyFill="1" applyBorder="1" applyAlignment="1">
      <alignment vertical="top" wrapText="1"/>
    </xf>
    <xf numFmtId="0" fontId="14" fillId="4" borderId="25" xfId="0" applyFont="1" applyFill="1" applyBorder="1" applyAlignment="1">
      <alignment vertical="top" wrapText="1"/>
    </xf>
    <xf numFmtId="0" fontId="11" fillId="3" borderId="26" xfId="0" applyFont="1" applyFill="1" applyBorder="1" applyAlignment="1">
      <alignment wrapText="1"/>
    </xf>
    <xf numFmtId="0" fontId="17" fillId="2" borderId="9"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4" fillId="6" borderId="5" xfId="0" applyFont="1" applyFill="1" applyBorder="1" applyAlignment="1">
      <alignment textRotation="90" wrapText="1"/>
    </xf>
    <xf numFmtId="0" fontId="7" fillId="7" borderId="9" xfId="0" applyFont="1" applyFill="1" applyBorder="1" applyAlignment="1">
      <alignment vertical="top" wrapText="1"/>
    </xf>
    <xf numFmtId="0" fontId="7" fillId="7" borderId="22" xfId="0" applyFont="1" applyFill="1" applyBorder="1" applyAlignment="1">
      <alignment vertical="top" wrapText="1"/>
    </xf>
    <xf numFmtId="0" fontId="7" fillId="7" borderId="10" xfId="0" applyFont="1" applyFill="1" applyBorder="1" applyAlignment="1">
      <alignment vertical="top" wrapText="1"/>
    </xf>
    <xf numFmtId="0" fontId="7" fillId="7" borderId="7" xfId="0" applyFont="1" applyFill="1" applyBorder="1" applyAlignment="1">
      <alignment vertical="top" wrapText="1"/>
    </xf>
    <xf numFmtId="0" fontId="7" fillId="7" borderId="12" xfId="0" applyFont="1" applyFill="1" applyBorder="1" applyAlignment="1">
      <alignment vertical="top" wrapText="1"/>
    </xf>
    <xf numFmtId="0" fontId="7" fillId="7" borderId="8" xfId="0" applyFont="1" applyFill="1" applyBorder="1" applyAlignment="1">
      <alignment vertical="top" wrapText="1"/>
    </xf>
    <xf numFmtId="0" fontId="0" fillId="0" borderId="0" xfId="0" quotePrefix="1"/>
    <xf numFmtId="0" fontId="17" fillId="2" borderId="15" xfId="0" applyFont="1" applyFill="1" applyBorder="1" applyAlignment="1">
      <alignment horizontal="center" vertical="center" wrapText="1"/>
    </xf>
    <xf numFmtId="0" fontId="4" fillId="6" borderId="1" xfId="0" applyFont="1" applyFill="1" applyBorder="1" applyAlignment="1">
      <alignment wrapText="1"/>
    </xf>
    <xf numFmtId="0" fontId="11" fillId="3" borderId="1" xfId="0" applyFont="1" applyFill="1" applyBorder="1" applyAlignment="1">
      <alignment horizontal="center" wrapText="1"/>
    </xf>
    <xf numFmtId="0" fontId="5" fillId="7" borderId="3" xfId="0" applyFont="1" applyFill="1" applyBorder="1" applyAlignment="1">
      <alignment horizontal="left" textRotation="90" wrapText="1"/>
    </xf>
    <xf numFmtId="0" fontId="11" fillId="6" borderId="4" xfId="0" applyFont="1" applyFill="1" applyBorder="1" applyAlignment="1">
      <alignment horizontal="left" wrapText="1"/>
    </xf>
    <xf numFmtId="0" fontId="7" fillId="7" borderId="7" xfId="0" applyFont="1" applyFill="1" applyBorder="1"/>
    <xf numFmtId="0" fontId="11" fillId="6" borderId="1" xfId="0" applyFont="1" applyFill="1" applyBorder="1" applyAlignment="1">
      <alignment horizontal="left" wrapText="1"/>
    </xf>
    <xf numFmtId="0" fontId="11" fillId="8" borderId="5" xfId="0" applyFont="1" applyFill="1" applyBorder="1" applyAlignment="1">
      <alignment vertical="top" wrapText="1"/>
    </xf>
    <xf numFmtId="0" fontId="11" fillId="6" borderId="15" xfId="0" applyFont="1" applyFill="1" applyBorder="1" applyAlignment="1">
      <alignment horizontal="left" wrapText="1"/>
    </xf>
    <xf numFmtId="0" fontId="11" fillId="6" borderId="5" xfId="0" applyFont="1" applyFill="1" applyBorder="1" applyAlignment="1">
      <alignment horizontal="left" wrapText="1"/>
    </xf>
    <xf numFmtId="0" fontId="7" fillId="7" borderId="9" xfId="0" applyFont="1" applyFill="1" applyBorder="1" applyAlignment="1">
      <alignment vertical="top"/>
    </xf>
    <xf numFmtId="0" fontId="7" fillId="7" borderId="22" xfId="0" applyFont="1" applyFill="1" applyBorder="1" applyAlignment="1">
      <alignment vertical="top"/>
    </xf>
    <xf numFmtId="0" fontId="7" fillId="7" borderId="10" xfId="0" applyFont="1" applyFill="1" applyBorder="1" applyAlignment="1">
      <alignment vertical="top"/>
    </xf>
    <xf numFmtId="0" fontId="7" fillId="7" borderId="12" xfId="0" applyFont="1" applyFill="1" applyBorder="1" applyAlignment="1">
      <alignment vertical="top"/>
    </xf>
    <xf numFmtId="0" fontId="7" fillId="7" borderId="8" xfId="0" applyFont="1" applyFill="1" applyBorder="1" applyAlignment="1">
      <alignment vertical="top"/>
    </xf>
    <xf numFmtId="0" fontId="11" fillId="6" borderId="29" xfId="0" applyFont="1" applyFill="1" applyBorder="1" applyAlignment="1">
      <alignment horizontal="left" wrapText="1"/>
    </xf>
    <xf numFmtId="0" fontId="11" fillId="6" borderId="30" xfId="0" applyFont="1" applyFill="1" applyBorder="1" applyAlignment="1">
      <alignment horizontal="left" wrapText="1"/>
    </xf>
    <xf numFmtId="0" fontId="7" fillId="7" borderId="23" xfId="0" applyFont="1" applyFill="1" applyBorder="1" applyAlignment="1">
      <alignment vertical="top"/>
    </xf>
    <xf numFmtId="0" fontId="7" fillId="7" borderId="31" xfId="0" applyFont="1" applyFill="1" applyBorder="1" applyAlignment="1">
      <alignment vertical="top"/>
    </xf>
    <xf numFmtId="0" fontId="11" fillId="6" borderId="31" xfId="0" applyFont="1" applyFill="1" applyBorder="1" applyAlignment="1">
      <alignment wrapText="1"/>
    </xf>
    <xf numFmtId="0" fontId="7" fillId="7" borderId="31" xfId="0" applyNumberFormat="1" applyFont="1" applyFill="1" applyBorder="1" applyAlignment="1">
      <alignment vertical="top"/>
    </xf>
    <xf numFmtId="0" fontId="0" fillId="0" borderId="0" xfId="0" applyNumberFormat="1"/>
    <xf numFmtId="0" fontId="13" fillId="9" borderId="9" xfId="0" applyFont="1" applyFill="1" applyBorder="1" applyAlignment="1">
      <alignment wrapText="1"/>
    </xf>
    <xf numFmtId="0" fontId="13" fillId="9" borderId="22" xfId="0" applyFont="1" applyFill="1" applyBorder="1" applyAlignment="1">
      <alignment wrapText="1"/>
    </xf>
    <xf numFmtId="0" fontId="13" fillId="9" borderId="10" xfId="0" applyFont="1" applyFill="1" applyBorder="1" applyAlignment="1">
      <alignment wrapText="1"/>
    </xf>
    <xf numFmtId="0" fontId="13" fillId="9" borderId="7" xfId="0" applyFont="1" applyFill="1" applyBorder="1" applyAlignment="1">
      <alignment wrapText="1"/>
    </xf>
    <xf numFmtId="0" fontId="13" fillId="9" borderId="12" xfId="0" applyFont="1" applyFill="1" applyBorder="1" applyAlignment="1">
      <alignment wrapText="1"/>
    </xf>
    <xf numFmtId="0" fontId="13" fillId="9" borderId="8" xfId="0" applyFont="1" applyFill="1" applyBorder="1" applyAlignment="1">
      <alignment wrapText="1"/>
    </xf>
    <xf numFmtId="0" fontId="11" fillId="3" borderId="7" xfId="0" applyFont="1" applyFill="1" applyBorder="1" applyAlignment="1">
      <alignment wrapText="1"/>
    </xf>
    <xf numFmtId="0" fontId="4" fillId="6" borderId="1" xfId="0" applyFont="1" applyFill="1" applyBorder="1" applyAlignment="1">
      <alignment wrapText="1"/>
    </xf>
    <xf numFmtId="0" fontId="11" fillId="6" borderId="1" xfId="0" applyFont="1" applyFill="1" applyBorder="1" applyAlignment="1">
      <alignment wrapText="1"/>
    </xf>
    <xf numFmtId="0" fontId="13" fillId="9" borderId="12" xfId="0" applyFont="1" applyFill="1" applyBorder="1"/>
    <xf numFmtId="0" fontId="3" fillId="6" borderId="4" xfId="0" applyFont="1" applyFill="1" applyBorder="1" applyAlignment="1">
      <alignment textRotation="90" wrapText="1"/>
    </xf>
    <xf numFmtId="0" fontId="10" fillId="7" borderId="23" xfId="0" applyNumberFormat="1" applyFont="1" applyFill="1" applyBorder="1" applyAlignment="1">
      <alignment vertical="top"/>
    </xf>
    <xf numFmtId="0" fontId="10" fillId="7" borderId="1" xfId="0" applyNumberFormat="1" applyFont="1" applyFill="1" applyBorder="1" applyAlignment="1">
      <alignment vertical="top"/>
    </xf>
    <xf numFmtId="0" fontId="10" fillId="7" borderId="1" xfId="0" applyFont="1" applyFill="1" applyBorder="1" applyAlignment="1">
      <alignment vertical="top"/>
    </xf>
    <xf numFmtId="0" fontId="10" fillId="7" borderId="31" xfId="0" applyFont="1" applyFill="1" applyBorder="1" applyAlignment="1">
      <alignment vertical="top"/>
    </xf>
    <xf numFmtId="0" fontId="10" fillId="7" borderId="23" xfId="0" applyFont="1" applyFill="1" applyBorder="1" applyAlignment="1">
      <alignment vertical="top"/>
    </xf>
    <xf numFmtId="0" fontId="7" fillId="7" borderId="1" xfId="0" applyFont="1" applyFill="1" applyBorder="1" applyAlignment="1">
      <alignment wrapText="1"/>
    </xf>
    <xf numFmtId="0" fontId="0" fillId="0" borderId="0" xfId="0" applyAlignment="1">
      <alignment wrapText="1"/>
    </xf>
    <xf numFmtId="0" fontId="7" fillId="7" borderId="1" xfId="0" applyFont="1" applyFill="1" applyBorder="1" applyAlignment="1">
      <alignment vertical="top" wrapText="1"/>
    </xf>
    <xf numFmtId="0" fontId="11" fillId="6" borderId="6" xfId="0" applyFont="1" applyFill="1" applyBorder="1" applyAlignment="1">
      <alignment horizontal="center" wrapText="1"/>
    </xf>
    <xf numFmtId="0" fontId="11" fillId="6" borderId="4" xfId="0" applyFont="1" applyFill="1" applyBorder="1" applyAlignment="1">
      <alignment horizontal="left" textRotation="90" wrapText="1"/>
    </xf>
    <xf numFmtId="0" fontId="3" fillId="6" borderId="4" xfId="0" applyFont="1" applyFill="1" applyBorder="1" applyAlignment="1">
      <alignment wrapText="1"/>
    </xf>
    <xf numFmtId="0" fontId="11" fillId="3" borderId="0" xfId="0" applyFont="1" applyFill="1" applyBorder="1" applyAlignment="1">
      <alignment wrapText="1"/>
    </xf>
    <xf numFmtId="0" fontId="7" fillId="7" borderId="6" xfId="0" applyFont="1" applyFill="1" applyBorder="1" applyAlignment="1">
      <alignment wrapText="1"/>
    </xf>
    <xf numFmtId="0" fontId="11" fillId="3" borderId="5" xfId="0" applyFont="1" applyFill="1" applyBorder="1" applyAlignment="1">
      <alignment horizontal="left" wrapText="1"/>
    </xf>
    <xf numFmtId="0" fontId="18" fillId="8" borderId="1" xfId="0" applyFont="1" applyFill="1" applyBorder="1" applyAlignment="1">
      <alignment vertical="top" wrapText="1"/>
    </xf>
    <xf numFmtId="0" fontId="11" fillId="6" borderId="0" xfId="0" applyFont="1" applyFill="1" applyBorder="1" applyAlignment="1">
      <alignment wrapText="1"/>
    </xf>
    <xf numFmtId="0" fontId="11" fillId="3" borderId="15" xfId="0" applyFont="1" applyFill="1" applyBorder="1" applyAlignment="1">
      <alignment wrapText="1"/>
    </xf>
    <xf numFmtId="0" fontId="11" fillId="3" borderId="15" xfId="0" applyFont="1" applyFill="1" applyBorder="1" applyAlignment="1">
      <alignment horizontal="left" wrapText="1"/>
    </xf>
    <xf numFmtId="0" fontId="14" fillId="4" borderId="2" xfId="0" applyFont="1" applyFill="1" applyBorder="1" applyAlignment="1">
      <alignment vertical="top" wrapText="1"/>
    </xf>
    <xf numFmtId="0" fontId="11" fillId="3" borderId="26" xfId="0" applyFont="1" applyFill="1" applyBorder="1" applyAlignment="1">
      <alignment horizontal="left" textRotation="90" wrapText="1"/>
    </xf>
    <xf numFmtId="0" fontId="11" fillId="3" borderId="9" xfId="0" applyFont="1" applyFill="1" applyBorder="1" applyAlignment="1">
      <alignment wrapText="1"/>
    </xf>
    <xf numFmtId="0" fontId="11" fillId="3" borderId="32" xfId="0" applyFont="1" applyFill="1" applyBorder="1" applyAlignment="1">
      <alignment wrapText="1"/>
    </xf>
    <xf numFmtId="0" fontId="14" fillId="4" borderId="33" xfId="0" applyFont="1" applyFill="1" applyBorder="1" applyAlignment="1">
      <alignment vertical="top" wrapText="1"/>
    </xf>
    <xf numFmtId="0" fontId="11" fillId="6" borderId="1" xfId="0" applyFont="1" applyFill="1" applyBorder="1" applyAlignment="1">
      <alignment wrapText="1"/>
    </xf>
    <xf numFmtId="0" fontId="0" fillId="0" borderId="0" xfId="0" applyFill="1" applyAlignment="1">
      <alignment vertical="top" wrapText="1"/>
    </xf>
    <xf numFmtId="0" fontId="11" fillId="8" borderId="1" xfId="0" applyFont="1" applyFill="1" applyBorder="1" applyAlignment="1">
      <alignment horizontal="left" textRotation="90" wrapText="1"/>
    </xf>
    <xf numFmtId="0" fontId="11" fillId="8" borderId="27" xfId="0" applyFont="1" applyFill="1" applyBorder="1" applyAlignment="1">
      <alignment horizontal="left" textRotation="90" wrapText="1"/>
    </xf>
    <xf numFmtId="0" fontId="14" fillId="4" borderId="34" xfId="0" applyFont="1" applyFill="1" applyBorder="1" applyAlignment="1">
      <alignment vertical="top" wrapText="1"/>
    </xf>
    <xf numFmtId="0" fontId="2" fillId="6" borderId="4" xfId="0" applyFont="1" applyFill="1" applyBorder="1" applyAlignment="1">
      <alignment wrapText="1"/>
    </xf>
    <xf numFmtId="0" fontId="0" fillId="7" borderId="23" xfId="0" applyFill="1" applyBorder="1" applyAlignment="1">
      <alignment vertical="top"/>
    </xf>
    <xf numFmtId="0" fontId="1" fillId="4" borderId="1" xfId="0" applyFont="1" applyFill="1" applyBorder="1" applyAlignment="1">
      <alignment vertical="top" wrapText="1"/>
    </xf>
    <xf numFmtId="0" fontId="11" fillId="3" borderId="1" xfId="0" applyFont="1" applyFill="1" applyBorder="1" applyAlignment="1">
      <alignment wrapText="1"/>
    </xf>
    <xf numFmtId="0" fontId="0" fillId="0" borderId="1" xfId="0" applyFill="1" applyBorder="1" applyAlignment="1">
      <alignment vertical="top" wrapText="1"/>
    </xf>
    <xf numFmtId="0" fontId="0" fillId="9" borderId="1" xfId="0" applyFill="1" applyBorder="1" applyAlignment="1">
      <alignment vertical="top" wrapText="1"/>
    </xf>
    <xf numFmtId="0" fontId="0" fillId="10" borderId="1" xfId="0" applyFill="1" applyBorder="1" applyAlignment="1">
      <alignment vertical="top" wrapText="1"/>
    </xf>
    <xf numFmtId="0" fontId="0" fillId="11" borderId="1" xfId="0" applyFill="1" applyBorder="1" applyAlignment="1">
      <alignment vertical="top" wrapText="1"/>
    </xf>
    <xf numFmtId="0" fontId="0" fillId="8" borderId="1" xfId="0"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2" fillId="4" borderId="1" xfId="0" applyFont="1" applyFill="1" applyBorder="1" applyAlignment="1">
      <alignment vertical="top" wrapText="1"/>
    </xf>
    <xf numFmtId="0" fontId="0" fillId="4" borderId="1" xfId="0" applyFont="1" applyFill="1" applyBorder="1" applyAlignment="1">
      <alignment vertical="top" wrapText="1"/>
    </xf>
    <xf numFmtId="0" fontId="11" fillId="3" borderId="5" xfId="0" applyFont="1" applyFill="1" applyBorder="1" applyAlignment="1">
      <alignment textRotation="90" wrapText="1"/>
    </xf>
    <xf numFmtId="0" fontId="3" fillId="6" borderId="5" xfId="0" applyFont="1" applyFill="1" applyBorder="1" applyAlignment="1">
      <alignment wrapText="1"/>
    </xf>
    <xf numFmtId="0" fontId="2" fillId="7" borderId="3" xfId="0" applyFont="1" applyFill="1" applyBorder="1" applyAlignment="1">
      <alignment horizontal="left" textRotation="90" wrapText="1"/>
    </xf>
    <xf numFmtId="0" fontId="0" fillId="7" borderId="1" xfId="0" applyFont="1" applyFill="1" applyBorder="1" applyAlignment="1">
      <alignment wrapText="1"/>
    </xf>
    <xf numFmtId="0" fontId="0" fillId="7" borderId="1" xfId="0" applyFont="1" applyFill="1" applyBorder="1" applyAlignment="1">
      <alignment vertical="top" wrapText="1"/>
    </xf>
    <xf numFmtId="0" fontId="2" fillId="2" borderId="1" xfId="0" applyFont="1" applyFill="1" applyBorder="1" applyAlignment="1">
      <alignment vertical="top" wrapText="1"/>
    </xf>
    <xf numFmtId="0" fontId="2" fillId="6" borderId="4" xfId="0" applyFont="1" applyFill="1" applyBorder="1" applyAlignment="1">
      <alignment textRotation="88" wrapText="1"/>
    </xf>
    <xf numFmtId="0" fontId="0" fillId="7" borderId="6" xfId="0" applyFont="1" applyFill="1" applyBorder="1" applyAlignment="1">
      <alignment vertical="top" wrapText="1"/>
    </xf>
    <xf numFmtId="0" fontId="2" fillId="6" borderId="4" xfId="0" applyFont="1" applyFill="1" applyBorder="1" applyAlignment="1">
      <alignment textRotation="90" wrapText="1"/>
    </xf>
    <xf numFmtId="0" fontId="2" fillId="6" borderId="1" xfId="0" applyFont="1" applyFill="1" applyBorder="1" applyAlignment="1">
      <alignment wrapText="1"/>
    </xf>
    <xf numFmtId="0" fontId="11" fillId="6" borderId="4" xfId="0" applyFont="1" applyFill="1" applyBorder="1" applyAlignment="1">
      <alignment wrapText="1"/>
    </xf>
    <xf numFmtId="0" fontId="0" fillId="0" borderId="0" xfId="0" applyAlignment="1">
      <alignment wrapText="1"/>
    </xf>
    <xf numFmtId="0" fontId="11" fillId="3" borderId="6" xfId="0" applyFont="1" applyFill="1" applyBorder="1" applyAlignment="1">
      <alignment wrapText="1"/>
    </xf>
    <xf numFmtId="0" fontId="0" fillId="7" borderId="2" xfId="0" applyFont="1" applyFill="1" applyBorder="1" applyAlignment="1">
      <alignment wrapText="1"/>
    </xf>
    <xf numFmtId="0" fontId="7" fillId="7" borderId="11" xfId="0" applyFont="1" applyFill="1" applyBorder="1" applyAlignment="1">
      <alignment wrapText="1"/>
    </xf>
    <xf numFmtId="0" fontId="7" fillId="7" borderId="3" xfId="0" applyFont="1" applyFill="1" applyBorder="1" applyAlignment="1">
      <alignment wrapText="1"/>
    </xf>
    <xf numFmtId="0" fontId="7" fillId="7" borderId="2" xfId="0" applyFont="1" applyFill="1" applyBorder="1" applyAlignment="1">
      <alignment wrapText="1"/>
    </xf>
    <xf numFmtId="0" fontId="0" fillId="7" borderId="11" xfId="0" applyFont="1" applyFill="1" applyBorder="1" applyAlignment="1">
      <alignment wrapText="1"/>
    </xf>
    <xf numFmtId="0" fontId="2" fillId="6" borderId="1" xfId="0" applyFont="1" applyFill="1" applyBorder="1" applyAlignment="1">
      <alignment horizontal="left" wrapText="1"/>
    </xf>
    <xf numFmtId="0" fontId="2" fillId="5" borderId="4" xfId="0" applyFont="1" applyFill="1" applyBorder="1" applyAlignment="1">
      <alignment horizontal="left" textRotation="90" wrapText="1"/>
    </xf>
    <xf numFmtId="0" fontId="11" fillId="6" borderId="8" xfId="0" applyFont="1" applyFill="1" applyBorder="1" applyAlignment="1">
      <alignment horizontal="left" textRotation="90" wrapText="1"/>
    </xf>
    <xf numFmtId="0" fontId="11" fillId="6" borderId="5" xfId="0" applyFont="1" applyFill="1" applyBorder="1" applyAlignment="1">
      <alignment horizontal="center" wrapText="1"/>
    </xf>
    <xf numFmtId="0" fontId="7" fillId="20" borderId="3" xfId="0" applyFont="1" applyFill="1" applyBorder="1" applyAlignment="1">
      <alignment vertical="top" wrapText="1"/>
    </xf>
    <xf numFmtId="0" fontId="25" fillId="4" borderId="2" xfId="0" applyFont="1" applyFill="1" applyBorder="1" applyAlignment="1">
      <alignment vertical="top" wrapText="1"/>
    </xf>
    <xf numFmtId="0" fontId="25" fillId="4" borderId="20" xfId="0" applyFont="1" applyFill="1" applyBorder="1" applyAlignment="1">
      <alignment vertical="top" wrapText="1"/>
    </xf>
    <xf numFmtId="0" fontId="25" fillId="4" borderId="3" xfId="0" applyFont="1" applyFill="1" applyBorder="1" applyAlignment="1">
      <alignment vertical="top" wrapText="1"/>
    </xf>
    <xf numFmtId="0" fontId="2" fillId="6" borderId="4" xfId="0" applyFont="1" applyFill="1" applyBorder="1" applyAlignment="1">
      <alignment horizontal="left" textRotation="90" wrapText="1"/>
    </xf>
    <xf numFmtId="0" fontId="11" fillId="6" borderId="6" xfId="0" applyFont="1" applyFill="1" applyBorder="1" applyAlignment="1">
      <alignment wrapText="1"/>
    </xf>
    <xf numFmtId="0" fontId="2" fillId="7" borderId="3" xfId="0" applyFont="1" applyFill="1" applyBorder="1" applyAlignment="1">
      <alignment horizontal="left" textRotation="90"/>
    </xf>
    <xf numFmtId="0" fontId="27" fillId="6" borderId="6" xfId="0" applyFont="1" applyFill="1" applyBorder="1" applyAlignment="1">
      <alignment horizontal="left" wrapText="1"/>
    </xf>
    <xf numFmtId="0" fontId="3" fillId="6" borderId="5" xfId="0" applyFont="1" applyFill="1" applyBorder="1" applyAlignment="1">
      <alignment textRotation="90" wrapText="1"/>
    </xf>
    <xf numFmtId="0" fontId="7" fillId="7" borderId="3" xfId="0" applyFont="1" applyFill="1" applyBorder="1"/>
    <xf numFmtId="0" fontId="11" fillId="3" borderId="10" xfId="0" applyFont="1" applyFill="1" applyBorder="1" applyAlignment="1">
      <alignment wrapText="1"/>
    </xf>
    <xf numFmtId="0" fontId="11" fillId="3" borderId="21" xfId="0" applyFont="1" applyFill="1" applyBorder="1" applyAlignment="1">
      <alignment wrapText="1"/>
    </xf>
    <xf numFmtId="0" fontId="7" fillId="7" borderId="2" xfId="0" applyFont="1" applyFill="1" applyBorder="1"/>
    <xf numFmtId="0" fontId="7" fillId="7" borderId="4" xfId="0" applyFont="1" applyFill="1" applyBorder="1" applyAlignment="1">
      <alignment vertical="top"/>
    </xf>
    <xf numFmtId="0" fontId="10" fillId="21" borderId="23" xfId="0" applyFont="1" applyFill="1" applyBorder="1" applyAlignment="1">
      <alignment vertical="top"/>
    </xf>
    <xf numFmtId="0" fontId="10" fillId="21" borderId="3" xfId="0" applyFont="1" applyFill="1" applyBorder="1" applyAlignment="1">
      <alignment vertical="top"/>
    </xf>
    <xf numFmtId="0" fontId="10" fillId="21" borderId="28" xfId="0" applyFont="1" applyFill="1" applyBorder="1" applyAlignment="1">
      <alignment vertical="top"/>
    </xf>
    <xf numFmtId="0" fontId="14" fillId="4" borderId="36" xfId="0" applyFont="1" applyFill="1" applyBorder="1" applyAlignment="1">
      <alignment vertical="top" wrapText="1"/>
    </xf>
    <xf numFmtId="0" fontId="0" fillId="7" borderId="4" xfId="0" applyFont="1" applyFill="1" applyBorder="1" applyAlignment="1">
      <alignment wrapText="1"/>
    </xf>
    <xf numFmtId="0" fontId="11" fillId="6" borderId="21" xfId="0" applyFont="1" applyFill="1" applyBorder="1" applyAlignment="1">
      <alignment wrapText="1"/>
    </xf>
    <xf numFmtId="0" fontId="11" fillId="6" borderId="16" xfId="0" applyFont="1" applyFill="1" applyBorder="1" applyAlignment="1">
      <alignment horizontal="center" wrapText="1"/>
    </xf>
    <xf numFmtId="0" fontId="11" fillId="6" borderId="10" xfId="0" applyFont="1" applyFill="1" applyBorder="1" applyAlignment="1">
      <alignment horizontal="left" textRotation="90" wrapText="1"/>
    </xf>
    <xf numFmtId="0" fontId="11" fillId="6" borderId="35" xfId="0" applyFont="1" applyFill="1" applyBorder="1" applyAlignment="1">
      <alignment horizontal="left" textRotation="90" wrapText="1"/>
    </xf>
    <xf numFmtId="0" fontId="0" fillId="21" borderId="1" xfId="0" applyFill="1" applyBorder="1" applyAlignment="1">
      <alignment vertical="top"/>
    </xf>
    <xf numFmtId="0" fontId="3" fillId="6" borderId="5" xfId="0" applyFont="1" applyFill="1" applyBorder="1" applyAlignment="1">
      <alignment horizontal="left" textRotation="90" wrapText="1"/>
    </xf>
    <xf numFmtId="0" fontId="3" fillId="6" borderId="4" xfId="0" applyFont="1" applyFill="1" applyBorder="1" applyAlignment="1">
      <alignment horizontal="left" textRotation="90" wrapText="1"/>
    </xf>
    <xf numFmtId="0" fontId="11" fillId="6" borderId="8" xfId="0" applyFont="1" applyFill="1" applyBorder="1" applyAlignment="1">
      <alignment horizontal="left" wrapText="1"/>
    </xf>
    <xf numFmtId="0" fontId="26" fillId="6" borderId="2" xfId="0" applyFont="1" applyFill="1" applyBorder="1" applyAlignment="1">
      <alignment horizontal="center" wrapText="1"/>
    </xf>
    <xf numFmtId="0" fontId="11" fillId="3" borderId="29" xfId="0" applyFont="1" applyFill="1" applyBorder="1" applyAlignment="1">
      <alignment wrapText="1"/>
    </xf>
    <xf numFmtId="0" fontId="11" fillId="6" borderId="0" xfId="0" applyFont="1" applyFill="1" applyBorder="1" applyAlignment="1">
      <alignment textRotation="90" wrapText="1"/>
    </xf>
    <xf numFmtId="0" fontId="7" fillId="7" borderId="5" xfId="0" applyFont="1" applyFill="1" applyBorder="1"/>
    <xf numFmtId="0" fontId="7" fillId="7" borderId="8" xfId="0" applyFont="1" applyFill="1" applyBorder="1"/>
    <xf numFmtId="0" fontId="7" fillId="7" borderId="4" xfId="0" applyFont="1" applyFill="1" applyBorder="1"/>
    <xf numFmtId="0" fontId="27" fillId="7" borderId="2" xfId="0" applyFont="1" applyFill="1" applyBorder="1" applyAlignment="1">
      <alignment wrapText="1"/>
    </xf>
    <xf numFmtId="0" fontId="11" fillId="3" borderId="1" xfId="0" applyFont="1" applyFill="1" applyBorder="1" applyAlignment="1">
      <alignment wrapText="1"/>
    </xf>
    <xf numFmtId="0" fontId="11" fillId="6" borderId="27" xfId="0" applyFont="1" applyFill="1" applyBorder="1" applyAlignment="1">
      <alignment horizontal="center" wrapText="1"/>
    </xf>
    <xf numFmtId="0" fontId="0" fillId="0" borderId="11" xfId="0" applyBorder="1" applyAlignment="1">
      <alignment horizontal="center" wrapText="1"/>
    </xf>
    <xf numFmtId="0" fontId="0" fillId="0" borderId="28" xfId="0" applyBorder="1" applyAlignment="1">
      <alignment horizontal="center" wrapText="1"/>
    </xf>
    <xf numFmtId="0" fontId="11" fillId="6" borderId="2" xfId="0" applyFont="1" applyFill="1" applyBorder="1" applyAlignment="1">
      <alignment horizontal="left" wrapText="1"/>
    </xf>
    <xf numFmtId="0" fontId="11" fillId="6" borderId="11" xfId="0" applyFont="1" applyFill="1" applyBorder="1" applyAlignment="1">
      <alignment horizontal="left" wrapText="1"/>
    </xf>
    <xf numFmtId="0" fontId="0" fillId="0" borderId="11" xfId="0" applyBorder="1" applyAlignment="1">
      <alignment horizontal="left" wrapText="1"/>
    </xf>
    <xf numFmtId="0" fontId="0" fillId="0" borderId="28" xfId="0" applyBorder="1" applyAlignment="1">
      <alignment horizontal="left" wrapText="1"/>
    </xf>
    <xf numFmtId="0" fontId="11" fillId="6" borderId="27" xfId="0" applyFont="1" applyFill="1" applyBorder="1" applyAlignment="1">
      <alignment horizontal="left" wrapText="1"/>
    </xf>
    <xf numFmtId="0" fontId="11" fillId="6" borderId="2" xfId="0" applyFont="1" applyFill="1" applyBorder="1" applyAlignment="1">
      <alignment horizontal="center" wrapText="1"/>
    </xf>
    <xf numFmtId="0" fontId="0" fillId="0" borderId="11" xfId="0" applyBorder="1" applyAlignment="1">
      <alignment horizontal="center"/>
    </xf>
    <xf numFmtId="0" fontId="0" fillId="0" borderId="3" xfId="0" applyBorder="1" applyAlignment="1">
      <alignment horizontal="center"/>
    </xf>
    <xf numFmtId="0" fontId="11" fillId="3" borderId="7" xfId="0" applyFont="1" applyFill="1" applyBorder="1" applyAlignment="1">
      <alignment wrapText="1"/>
    </xf>
    <xf numFmtId="0" fontId="11" fillId="3" borderId="12" xfId="0" applyFont="1" applyFill="1" applyBorder="1" applyAlignment="1">
      <alignment wrapText="1"/>
    </xf>
    <xf numFmtId="0" fontId="11" fillId="3" borderId="19" xfId="0" applyFont="1" applyFill="1" applyBorder="1" applyAlignment="1">
      <alignment wrapText="1"/>
    </xf>
    <xf numFmtId="0" fontId="11" fillId="3" borderId="2" xfId="0" applyFont="1" applyFill="1" applyBorder="1" applyAlignment="1">
      <alignment wrapText="1"/>
    </xf>
    <xf numFmtId="0" fontId="11" fillId="3" borderId="11" xfId="0" applyFont="1" applyFill="1" applyBorder="1" applyAlignment="1">
      <alignment wrapText="1"/>
    </xf>
    <xf numFmtId="0" fontId="11" fillId="3" borderId="3" xfId="0" applyFont="1" applyFill="1" applyBorder="1" applyAlignment="1">
      <alignment wrapText="1"/>
    </xf>
    <xf numFmtId="0" fontId="11" fillId="3" borderId="14" xfId="0" applyFont="1" applyFill="1" applyBorder="1" applyAlignment="1">
      <alignment wrapText="1"/>
    </xf>
    <xf numFmtId="0" fontId="11" fillId="3" borderId="8" xfId="0" applyFont="1" applyFill="1" applyBorder="1" applyAlignment="1">
      <alignment wrapText="1"/>
    </xf>
    <xf numFmtId="0" fontId="11" fillId="6" borderId="1" xfId="0" applyFont="1" applyFill="1" applyBorder="1" applyAlignment="1">
      <alignment textRotation="1" wrapText="1"/>
    </xf>
    <xf numFmtId="0" fontId="11" fillId="6" borderId="2" xfId="0" applyFont="1" applyFill="1" applyBorder="1" applyAlignment="1">
      <alignment wrapText="1"/>
    </xf>
    <xf numFmtId="0" fontId="0" fillId="0" borderId="11" xfId="0" applyBorder="1" applyAlignment="1">
      <alignment wrapText="1"/>
    </xf>
    <xf numFmtId="0" fontId="11" fillId="6" borderId="7" xfId="0" applyFont="1" applyFill="1" applyBorder="1" applyAlignment="1">
      <alignment horizontal="left" wrapText="1"/>
    </xf>
    <xf numFmtId="0" fontId="11" fillId="6" borderId="12" xfId="0" applyFont="1" applyFill="1" applyBorder="1" applyAlignment="1">
      <alignment horizontal="left" wrapText="1"/>
    </xf>
    <xf numFmtId="0" fontId="0" fillId="0" borderId="8" xfId="0" applyBorder="1" applyAlignment="1">
      <alignment horizontal="left"/>
    </xf>
    <xf numFmtId="0" fontId="0" fillId="0" borderId="11" xfId="0" applyBorder="1" applyAlignment="1">
      <alignment horizontal="left"/>
    </xf>
    <xf numFmtId="0" fontId="0" fillId="0" borderId="28" xfId="0" applyBorder="1" applyAlignment="1">
      <alignment horizontal="left"/>
    </xf>
    <xf numFmtId="0" fontId="0" fillId="0" borderId="3" xfId="0" applyBorder="1" applyAlignment="1">
      <alignment horizontal="center" wrapText="1"/>
    </xf>
    <xf numFmtId="0" fontId="0" fillId="0" borderId="3" xfId="0" applyBorder="1" applyAlignment="1">
      <alignment horizontal="left" wrapText="1"/>
    </xf>
    <xf numFmtId="0" fontId="0" fillId="0" borderId="11" xfId="0" applyBorder="1" applyAlignment="1"/>
    <xf numFmtId="0" fontId="0" fillId="0" borderId="3" xfId="0" applyBorder="1" applyAlignment="1"/>
    <xf numFmtId="0" fontId="11" fillId="6" borderId="21" xfId="0" applyFont="1" applyFill="1" applyBorder="1" applyAlignment="1">
      <alignment vertical="center" textRotation="90" wrapText="1"/>
    </xf>
    <xf numFmtId="0" fontId="0" fillId="0" borderId="21" xfId="0" applyBorder="1" applyAlignment="1">
      <alignment vertical="center" wrapText="1"/>
    </xf>
    <xf numFmtId="0" fontId="0" fillId="0" borderId="8" xfId="0" applyBorder="1" applyAlignment="1">
      <alignment vertical="center" wrapText="1"/>
    </xf>
    <xf numFmtId="0" fontId="11" fillId="6" borderId="0" xfId="0" applyFont="1" applyFill="1" applyBorder="1" applyAlignment="1">
      <alignment vertical="center" textRotation="90" wrapText="1"/>
    </xf>
    <xf numFmtId="0" fontId="0" fillId="0" borderId="0" xfId="0" applyAlignment="1">
      <alignment vertical="center" textRotation="90" wrapText="1"/>
    </xf>
    <xf numFmtId="0" fontId="0" fillId="0" borderId="12" xfId="0" applyBorder="1" applyAlignment="1">
      <alignment vertical="center" textRotation="90" wrapText="1"/>
    </xf>
    <xf numFmtId="0" fontId="8" fillId="8" borderId="9" xfId="0" applyFont="1" applyFill="1" applyBorder="1" applyAlignment="1">
      <alignment vertical="top" wrapText="1"/>
    </xf>
    <xf numFmtId="0" fontId="0" fillId="0" borderId="10"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1" fillId="3" borderId="6" xfId="0" applyFont="1" applyFill="1" applyBorder="1" applyAlignment="1">
      <alignment horizontal="right" vertical="center" textRotation="90" wrapText="1"/>
    </xf>
    <xf numFmtId="0" fontId="11" fillId="3" borderId="5" xfId="0" applyFont="1" applyFill="1" applyBorder="1" applyAlignment="1">
      <alignment horizontal="right" vertical="center" textRotation="90" wrapText="1"/>
    </xf>
    <xf numFmtId="0" fontId="11" fillId="3" borderId="4" xfId="0" applyFont="1" applyFill="1" applyBorder="1" applyAlignment="1">
      <alignment horizontal="right" vertical="center" textRotation="90" wrapText="1"/>
    </xf>
    <xf numFmtId="0" fontId="11" fillId="3" borderId="2" xfId="0" applyFont="1" applyFill="1" applyBorder="1" applyAlignment="1">
      <alignment horizontal="center" wrapText="1"/>
    </xf>
    <xf numFmtId="0" fontId="11" fillId="3" borderId="11" xfId="0" applyFont="1" applyFill="1" applyBorder="1" applyAlignment="1">
      <alignment horizontal="center" wrapText="1"/>
    </xf>
    <xf numFmtId="0" fontId="11" fillId="3" borderId="3" xfId="0" applyFont="1" applyFill="1" applyBorder="1" applyAlignment="1">
      <alignment horizontal="center" wrapText="1"/>
    </xf>
    <xf numFmtId="0" fontId="8" fillId="8" borderId="2" xfId="0" applyFont="1" applyFill="1" applyBorder="1" applyAlignment="1">
      <alignment vertical="top" wrapText="1"/>
    </xf>
    <xf numFmtId="0" fontId="8" fillId="8" borderId="11" xfId="0" applyFont="1" applyFill="1" applyBorder="1" applyAlignment="1">
      <alignment vertical="top" wrapText="1"/>
    </xf>
    <xf numFmtId="0" fontId="8" fillId="8" borderId="3" xfId="0" applyFont="1" applyFill="1" applyBorder="1" applyAlignment="1">
      <alignment vertical="top" wrapText="1"/>
    </xf>
    <xf numFmtId="0" fontId="11" fillId="6" borderId="11" xfId="0" applyFont="1" applyFill="1" applyBorder="1" applyAlignment="1">
      <alignment wrapText="1"/>
    </xf>
    <xf numFmtId="0" fontId="0" fillId="0" borderId="3" xfId="0" applyBorder="1" applyAlignment="1">
      <alignment wrapText="1"/>
    </xf>
    <xf numFmtId="0" fontId="11" fillId="6" borderId="7" xfId="0" applyFont="1" applyFill="1" applyBorder="1" applyAlignment="1">
      <alignment wrapText="1"/>
    </xf>
    <xf numFmtId="0" fontId="0" fillId="0" borderId="12" xfId="0" applyBorder="1" applyAlignment="1">
      <alignment wrapText="1"/>
    </xf>
    <xf numFmtId="0" fontId="0" fillId="0" borderId="8" xfId="0" applyBorder="1" applyAlignment="1">
      <alignment wrapText="1"/>
    </xf>
    <xf numFmtId="0" fontId="7" fillId="7" borderId="6" xfId="0" applyFont="1" applyFill="1" applyBorder="1" applyAlignment="1">
      <alignment vertical="top" wrapText="1"/>
    </xf>
    <xf numFmtId="0" fontId="7" fillId="7" borderId="4" xfId="0" applyFont="1" applyFill="1" applyBorder="1" applyAlignment="1">
      <alignment vertical="top" wrapText="1"/>
    </xf>
    <xf numFmtId="0" fontId="11" fillId="6" borderId="6" xfId="0" applyFont="1" applyFill="1" applyBorder="1" applyAlignment="1">
      <alignment vertical="center" textRotation="90" wrapText="1"/>
    </xf>
    <xf numFmtId="0" fontId="11" fillId="6" borderId="5" xfId="0" applyFont="1" applyFill="1" applyBorder="1" applyAlignment="1">
      <alignment vertical="center" textRotation="90" wrapText="1"/>
    </xf>
    <xf numFmtId="0" fontId="11" fillId="6" borderId="4" xfId="0" applyFont="1" applyFill="1" applyBorder="1" applyAlignment="1">
      <alignment vertical="center" textRotation="90" wrapText="1"/>
    </xf>
    <xf numFmtId="0" fontId="11" fillId="6" borderId="11" xfId="0" applyFont="1" applyFill="1" applyBorder="1" applyAlignment="1">
      <alignment horizontal="center" wrapText="1"/>
    </xf>
    <xf numFmtId="0" fontId="0" fillId="0" borderId="12" xfId="0" applyBorder="1" applyAlignment="1">
      <alignment horizontal="left"/>
    </xf>
    <xf numFmtId="0" fontId="11" fillId="6" borderId="15" xfId="0" applyFont="1" applyFill="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11" fillId="22" borderId="2" xfId="0" applyFont="1" applyFill="1" applyBorder="1" applyAlignment="1">
      <alignment horizontal="center" wrapText="1"/>
    </xf>
    <xf numFmtId="0" fontId="11" fillId="22" borderId="11" xfId="0" applyFont="1" applyFill="1" applyBorder="1" applyAlignment="1">
      <alignment horizontal="center" wrapText="1"/>
    </xf>
    <xf numFmtId="0" fontId="11" fillId="22" borderId="2" xfId="0" applyFont="1" applyFill="1" applyBorder="1" applyAlignment="1">
      <alignment horizontal="left" wrapText="1"/>
    </xf>
    <xf numFmtId="0" fontId="11" fillId="22" borderId="11" xfId="0" applyFont="1" applyFill="1" applyBorder="1" applyAlignment="1">
      <alignment horizontal="left" wrapText="1"/>
    </xf>
    <xf numFmtId="0" fontId="3" fillId="8" borderId="9" xfId="0" applyFont="1" applyFill="1" applyBorder="1" applyAlignment="1">
      <alignment vertical="top" wrapText="1"/>
    </xf>
    <xf numFmtId="0" fontId="3" fillId="0" borderId="10"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4" fillId="6" borderId="1" xfId="0" applyFont="1" applyFill="1" applyBorder="1" applyAlignment="1">
      <alignment wrapText="1"/>
    </xf>
    <xf numFmtId="0" fontId="0" fillId="0" borderId="1" xfId="0" applyBorder="1" applyAlignment="1">
      <alignment wrapText="1"/>
    </xf>
    <xf numFmtId="0" fontId="11" fillId="3" borderId="1" xfId="0" applyFont="1" applyFill="1" applyBorder="1" applyAlignment="1">
      <alignment wrapText="1"/>
    </xf>
    <xf numFmtId="0" fontId="0" fillId="0" borderId="1" xfId="0" applyBorder="1" applyAlignment="1"/>
    <xf numFmtId="0" fontId="11" fillId="6" borderId="12" xfId="0" applyFont="1" applyFill="1" applyBorder="1" applyAlignment="1">
      <alignment wrapText="1"/>
    </xf>
    <xf numFmtId="0" fontId="0" fillId="0" borderId="12" xfId="0" applyBorder="1" applyAlignment="1"/>
    <xf numFmtId="0" fontId="0" fillId="0" borderId="8" xfId="0" applyBorder="1" applyAlignment="1"/>
    <xf numFmtId="0" fontId="11" fillId="6" borderId="1" xfId="0" applyFont="1" applyFill="1" applyBorder="1" applyAlignment="1">
      <alignment wrapText="1"/>
    </xf>
    <xf numFmtId="0" fontId="11" fillId="6" borderId="9" xfId="0" applyFont="1" applyFill="1" applyBorder="1" applyAlignment="1">
      <alignment horizontal="center" wrapText="1"/>
    </xf>
    <xf numFmtId="0" fontId="0" fillId="0" borderId="22" xfId="0" applyBorder="1" applyAlignment="1">
      <alignment wrapText="1"/>
    </xf>
    <xf numFmtId="0" fontId="0" fillId="0" borderId="10" xfId="0" applyBorder="1" applyAlignment="1">
      <alignment wrapText="1"/>
    </xf>
    <xf numFmtId="0" fontId="2" fillId="0" borderId="1" xfId="0" applyFont="1" applyFill="1" applyBorder="1" applyAlignment="1">
      <alignment vertical="top" wrapText="1"/>
    </xf>
    <xf numFmtId="0" fontId="2" fillId="0" borderId="1" xfId="0" applyFont="1" applyBorder="1" applyAlignment="1">
      <alignment vertical="top" wrapText="1"/>
    </xf>
    <xf numFmtId="0" fontId="0" fillId="0" borderId="2" xfId="0" applyFill="1" applyBorder="1" applyAlignment="1">
      <alignment vertical="top" wrapText="1"/>
    </xf>
    <xf numFmtId="0" fontId="0" fillId="0" borderId="11" xfId="0" applyBorder="1"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wrapText="1"/>
    </xf>
    <xf numFmtId="0" fontId="22" fillId="8" borderId="1" xfId="0" applyFont="1" applyFill="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wrapText="1"/>
    </xf>
    <xf numFmtId="0" fontId="0" fillId="0" borderId="1" xfId="0" quotePrefix="1" applyFill="1" applyBorder="1" applyAlignment="1">
      <alignment vertical="top" wrapText="1"/>
    </xf>
    <xf numFmtId="0" fontId="2" fillId="8" borderId="2" xfId="0" applyFont="1" applyFill="1" applyBorder="1" applyAlignment="1">
      <alignment wrapText="1"/>
    </xf>
    <xf numFmtId="0" fontId="2" fillId="8" borderId="11" xfId="0" applyFont="1" applyFill="1" applyBorder="1" applyAlignment="1">
      <alignment wrapText="1"/>
    </xf>
    <xf numFmtId="0" fontId="2" fillId="8" borderId="1" xfId="0" applyFont="1" applyFill="1" applyBorder="1" applyAlignment="1">
      <alignment horizontal="right" vertical="center" textRotation="90" wrapText="1"/>
    </xf>
    <xf numFmtId="0" fontId="2" fillId="0" borderId="1" xfId="0" applyFont="1" applyBorder="1" applyAlignment="1">
      <alignment horizontal="right" vertical="center" textRotation="90" wrapText="1"/>
    </xf>
    <xf numFmtId="0" fontId="2" fillId="8" borderId="1" xfId="0" applyFont="1" applyFill="1" applyBorder="1" applyAlignment="1">
      <alignment wrapText="1"/>
    </xf>
    <xf numFmtId="0" fontId="2" fillId="8" borderId="1" xfId="0" applyFont="1" applyFill="1" applyBorder="1" applyAlignment="1">
      <alignment horizontal="center" wrapText="1"/>
    </xf>
    <xf numFmtId="0" fontId="0" fillId="0" borderId="2" xfId="0" quotePrefix="1" applyBorder="1" applyAlignment="1">
      <alignment vertical="top" wrapText="1"/>
    </xf>
    <xf numFmtId="0" fontId="2" fillId="16" borderId="2" xfId="0" applyFont="1" applyFill="1" applyBorder="1" applyAlignment="1">
      <alignment wrapText="1"/>
    </xf>
    <xf numFmtId="0" fontId="2" fillId="16" borderId="11" xfId="0" applyFont="1" applyFill="1" applyBorder="1" applyAlignment="1">
      <alignment wrapText="1"/>
    </xf>
    <xf numFmtId="0" fontId="0" fillId="0" borderId="11" xfId="0" applyFill="1" applyBorder="1" applyAlignment="1">
      <alignment vertical="top" wrapText="1"/>
    </xf>
    <xf numFmtId="0" fontId="19" fillId="8" borderId="1" xfId="0" applyFont="1" applyFill="1" applyBorder="1" applyAlignment="1">
      <alignment vertical="top" wrapText="1"/>
    </xf>
    <xf numFmtId="0" fontId="0" fillId="0" borderId="1" xfId="0" quotePrefix="1" applyBorder="1" applyAlignment="1">
      <alignment vertical="top" wrapText="1"/>
    </xf>
    <xf numFmtId="0" fontId="0" fillId="0" borderId="9" xfId="0" applyFill="1" applyBorder="1" applyAlignment="1">
      <alignment vertical="top" wrapText="1"/>
    </xf>
    <xf numFmtId="0" fontId="0" fillId="0" borderId="22" xfId="0" applyBorder="1" applyAlignment="1">
      <alignment vertical="top" wrapText="1"/>
    </xf>
    <xf numFmtId="0" fontId="0" fillId="0" borderId="15" xfId="0" applyBorder="1" applyAlignment="1">
      <alignment vertical="top" wrapText="1"/>
    </xf>
    <xf numFmtId="0" fontId="0" fillId="0" borderId="0" xfId="0" applyAlignment="1">
      <alignment vertical="top" wrapText="1"/>
    </xf>
    <xf numFmtId="0" fontId="0" fillId="0" borderId="21" xfId="0" applyBorder="1" applyAlignment="1">
      <alignment vertical="top" wrapText="1"/>
    </xf>
    <xf numFmtId="0" fontId="0" fillId="0" borderId="12" xfId="0" applyBorder="1" applyAlignment="1">
      <alignment vertical="top" wrapText="1"/>
    </xf>
    <xf numFmtId="0" fontId="11" fillId="8" borderId="1" xfId="0" applyFont="1" applyFill="1" applyBorder="1" applyAlignment="1">
      <alignment vertical="top" wrapText="1"/>
    </xf>
    <xf numFmtId="0" fontId="0" fillId="0" borderId="15" xfId="0" quotePrefix="1" applyFill="1" applyBorder="1" applyAlignment="1">
      <alignment vertical="top" wrapText="1"/>
    </xf>
    <xf numFmtId="0" fontId="0" fillId="0" borderId="0" xfId="0" applyFill="1" applyBorder="1" applyAlignment="1">
      <alignment vertical="top" wrapText="1"/>
    </xf>
    <xf numFmtId="0" fontId="0" fillId="0" borderId="0" xfId="0" applyBorder="1" applyAlignment="1">
      <alignment vertical="top" wrapText="1"/>
    </xf>
    <xf numFmtId="0" fontId="0" fillId="0" borderId="25" xfId="0" applyBorder="1" applyAlignment="1">
      <alignment wrapText="1"/>
    </xf>
    <xf numFmtId="0" fontId="2" fillId="8" borderId="3" xfId="0" applyFont="1" applyFill="1" applyBorder="1" applyAlignment="1">
      <alignment wrapText="1"/>
    </xf>
    <xf numFmtId="0" fontId="1" fillId="0" borderId="6" xfId="0" applyFont="1" applyBorder="1" applyAlignment="1">
      <alignment vertical="top" wrapText="1"/>
    </xf>
    <xf numFmtId="0" fontId="0" fillId="0" borderId="6" xfId="0" applyBorder="1" applyAlignment="1">
      <alignment vertical="top" wrapText="1"/>
    </xf>
    <xf numFmtId="0" fontId="1" fillId="0" borderId="1" xfId="0" applyFont="1" applyBorder="1" applyAlignment="1">
      <alignment vertical="top" wrapText="1"/>
    </xf>
    <xf numFmtId="0" fontId="23" fillId="14" borderId="4" xfId="0" applyFont="1" applyFill="1" applyBorder="1" applyAlignment="1">
      <alignment vertical="top" wrapText="1"/>
    </xf>
    <xf numFmtId="0" fontId="1" fillId="0" borderId="1" xfId="0" applyFont="1" applyFill="1" applyBorder="1" applyAlignment="1">
      <alignment vertical="top" wrapText="1"/>
    </xf>
    <xf numFmtId="0" fontId="0" fillId="0" borderId="25" xfId="0" applyBorder="1" applyAlignment="1">
      <alignment vertical="top" wrapText="1"/>
    </xf>
    <xf numFmtId="0" fontId="1" fillId="0" borderId="3" xfId="0" applyFont="1" applyBorder="1" applyAlignment="1">
      <alignment vertical="top" wrapText="1"/>
    </xf>
    <xf numFmtId="0" fontId="24" fillId="14" borderId="4" xfId="0" applyFont="1" applyFill="1" applyBorder="1" applyAlignment="1">
      <alignment vertical="top" wrapText="1"/>
    </xf>
    <xf numFmtId="0" fontId="0" fillId="15" borderId="9" xfId="0" applyFill="1" applyBorder="1" applyAlignment="1">
      <alignment vertical="top" wrapText="1"/>
    </xf>
    <xf numFmtId="0" fontId="0" fillId="15" borderId="22" xfId="0" applyFill="1" applyBorder="1" applyAlignment="1">
      <alignment vertical="top" wrapText="1"/>
    </xf>
    <xf numFmtId="0" fontId="0" fillId="15" borderId="10" xfId="0" applyFill="1" applyBorder="1" applyAlignment="1">
      <alignment vertical="top" wrapText="1"/>
    </xf>
    <xf numFmtId="0" fontId="0" fillId="15" borderId="15" xfId="0" applyFill="1" applyBorder="1" applyAlignment="1">
      <alignment vertical="top" wrapText="1"/>
    </xf>
    <xf numFmtId="0" fontId="0" fillId="15" borderId="0" xfId="0" applyFill="1" applyAlignment="1">
      <alignment vertical="top" wrapText="1"/>
    </xf>
    <xf numFmtId="0" fontId="0" fillId="15" borderId="21" xfId="0" applyFill="1" applyBorder="1" applyAlignment="1">
      <alignment vertical="top" wrapText="1"/>
    </xf>
    <xf numFmtId="0" fontId="0" fillId="15" borderId="7" xfId="0" applyFill="1" applyBorder="1" applyAlignment="1">
      <alignment vertical="top" wrapText="1"/>
    </xf>
    <xf numFmtId="0" fontId="0" fillId="15" borderId="12" xfId="0" applyFill="1" applyBorder="1" applyAlignment="1">
      <alignment vertical="top" wrapText="1"/>
    </xf>
    <xf numFmtId="0" fontId="0" fillId="15" borderId="8" xfId="0" applyFill="1" applyBorder="1" applyAlignment="1">
      <alignment vertical="top" wrapText="1"/>
    </xf>
    <xf numFmtId="0" fontId="1" fillId="12" borderId="2" xfId="0" applyFont="1" applyFill="1" applyBorder="1" applyAlignment="1">
      <alignment wrapText="1"/>
    </xf>
    <xf numFmtId="0" fontId="1" fillId="8" borderId="2" xfId="0" applyFont="1" applyFill="1" applyBorder="1" applyAlignment="1">
      <alignment wrapText="1"/>
    </xf>
    <xf numFmtId="0" fontId="0" fillId="8" borderId="3" xfId="0" applyFill="1" applyBorder="1" applyAlignment="1">
      <alignment wrapText="1"/>
    </xf>
    <xf numFmtId="0" fontId="0" fillId="0" borderId="2" xfId="0" applyFont="1" applyBorder="1" applyAlignment="1">
      <alignment horizontal="left" vertical="top" wrapText="1"/>
    </xf>
    <xf numFmtId="0" fontId="0" fillId="0" borderId="11" xfId="0" applyBorder="1" applyAlignment="1">
      <alignment horizontal="left" vertical="top" wrapText="1"/>
    </xf>
    <xf numFmtId="0" fontId="0" fillId="0" borderId="11" xfId="0" applyFont="1" applyBorder="1" applyAlignment="1">
      <alignment horizontal="left" vertical="top" wrapText="1"/>
    </xf>
    <xf numFmtId="0" fontId="0" fillId="0" borderId="3" xfId="0" applyFont="1" applyBorder="1" applyAlignment="1">
      <alignment horizontal="left" vertical="top" wrapText="1"/>
    </xf>
    <xf numFmtId="0" fontId="0" fillId="18" borderId="2" xfId="0" quotePrefix="1" applyFont="1" applyFill="1" applyBorder="1" applyAlignment="1">
      <alignment horizontal="left" vertical="top" wrapText="1"/>
    </xf>
    <xf numFmtId="0" fontId="0" fillId="18" borderId="11" xfId="0" applyFill="1" applyBorder="1" applyAlignment="1">
      <alignment horizontal="left" vertical="top" wrapText="1"/>
    </xf>
    <xf numFmtId="0" fontId="0" fillId="18" borderId="3" xfId="0" applyFill="1" applyBorder="1" applyAlignment="1">
      <alignment horizontal="left" vertical="top" wrapText="1"/>
    </xf>
    <xf numFmtId="0" fontId="0" fillId="19" borderId="2" xfId="0" quotePrefix="1" applyFont="1" applyFill="1" applyBorder="1" applyAlignment="1">
      <alignment horizontal="left" vertical="top" wrapText="1"/>
    </xf>
    <xf numFmtId="0" fontId="0" fillId="19" borderId="11" xfId="0" applyFill="1" applyBorder="1" applyAlignment="1">
      <alignment horizontal="left" vertical="top" wrapText="1"/>
    </xf>
    <xf numFmtId="0" fontId="0" fillId="19" borderId="3" xfId="0" applyFill="1" applyBorder="1" applyAlignment="1">
      <alignment horizontal="left" vertical="top" wrapText="1"/>
    </xf>
    <xf numFmtId="0" fontId="0" fillId="17" borderId="2" xfId="0" quotePrefix="1" applyFont="1" applyFill="1" applyBorder="1" applyAlignment="1">
      <alignment horizontal="left" vertical="top" wrapText="1"/>
    </xf>
    <xf numFmtId="0" fontId="0" fillId="17" borderId="11" xfId="0" applyFill="1" applyBorder="1" applyAlignment="1">
      <alignment horizontal="left" vertical="top" wrapText="1"/>
    </xf>
    <xf numFmtId="0" fontId="0" fillId="17" borderId="3" xfId="0" applyFill="1" applyBorder="1" applyAlignment="1">
      <alignment horizontal="left" vertical="top" wrapText="1"/>
    </xf>
    <xf numFmtId="0" fontId="2" fillId="16" borderId="3" xfId="0" applyFont="1" applyFill="1" applyBorder="1" applyAlignment="1">
      <alignment wrapText="1"/>
    </xf>
    <xf numFmtId="0" fontId="0" fillId="0" borderId="1" xfId="0" quotePrefix="1" applyFont="1" applyFill="1" applyBorder="1" applyAlignment="1">
      <alignment vertical="top" wrapText="1"/>
    </xf>
    <xf numFmtId="0" fontId="0" fillId="0" borderId="1" xfId="0" applyFont="1" applyFill="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11" fillId="3" borderId="1" xfId="0" applyFont="1" applyFill="1" applyBorder="1" applyAlignment="1">
      <alignment horizontal="center" wrapText="1"/>
    </xf>
    <xf numFmtId="0" fontId="8" fillId="2" borderId="6" xfId="0" applyFont="1" applyFill="1" applyBorder="1" applyAlignment="1">
      <alignment vertical="top" wrapText="1"/>
    </xf>
    <xf numFmtId="0" fontId="8" fillId="2" borderId="4" xfId="0" applyFont="1" applyFill="1" applyBorder="1" applyAlignment="1">
      <alignment vertical="top" wrapText="1"/>
    </xf>
    <xf numFmtId="0" fontId="11" fillId="3" borderId="6" xfId="0" applyFont="1" applyFill="1" applyBorder="1" applyAlignment="1">
      <alignment wrapText="1"/>
    </xf>
    <xf numFmtId="0" fontId="0" fillId="0" borderId="5" xfId="0" applyBorder="1" applyAlignment="1">
      <alignment wrapText="1"/>
    </xf>
    <xf numFmtId="0" fontId="0" fillId="0" borderId="4" xfId="0" applyBorder="1" applyAlignment="1">
      <alignment wrapText="1"/>
    </xf>
    <xf numFmtId="0" fontId="11" fillId="3" borderId="2" xfId="0" applyFont="1" applyFill="1" applyBorder="1" applyAlignment="1">
      <alignment horizontal="center" vertical="top" wrapText="1"/>
    </xf>
    <xf numFmtId="0" fontId="11" fillId="3" borderId="11" xfId="0" applyFont="1" applyFill="1" applyBorder="1" applyAlignment="1">
      <alignment horizontal="center" vertical="top" wrapText="1"/>
    </xf>
    <xf numFmtId="0" fontId="11" fillId="3" borderId="3" xfId="0" applyFont="1" applyFill="1" applyBorder="1" applyAlignment="1">
      <alignment horizontal="center" vertical="top" wrapText="1"/>
    </xf>
    <xf numFmtId="0" fontId="11" fillId="3" borderId="6" xfId="0" applyFont="1" applyFill="1" applyBorder="1" applyAlignment="1">
      <alignment horizontal="center" vertical="center" textRotation="90" wrapText="1"/>
    </xf>
    <xf numFmtId="0" fontId="11" fillId="3" borderId="5" xfId="0" applyFont="1" applyFill="1" applyBorder="1" applyAlignment="1">
      <alignment horizontal="center" vertical="center" textRotation="90" wrapText="1"/>
    </xf>
    <xf numFmtId="0" fontId="11" fillId="3" borderId="4" xfId="0" applyFont="1" applyFill="1" applyBorder="1" applyAlignment="1">
      <alignment horizontal="center" vertical="center" textRotation="90" wrapText="1"/>
    </xf>
    <xf numFmtId="0" fontId="11" fillId="3" borderId="2" xfId="0" applyFont="1" applyFill="1" applyBorder="1" applyAlignment="1">
      <alignment vertical="top" wrapText="1"/>
    </xf>
    <xf numFmtId="0" fontId="11" fillId="3" borderId="3" xfId="0" applyFont="1" applyFill="1" applyBorder="1" applyAlignment="1">
      <alignment vertical="top" wrapText="1"/>
    </xf>
    <xf numFmtId="0" fontId="0" fillId="4" borderId="1" xfId="0" quotePrefix="1" applyFont="1" applyFill="1" applyBorder="1" applyAlignment="1">
      <alignment vertical="top" wrapText="1"/>
    </xf>
    <xf numFmtId="0" fontId="0" fillId="5" borderId="1" xfId="0" applyFont="1" applyFill="1" applyBorder="1" applyAlignment="1">
      <alignment vertical="top" wrapText="1"/>
    </xf>
    <xf numFmtId="0" fontId="2" fillId="6" borderId="5" xfId="0" applyFont="1" applyFill="1" applyBorder="1" applyAlignment="1">
      <alignment horizontal="left" textRotation="90" wrapText="1"/>
    </xf>
    <xf numFmtId="0" fontId="0" fillId="0" borderId="22" xfId="0" applyBorder="1" applyAlignment="1">
      <alignment horizontal="center" wrapText="1"/>
    </xf>
    <xf numFmtId="0" fontId="0" fillId="0" borderId="10" xfId="0" applyBorder="1" applyAlignment="1">
      <alignment horizontal="center" wrapText="1"/>
    </xf>
    <xf numFmtId="0" fontId="11" fillId="3" borderId="4" xfId="0" applyFont="1" applyFill="1" applyBorder="1" applyAlignment="1">
      <alignment wrapText="1"/>
    </xf>
    <xf numFmtId="0" fontId="11" fillId="3" borderId="16" xfId="0" applyFont="1" applyFill="1" applyBorder="1" applyAlignment="1">
      <alignment wrapText="1"/>
    </xf>
    <xf numFmtId="0" fontId="11" fillId="3" borderId="0" xfId="0" applyFont="1" applyFill="1" applyBorder="1" applyAlignment="1">
      <alignment wrapText="1"/>
    </xf>
    <xf numFmtId="0" fontId="0" fillId="0" borderId="0" xfId="0" applyBorder="1" applyAlignment="1">
      <alignment wrapText="1"/>
    </xf>
    <xf numFmtId="0" fontId="0" fillId="0" borderId="21" xfId="0" applyBorder="1" applyAlignment="1">
      <alignment wrapText="1"/>
    </xf>
    <xf numFmtId="0" fontId="0" fillId="0" borderId="7"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wrapText="1"/>
    </xf>
    <xf numFmtId="0" fontId="11" fillId="6" borderId="22" xfId="0" applyFont="1" applyFill="1" applyBorder="1" applyAlignment="1">
      <alignment wrapText="1"/>
    </xf>
    <xf numFmtId="0" fontId="0" fillId="0" borderId="0" xfId="0" applyAlignment="1">
      <alignment wrapText="1"/>
    </xf>
    <xf numFmtId="0" fontId="11" fillId="6" borderId="9" xfId="0" applyFont="1" applyFill="1" applyBorder="1" applyAlignment="1">
      <alignment wrapText="1"/>
    </xf>
    <xf numFmtId="0" fontId="0" fillId="0" borderId="7" xfId="0" applyBorder="1" applyAlignment="1">
      <alignment wrapText="1"/>
    </xf>
    <xf numFmtId="0" fontId="2" fillId="6" borderId="2" xfId="0" applyFont="1" applyFill="1" applyBorder="1" applyAlignment="1">
      <alignment wrapText="1"/>
    </xf>
    <xf numFmtId="0" fontId="11" fillId="6" borderId="15" xfId="0" applyFont="1" applyFill="1" applyBorder="1" applyAlignment="1">
      <alignment wrapText="1"/>
    </xf>
    <xf numFmtId="0" fontId="11" fillId="6" borderId="0" xfId="0" applyFont="1" applyFill="1" applyBorder="1" applyAlignment="1">
      <alignment wrapText="1"/>
    </xf>
    <xf numFmtId="0" fontId="11" fillId="6" borderId="3" xfId="0" applyFont="1" applyFill="1" applyBorder="1" applyAlignment="1">
      <alignment horizontal="center" wrapText="1"/>
    </xf>
    <xf numFmtId="0" fontId="13" fillId="23" borderId="9" xfId="0" applyFont="1" applyFill="1" applyBorder="1"/>
    <xf numFmtId="0" fontId="13" fillId="23" borderId="22" xfId="0" applyFont="1" applyFill="1" applyBorder="1"/>
    <xf numFmtId="0" fontId="13" fillId="23" borderId="10" xfId="0" applyFont="1" applyFill="1" applyBorder="1"/>
    <xf numFmtId="0" fontId="13" fillId="23" borderId="7" xfId="0" applyFont="1" applyFill="1" applyBorder="1"/>
    <xf numFmtId="0" fontId="13" fillId="23" borderId="12" xfId="0" applyFont="1" applyFill="1" applyBorder="1"/>
    <xf numFmtId="0" fontId="13" fillId="23" borderId="8" xfId="0" applyFont="1" applyFill="1" applyBorder="1"/>
    <xf numFmtId="0" fontId="13" fillId="16" borderId="9" xfId="0" applyFont="1" applyFill="1" applyBorder="1" applyAlignment="1">
      <alignment horizontal="center"/>
    </xf>
    <xf numFmtId="0" fontId="13" fillId="16" borderId="22" xfId="0" applyFont="1" applyFill="1" applyBorder="1" applyAlignment="1">
      <alignment horizontal="center"/>
    </xf>
    <xf numFmtId="0" fontId="13" fillId="16" borderId="10" xfId="0" applyFont="1" applyFill="1" applyBorder="1" applyAlignment="1">
      <alignment horizontal="center"/>
    </xf>
    <xf numFmtId="0" fontId="13" fillId="16" borderId="7" xfId="0" applyFont="1" applyFill="1" applyBorder="1" applyAlignment="1">
      <alignment horizontal="center"/>
    </xf>
    <xf numFmtId="0" fontId="13" fillId="16" borderId="12" xfId="0" applyFont="1" applyFill="1" applyBorder="1" applyAlignment="1">
      <alignment horizontal="center"/>
    </xf>
    <xf numFmtId="0" fontId="13" fillId="16" borderId="8" xfId="0" applyFont="1" applyFill="1" applyBorder="1" applyAlignment="1">
      <alignment horizontal="center"/>
    </xf>
    <xf numFmtId="0" fontId="0" fillId="0" borderId="9" xfId="0" applyBorder="1" applyAlignment="1">
      <alignment vertical="top" wrapText="1"/>
    </xf>
  </cellXfs>
  <cellStyles count="11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Normal" xfId="0" builtinId="0"/>
  </cellStyles>
  <dxfs count="229">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27"/>
      </font>
      <fill>
        <patternFill>
          <bgColor indexed="27"/>
        </patternFill>
      </fill>
    </dxf>
    <dxf>
      <font>
        <condense val="0"/>
        <extend val="0"/>
        <color indexed="10"/>
      </font>
      <fill>
        <patternFill>
          <bgColor indexed="10"/>
        </patternFill>
      </fill>
    </dxf>
    <dxf>
      <font>
        <color theme="1"/>
      </font>
      <fill>
        <patternFill patternType="solid">
          <fgColor indexed="64"/>
          <bgColor theme="1"/>
        </patternFill>
      </fill>
    </dxf>
    <dxf>
      <font>
        <color theme="0"/>
      </font>
      <fill>
        <patternFill patternType="solid">
          <fgColor indexed="64"/>
          <bgColor theme="0"/>
        </patternFill>
      </fill>
    </dxf>
    <dxf>
      <font>
        <color theme="1"/>
      </font>
      <fill>
        <patternFill patternType="solid">
          <fgColor indexed="64"/>
          <bgColor theme="1"/>
        </patternFill>
      </fill>
    </dxf>
    <dxf>
      <font>
        <color theme="0"/>
      </font>
      <fill>
        <patternFill patternType="solid">
          <fgColor indexed="64"/>
          <bgColor theme="0"/>
        </patternFill>
      </fill>
    </dxf>
    <dxf>
      <font>
        <condense val="0"/>
        <extend val="0"/>
      </font>
      <fill>
        <patternFill patternType="none">
          <bgColor indexed="65"/>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ndense val="0"/>
        <extend val="0"/>
        <color indexed="9"/>
      </font>
      <fill>
        <patternFill>
          <bgColor indexed="9"/>
        </patternFill>
      </fill>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9"/>
      </font>
      <fill>
        <patternFill patternType="none">
          <bgColor indexed="65"/>
        </patternFill>
      </fill>
      <border>
        <top style="thin">
          <color indexed="9"/>
        </top>
        <bottom style="thin">
          <color indexed="9"/>
        </bottom>
      </border>
    </dxf>
    <dxf>
      <font>
        <condense val="0"/>
        <extend val="0"/>
        <color indexed="8"/>
      </font>
      <fill>
        <patternFill patternType="none">
          <bgColor indexed="65"/>
        </patternFill>
      </fill>
      <border>
        <top style="thin">
          <color indexed="64"/>
        </top>
        <bottom style="thin">
          <color indexed="9"/>
        </bottom>
      </border>
    </dxf>
    <dxf>
      <font>
        <condense val="0"/>
        <extend val="0"/>
        <color indexed="9"/>
      </font>
      <fill>
        <patternFill patternType="none">
          <bgColor indexed="65"/>
        </patternFill>
      </fill>
      <border>
        <top style="thin">
          <color indexed="9"/>
        </top>
        <bottom style="thin">
          <color indexed="9"/>
        </bottom>
      </border>
    </dxf>
    <dxf>
      <font>
        <condense val="0"/>
        <extend val="0"/>
        <color indexed="8"/>
      </font>
      <fill>
        <patternFill patternType="none">
          <bgColor indexed="65"/>
        </patternFill>
      </fill>
      <border>
        <top style="thin">
          <color auto="1"/>
        </top>
        <bottom style="thin">
          <color indexed="9"/>
        </bottom>
      </border>
    </dxf>
    <dxf>
      <font>
        <condense val="0"/>
        <extend val="0"/>
        <color indexed="10"/>
      </font>
      <border>
        <top style="thin">
          <color indexed="64"/>
        </top>
      </border>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lor auto="1"/>
      </font>
      <fill>
        <patternFill>
          <bgColor indexed="9"/>
        </patternFill>
      </fill>
    </dxf>
    <dxf>
      <font>
        <condense val="0"/>
        <extend val="0"/>
        <color indexed="10"/>
      </font>
      <fill>
        <patternFill>
          <bgColor indexed="22"/>
        </patternFill>
      </fill>
    </dxf>
    <dxf>
      <font>
        <condense val="0"/>
        <extend val="0"/>
        <color indexed="8"/>
      </font>
      <fill>
        <patternFill>
          <bgColor indexed="8"/>
        </patternFill>
      </fill>
    </dxf>
    <dxf>
      <font>
        <condense val="0"/>
        <extend val="0"/>
        <color indexed="9"/>
      </font>
      <fill>
        <patternFill>
          <bgColor indexed="9"/>
        </patternFill>
      </fill>
    </dxf>
    <dxf>
      <font>
        <condense val="0"/>
        <extend val="0"/>
        <color indexed="10"/>
      </font>
      <fill>
        <patternFill>
          <bgColor indexed="22"/>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font>
      <fill>
        <patternFill>
          <bgColor indexed="44"/>
        </patternFill>
      </fill>
      <border>
        <top/>
        <bottom/>
      </border>
    </dxf>
    <dxf>
      <font>
        <condense val="0"/>
        <extend val="0"/>
      </font>
      <fill>
        <patternFill>
          <bgColor indexed="44"/>
        </patternFill>
      </fill>
      <border>
        <top/>
        <bottom/>
      </border>
    </dxf>
    <dxf>
      <font>
        <condense val="0"/>
        <extend val="0"/>
        <color indexed="10"/>
      </font>
      <fill>
        <patternFill>
          <bgColor indexed="10"/>
        </patternFill>
      </fill>
    </dxf>
    <dxf>
      <font>
        <condense val="0"/>
        <extend val="0"/>
        <color indexed="8"/>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8"/>
      </font>
      <fill>
        <patternFill>
          <bgColor indexed="8"/>
        </patternFill>
      </fill>
    </dxf>
    <dxf>
      <font>
        <condense val="0"/>
        <extend val="0"/>
        <color indexed="10"/>
      </font>
      <fill>
        <patternFill>
          <bgColor indexed="22"/>
        </patternFill>
      </fill>
      <border>
        <top/>
        <bottom/>
      </border>
    </dxf>
    <dxf>
      <font>
        <condense val="0"/>
        <extend val="0"/>
        <color indexed="9"/>
      </font>
      <fill>
        <patternFill>
          <bgColor indexed="9"/>
        </patternFill>
      </fill>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ill>
        <patternFill>
          <bgColor indexed="44"/>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lor rgb="FF800000"/>
      </font>
      <fill>
        <patternFill patternType="solid">
          <fgColor indexed="64"/>
          <bgColor theme="0" tint="-0.34998626667073579"/>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fgColor indexed="64"/>
          <bgColor auto="1"/>
        </patternFill>
      </fill>
    </dxf>
    <dxf>
      <font>
        <color theme="0"/>
      </font>
      <fill>
        <patternFill>
          <fgColor auto="1"/>
          <bgColor auto="1"/>
        </patternFill>
      </fill>
      <border>
        <top/>
      </border>
    </dxf>
    <dxf>
      <fill>
        <patternFill>
          <fgColor auto="1"/>
          <bgColor auto="1"/>
        </patternFill>
      </fill>
      <border>
        <top style="thin">
          <color auto="1"/>
        </top>
      </border>
    </dxf>
    <dxf>
      <font>
        <condense val="0"/>
        <extend val="0"/>
        <color indexed="8"/>
      </font>
      <fill>
        <patternFill>
          <bgColor indexed="8"/>
        </patternFill>
      </fill>
    </dxf>
    <dxf>
      <font>
        <condense val="0"/>
        <extend val="0"/>
        <color indexed="9"/>
      </font>
      <fill>
        <patternFill patternType="none">
          <bgColor indexed="65"/>
        </patternFill>
      </fill>
    </dxf>
    <dxf>
      <font>
        <color indexed="10"/>
      </font>
      <fill>
        <patternFill patternType="solid">
          <fgColor indexed="64"/>
          <bgColor theme="0" tint="-0.34998626667073579"/>
        </patternFill>
      </fill>
      <border>
        <top/>
      </border>
    </dxf>
    <dxf>
      <font>
        <color rgb="FFFF0000"/>
      </font>
      <fill>
        <patternFill>
          <fgColor auto="1"/>
          <bgColor auto="1"/>
        </patternFill>
      </fill>
      <border>
        <top/>
      </border>
    </dxf>
    <dxf>
      <fill>
        <patternFill patternType="none">
          <fgColor auto="1"/>
          <bgColor auto="1"/>
        </patternFill>
      </fill>
    </dxf>
    <dxf>
      <font>
        <b/>
        <i val="0"/>
        <color rgb="FFFF0000"/>
      </font>
      <fill>
        <patternFill patternType="solid">
          <fgColor indexed="64"/>
          <bgColor theme="0" tint="-0.34998626667073579"/>
        </patternFill>
      </fill>
      <border>
        <top style="thin">
          <color indexed="9"/>
        </top>
      </border>
    </dxf>
    <dxf>
      <font>
        <color auto="1"/>
      </font>
      <fill>
        <patternFill>
          <fgColor auto="1"/>
          <bgColor auto="1"/>
        </patternFill>
      </fill>
      <border>
        <top/>
      </border>
    </dxf>
    <dxf>
      <font>
        <color auto="1"/>
      </font>
      <fill>
        <patternFill patternType="none">
          <bgColor indexed="65"/>
        </patternFill>
      </fill>
      <border>
        <top style="thin">
          <color auto="1"/>
        </top>
      </border>
    </dxf>
    <dxf>
      <font>
        <b/>
        <i val="0"/>
        <condense val="0"/>
        <extend val="0"/>
        <color auto="1"/>
      </font>
      <fill>
        <patternFill patternType="solid">
          <bgColor indexed="44"/>
        </patternFill>
      </fill>
    </dxf>
    <dxf>
      <font>
        <condense val="0"/>
        <extend val="0"/>
        <color indexed="45"/>
      </font>
      <fill>
        <patternFill>
          <bgColor indexed="45"/>
        </patternFill>
      </fill>
    </dxf>
    <dxf>
      <font>
        <condense val="0"/>
        <extend val="0"/>
        <color indexed="14"/>
      </font>
      <fill>
        <patternFill>
          <bgColor indexed="14"/>
        </patternFill>
      </fill>
    </dxf>
    <dxf>
      <font>
        <color rgb="FFD50806"/>
      </font>
      <fill>
        <patternFill patternType="solid">
          <fgColor indexed="64"/>
          <bgColor rgb="FFD50806"/>
        </patternFill>
      </fill>
    </dxf>
    <dxf>
      <font>
        <condense val="0"/>
        <extend val="0"/>
        <color indexed="10"/>
      </font>
      <fill>
        <patternFill>
          <bgColor indexed="22"/>
        </patternFill>
      </fill>
    </dxf>
    <dxf>
      <border>
        <top style="thin">
          <color indexed="64"/>
        </top>
      </border>
    </dxf>
    <dxf>
      <font>
        <condense val="0"/>
        <extend val="0"/>
        <color indexed="15"/>
      </font>
      <fill>
        <patternFill patternType="solid">
          <bgColor indexed="15"/>
        </patternFill>
      </fill>
      <border>
        <top style="thin">
          <color indexed="15"/>
        </top>
        <bottom style="thin">
          <color indexed="15"/>
        </bottom>
      </border>
    </dxf>
    <dxf>
      <fill>
        <patternFill patternType="solid">
          <bgColor indexed="15"/>
        </patternFill>
      </fill>
      <border>
        <top style="thin">
          <color indexed="64"/>
        </top>
        <bottom/>
      </border>
    </dxf>
    <dxf>
      <font>
        <condense val="0"/>
        <extend val="0"/>
        <color indexed="10"/>
      </font>
      <fill>
        <patternFill>
          <bgColor indexed="10"/>
        </patternFill>
      </fill>
    </dxf>
    <dxf>
      <font>
        <color auto="1"/>
      </font>
      <fill>
        <patternFill patternType="solid">
          <fgColor indexed="64"/>
          <bgColor theme="1"/>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lor auto="1"/>
      </font>
      <fill>
        <patternFill patternType="solid">
          <fgColor indexed="64"/>
          <bgColor theme="1"/>
        </patternFill>
      </fill>
    </dxf>
    <dxf>
      <font>
        <condense val="0"/>
        <extend val="0"/>
        <color indexed="10"/>
      </font>
      <fill>
        <patternFill>
          <bgColor indexed="22"/>
        </patternFill>
      </fill>
      <border>
        <top/>
        <bottom/>
      </border>
    </dxf>
    <dxf>
      <fill>
        <patternFill patternType="none">
          <bgColor indexed="65"/>
        </patternFill>
      </fill>
    </dxf>
    <dxf>
      <fill>
        <patternFill patternType="none">
          <bgColor indexed="65"/>
        </patternFill>
      </fill>
    </dxf>
    <dxf>
      <font>
        <color rgb="FFFF0000"/>
      </font>
      <fill>
        <patternFill patternType="solid">
          <fgColor auto="1"/>
          <bgColor theme="0" tint="-0.249977111117893"/>
        </patternFill>
      </fill>
      <border>
        <top/>
      </border>
    </dxf>
    <dxf>
      <font>
        <condense val="0"/>
        <extend val="0"/>
        <color indexed="9"/>
      </font>
      <fill>
        <patternFill patternType="none">
          <bgColor indexed="65"/>
        </patternFill>
      </fill>
      <border>
        <top style="thin">
          <color indexed="9"/>
        </top>
        <bottom style="thin">
          <color indexed="9"/>
        </bottom>
      </border>
    </dxf>
    <dxf>
      <font>
        <condense val="0"/>
        <extend val="0"/>
        <color indexed="10"/>
      </font>
      <fill>
        <patternFill>
          <bgColor indexed="22"/>
        </patternFill>
      </fill>
      <border>
        <top/>
        <bottom/>
      </border>
    </dxf>
    <dxf>
      <font>
        <condense val="0"/>
        <extend val="0"/>
        <color indexed="9"/>
      </font>
      <fill>
        <patternFill patternType="none">
          <bgColor indexed="65"/>
        </patternFill>
      </fill>
      <border>
        <top style="thin">
          <color theme="0"/>
        </top>
      </border>
    </dxf>
    <dxf>
      <font>
        <condense val="0"/>
        <extend val="0"/>
        <color indexed="8"/>
      </font>
      <fill>
        <patternFill patternType="none">
          <bgColor indexed="65"/>
        </patternFill>
      </fill>
      <border>
        <top style="thin">
          <color auto="1"/>
        </top>
      </border>
    </dxf>
    <dxf>
      <font>
        <condense val="0"/>
        <extend val="0"/>
        <color indexed="10"/>
      </font>
      <fill>
        <patternFill patternType="none">
          <fgColor indexed="64"/>
          <bgColor auto="1"/>
        </patternFill>
      </fill>
      <border>
        <top style="thin">
          <color indexed="64"/>
        </top>
      </border>
    </dxf>
    <dxf>
      <fill>
        <patternFill patternType="none">
          <bgColor indexed="65"/>
        </patternFill>
      </fill>
      <border>
        <top style="thin">
          <color indexed="64"/>
        </top>
        <bottom/>
      </border>
    </dxf>
    <dxf>
      <font>
        <condense val="0"/>
        <extend val="0"/>
        <color indexed="10"/>
      </font>
      <fill>
        <patternFill>
          <bgColor indexed="10"/>
        </patternFill>
      </fill>
    </dxf>
    <dxf>
      <font>
        <condense val="0"/>
        <extend val="0"/>
        <color indexed="9"/>
      </font>
      <fill>
        <patternFill>
          <bgColor indexed="9"/>
        </patternFill>
      </fill>
    </dxf>
    <dxf>
      <font>
        <condense val="0"/>
        <extend val="0"/>
        <color indexed="9"/>
      </font>
      <fill>
        <patternFill patternType="none">
          <bgColor indexed="65"/>
        </patternFill>
      </fill>
    </dxf>
    <dxf>
      <font>
        <condense val="0"/>
        <extend val="0"/>
        <color indexed="8"/>
      </font>
      <fill>
        <patternFill>
          <bgColor indexed="8"/>
        </patternFill>
      </fill>
    </dxf>
    <dxf>
      <font>
        <b/>
        <i val="0"/>
        <color rgb="FFFF0000"/>
      </font>
      <fill>
        <patternFill patternType="solid">
          <fgColor indexed="64"/>
          <bgColor theme="0" tint="-0.249977111117893"/>
        </patternFill>
      </fill>
      <border>
        <top/>
        <bottom/>
      </border>
    </dxf>
    <dxf>
      <fill>
        <patternFill patternType="none">
          <bgColor indexed="65"/>
        </patternFill>
      </fill>
      <border>
        <top style="thin">
          <color indexed="64"/>
        </top>
        <bottom/>
      </border>
    </dxf>
    <dxf>
      <font>
        <condense val="0"/>
        <extend val="0"/>
        <color indexed="8"/>
      </font>
      <fill>
        <patternFill patternType="none">
          <bgColor indexed="65"/>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ont>
        <condense val="0"/>
        <extend val="0"/>
        <color indexed="10"/>
      </font>
      <fill>
        <patternFill>
          <bgColor indexed="22"/>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1"/>
      </font>
      <fill>
        <patternFill>
          <bgColor indexed="11"/>
        </patternFill>
      </fill>
    </dxf>
    <dxf>
      <font>
        <condense val="0"/>
        <extend val="0"/>
        <color indexed="13"/>
      </font>
      <fill>
        <patternFill>
          <bgColor indexed="13"/>
        </patternFill>
      </fill>
    </dxf>
    <dxf>
      <font>
        <condense val="0"/>
        <extend val="0"/>
        <color indexed="10"/>
      </font>
      <fill>
        <patternFill>
          <bgColor indexed="22"/>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ont>
        <condense val="0"/>
        <extend val="0"/>
        <color indexed="10"/>
      </font>
      <fill>
        <patternFill>
          <bgColor indexed="22"/>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1"/>
      </font>
      <fill>
        <patternFill>
          <bgColor indexed="11"/>
        </patternFill>
      </fill>
    </dxf>
    <dxf>
      <font>
        <condense val="0"/>
        <extend val="0"/>
        <color indexed="10"/>
      </font>
      <fill>
        <patternFill>
          <bgColor indexed="22"/>
        </patternFill>
      </fill>
    </dxf>
    <dxf>
      <font>
        <condense val="0"/>
        <extend val="0"/>
        <color indexed="13"/>
      </font>
      <fill>
        <patternFill>
          <bgColor indexed="13"/>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ont>
        <condense val="0"/>
        <extend val="0"/>
        <color indexed="10"/>
      </font>
      <fill>
        <patternFill>
          <bgColor indexed="22"/>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ont>
        <condense val="0"/>
        <extend val="0"/>
        <color indexed="10"/>
      </font>
      <fill>
        <patternFill>
          <bgColor indexed="22"/>
        </patternFill>
      </fill>
    </dxf>
    <dxf>
      <font>
        <condense val="0"/>
        <extend val="0"/>
        <color indexed="13"/>
      </font>
      <fill>
        <patternFill>
          <bgColor indexed="13"/>
        </patternFill>
      </fill>
    </dxf>
    <dxf>
      <font>
        <condense val="0"/>
        <extend val="0"/>
        <color indexed="11"/>
      </font>
      <fill>
        <patternFill>
          <bgColor indexed="11"/>
        </patternFill>
      </fill>
    </dxf>
    <dxf>
      <fill>
        <patternFill patternType="solid">
          <bgColor indexed="44"/>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b/>
        <i val="0"/>
        <color rgb="FFFF0000"/>
      </font>
      <fill>
        <patternFill patternType="solid">
          <fgColor indexed="64"/>
          <bgColor theme="0" tint="-0.249977111117893"/>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bgColor indexed="65"/>
        </patternFill>
      </fill>
    </dxf>
    <dxf>
      <fill>
        <patternFill patternType="none">
          <bgColor indexed="65"/>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b/>
        <i val="0"/>
        <color rgb="FFFF0000"/>
      </font>
      <fill>
        <patternFill patternType="solid">
          <fgColor indexed="64"/>
          <bgColor theme="0" tint="-0.249977111117893"/>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bgColor indexed="65"/>
        </patternFill>
      </fill>
    </dxf>
    <dxf>
      <fill>
        <patternFill patternType="none">
          <bgColor indexed="65"/>
        </patternFill>
      </fill>
    </dxf>
    <dxf>
      <font>
        <condense val="0"/>
        <extend val="0"/>
        <color indexed="9"/>
      </font>
      <fill>
        <patternFill>
          <bgColor indexed="9"/>
        </patternFill>
      </fill>
    </dxf>
    <dxf>
      <font>
        <condense val="0"/>
        <extend val="0"/>
        <color indexed="9"/>
      </font>
      <fill>
        <patternFill>
          <bgColor indexed="9"/>
        </patternFill>
      </fill>
    </dxf>
    <dxf>
      <font>
        <color indexed="8"/>
      </font>
      <fill>
        <patternFill patternType="none">
          <bgColor indexed="65"/>
        </patternFill>
      </fill>
      <border>
        <top style="thin">
          <color indexed="64"/>
        </top>
      </border>
    </dxf>
    <dxf>
      <font>
        <color indexed="9"/>
      </font>
      <fill>
        <patternFill patternType="none">
          <bgColor indexed="65"/>
        </patternFill>
      </fill>
      <border>
        <top style="thin">
          <color theme="0"/>
        </top>
      </border>
    </dxf>
    <dxf>
      <font>
        <color indexed="8"/>
      </font>
      <fill>
        <patternFill patternType="none">
          <bgColor indexed="65"/>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auto="1"/>
      </font>
      <fill>
        <patternFill>
          <bgColor indexed="8"/>
        </patternFill>
      </fill>
    </dxf>
    <dxf>
      <font>
        <condense val="0"/>
        <extend val="0"/>
        <color indexed="9"/>
      </font>
      <fill>
        <patternFill patternType="none">
          <bgColor indexed="65"/>
        </patternFill>
      </fill>
      <border>
        <top style="thin">
          <color indexed="9"/>
        </top>
        <bottom style="thin">
          <color indexed="9"/>
        </bottom>
      </border>
    </dxf>
    <dxf>
      <fill>
        <patternFill>
          <fgColor auto="1"/>
          <bgColor auto="1"/>
        </patternFill>
      </fill>
      <border>
        <top style="thin">
          <color indexed="64"/>
        </top>
      </border>
    </dxf>
    <dxf>
      <font>
        <condense val="0"/>
        <extend val="0"/>
        <color indexed="10"/>
      </font>
      <fill>
        <patternFill>
          <bgColor indexed="10"/>
        </patternFill>
      </fill>
    </dxf>
    <dxf>
      <font>
        <condense val="0"/>
        <extend val="0"/>
        <color indexed="9"/>
      </font>
      <fill>
        <patternFill>
          <bgColor indexed="9"/>
        </patternFill>
      </fill>
    </dxf>
    <dxf>
      <font>
        <condense val="0"/>
        <extend val="0"/>
        <color indexed="10"/>
      </font>
      <fill>
        <patternFill patternType="none">
          <fgColor auto="1"/>
          <bgColor auto="1"/>
        </patternFill>
      </fill>
      <border>
        <top style="thin">
          <color indexed="64"/>
        </top>
      </border>
    </dxf>
    <dxf>
      <font>
        <condense val="0"/>
        <extend val="0"/>
        <color indexed="9"/>
      </font>
      <fill>
        <patternFill patternType="none">
          <bgColor indexed="65"/>
        </patternFill>
      </fill>
    </dxf>
    <dxf>
      <font>
        <condense val="0"/>
        <extend val="0"/>
        <color indexed="8"/>
      </font>
      <fill>
        <patternFill>
          <bgColor indexed="8"/>
        </patternFill>
      </fill>
    </dxf>
    <dxf>
      <font>
        <condense val="0"/>
        <extend val="0"/>
        <color indexed="10"/>
      </font>
      <fill>
        <patternFill patternType="solid">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border>
        <top/>
        <bottom/>
      </border>
    </dxf>
    <dxf>
      <font>
        <condense val="0"/>
        <extend val="0"/>
        <color indexed="10"/>
      </font>
      <fill>
        <patternFill>
          <bgColor indexed="22"/>
        </patternFill>
      </fill>
      <border>
        <top/>
        <bottom/>
      </border>
    </dxf>
    <dxf>
      <font>
        <b/>
        <i val="0"/>
        <condense val="0"/>
        <extend val="0"/>
        <color indexed="8"/>
      </font>
      <fill>
        <patternFill patternType="none">
          <bgColor indexed="65"/>
        </patternFill>
      </fill>
      <border>
        <top style="thin">
          <color indexed="9"/>
        </top>
      </border>
    </dxf>
    <dxf>
      <font>
        <color rgb="FFFF0000"/>
      </font>
      <fill>
        <patternFill patternType="solid">
          <fgColor indexed="64"/>
          <bgColor theme="0" tint="-0.249977111117893"/>
        </patternFill>
      </fill>
      <border>
        <top/>
      </border>
    </dxf>
    <dxf>
      <font>
        <condense val="0"/>
        <extend val="0"/>
      </font>
      <fill>
        <patternFill patternType="none">
          <bgColor indexed="6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Internal%20S&amp;L/Intel/Foundry%20Services/INT%20-%20Foundry%20Services%20-%20Threat%20Model%20-%20v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ystem Overview"/>
      <sheetName val="Actors"/>
      <sheetName val="Data Model"/>
      <sheetName val="Intended Actions"/>
      <sheetName val="Connections"/>
      <sheetName val="Threats"/>
      <sheetName val="Security Objectives"/>
      <sheetName val="Use Cases"/>
      <sheetName val="Issues"/>
      <sheetName val="Help"/>
      <sheetName val="Actor Type Reference"/>
      <sheetName val="Data Type Reference"/>
      <sheetName val="Intended Response Reference"/>
      <sheetName val="Guide Word Reference"/>
    </sheetNames>
    <sheetDataSet>
      <sheetData sheetId="0"/>
      <sheetData sheetId="1">
        <row r="5">
          <cell r="A5">
            <v>1</v>
          </cell>
          <cell r="D5">
            <v>1</v>
          </cell>
          <cell r="J5" t="str">
            <v>Explore</v>
          </cell>
          <cell r="K5" t="str">
            <v>External Interactor</v>
          </cell>
          <cell r="L5" t="str">
            <v>Level 1 portal role.  Not associated with a project.  This is not anonymous, but it is the most public role there is.</v>
          </cell>
          <cell r="M5" t="str">
            <v>- Roles to Systems Mapping.pptx slide 2_x000D_- IFS External Release 1.0 Functional Spec and Use Cases.docx requirement 1.5</v>
          </cell>
          <cell r="X5" t="str">
            <v>Explore</v>
          </cell>
          <cell r="AD5" t="str">
            <v>Explore</v>
          </cell>
          <cell r="AJ5" t="str">
            <v>Explore</v>
          </cell>
          <cell r="AR5" t="str">
            <v/>
          </cell>
        </row>
        <row r="6">
          <cell r="A6">
            <v>1</v>
          </cell>
          <cell r="D6">
            <v>1</v>
          </cell>
          <cell r="J6" t="str">
            <v>Evaluate</v>
          </cell>
          <cell r="K6" t="str">
            <v>External Interactor</v>
          </cell>
          <cell r="L6" t="str">
            <v xml:space="preserve">Level 2 portal role, based on project's progress through the sales cycle. </v>
          </cell>
          <cell r="M6" t="str">
            <v>- Roles to Systems Mapping.pptx slide 2_x000D_- IFS External Release 1.0 Functional Spec and Use Cases.docx requirement 1.5</v>
          </cell>
          <cell r="X6" t="str">
            <v>Evaluate</v>
          </cell>
          <cell r="AD6" t="str">
            <v>Evaluate</v>
          </cell>
          <cell r="AJ6" t="str">
            <v>Evaluate</v>
          </cell>
          <cell r="AR6" t="str">
            <v/>
          </cell>
        </row>
        <row r="7">
          <cell r="A7">
            <v>1</v>
          </cell>
          <cell r="D7">
            <v>1</v>
          </cell>
          <cell r="J7" t="str">
            <v>Contract</v>
          </cell>
          <cell r="K7" t="str">
            <v>External Interactor</v>
          </cell>
          <cell r="L7" t="str">
            <v>Level 3 portal role, based on project's progress through the sales cycle.</v>
          </cell>
          <cell r="M7" t="str">
            <v>- Roles to Systems Mapping.pptx slide 2 (except there, it's called Project)_x000D_- IFS External Release 1.0 Functional Spec and Use Cases.docx requirement 1.5_x000D_Explore/Evaluate/Contract is assumed to cover the requirement for multiple roles per project, as well as User Role (per project):_x000D_- IFS_Release2_Requirements.xlsx Collaboration line 9_x000D_- IFS External Release 1.0 Functional Spec and Use Cases.docx requirement 1.1.4_x000D_- Actor Roles for Threat Model v-1.1.xlsx</v>
          </cell>
          <cell r="X7" t="str">
            <v>Contract</v>
          </cell>
          <cell r="AD7" t="str">
            <v>Contract</v>
          </cell>
          <cell r="AJ7" t="str">
            <v>Contract</v>
          </cell>
          <cell r="AR7" t="str">
            <v/>
          </cell>
        </row>
        <row r="8">
          <cell r="J8" t="str">
            <v>SAP KM Content Author</v>
          </cell>
          <cell r="K8" t="str">
            <v>External Interactor</v>
          </cell>
          <cell r="M8" t="str">
            <v>- Roles to Systems Mapping.pptx slide 3_x000D_- IFS External Release 1.0 Functional Spec and Use Cases.docx requirement 1.8.2_x000D_- IP Suppliers in External Architecture Package.ppt slide 6</v>
          </cell>
          <cell r="X8" t="str">
            <v>SAP KM Content Author</v>
          </cell>
          <cell r="AD8" t="str">
            <v>Account Manager</v>
          </cell>
          <cell r="AJ8" t="str">
            <v>Account Manager</v>
          </cell>
          <cell r="AR8" t="str">
            <v/>
          </cell>
        </row>
        <row r="9">
          <cell r="J9" t="str">
            <v>SAP KM Content Editor</v>
          </cell>
          <cell r="K9" t="str">
            <v>External Interactor</v>
          </cell>
          <cell r="M9" t="str">
            <v>- Roles to Systems Mapping.pptx slide 3_x000D_- IFS External Release 1.0 Functional Spec and Use Cases.docx requirement 1.8.2 (there it is Content Approver)_x000D_- IP Suppliers in External Architecture Package.ppt slide 6</v>
          </cell>
          <cell r="X9" t="str">
            <v>SAP KM Content Editor</v>
          </cell>
          <cell r="AD9" t="str">
            <v>Portal Admin</v>
          </cell>
          <cell r="AJ9" t="str">
            <v>Portal Admin</v>
          </cell>
          <cell r="AR9" t="str">
            <v/>
          </cell>
        </row>
        <row r="10">
          <cell r="J10" t="str">
            <v>HSD Bug Tracking Role</v>
          </cell>
          <cell r="K10" t="str">
            <v>External Interactor</v>
          </cell>
          <cell r="L10" t="str">
            <v>People who manipulate Issues / Engagements using HSD.  This includes Engineers, Managers, and Administrators._x000D_Combined Internal IFS Customer into this role because they have the same privileges and this was a more descriptive name.</v>
          </cell>
          <cell r="M10" t="str">
            <v xml:space="preserve">- IFS_Release2_Requirements.xlsx Portal line 24_x000D_- Actor Roles for Threat Model v-1.1.xlsx_x000D_- External Architecture Package.ppt slide 6_x000D_- Likely equivalent to Internal Storefront Users (per External Architecture Package.ppt slide 10) </v>
          </cell>
          <cell r="X10" t="str">
            <v>HSD Bug Tracking Role</v>
          </cell>
          <cell r="AD10" t="str">
            <v>Site Admin</v>
          </cell>
          <cell r="AJ10" t="str">
            <v>Site Admin</v>
          </cell>
          <cell r="AR10" t="str">
            <v/>
          </cell>
        </row>
        <row r="11">
          <cell r="J11" t="str">
            <v>IRR General User</v>
          </cell>
          <cell r="K11" t="str">
            <v>External Interactor</v>
          </cell>
          <cell r="L11" t="str">
            <v>A generic, read-only user of IRR.  Sub-roles Engineering, Project Manager, Finance, and Business Legal exist, but at this level of granularity they all have the same privileges, so this model combines roles for simplicity.</v>
          </cell>
          <cell r="M11" t="str">
            <v>- Actor Roles for Threat Model v-1.1.xlsx</v>
          </cell>
          <cell r="X11" t="str">
            <v>IRR General User</v>
          </cell>
          <cell r="AD11" t="str">
            <v/>
          </cell>
          <cell r="AJ11" t="str">
            <v>Database Administrator</v>
          </cell>
          <cell r="AR11" t="str">
            <v/>
          </cell>
        </row>
        <row r="12">
          <cell r="J12" t="str">
            <v>IRR Author</v>
          </cell>
          <cell r="K12" t="str">
            <v>External Interactor</v>
          </cell>
          <cell r="L12" t="str">
            <v>A user of IRR who has access to create and update IP, as well as read it.  Sub-roles Librarian (on a country-specific basis), Content Manager, Admin, and Gatekeeper (who issues licenses for specific IP) exist, but at this level of granularity they all have the same privileges, so this model combines roles for simplicity.</v>
          </cell>
          <cell r="M12" t="str">
            <v>- EASummit_Foundry.ppt slide 10</v>
          </cell>
          <cell r="X12" t="str">
            <v>IRR Author</v>
          </cell>
          <cell r="AD12" t="str">
            <v/>
          </cell>
          <cell r="AJ12" t="str">
            <v>Platform Administrator</v>
          </cell>
          <cell r="AR12" t="str">
            <v/>
          </cell>
        </row>
        <row r="13">
          <cell r="J13" t="str">
            <v>IRR Author:  Compliance</v>
          </cell>
          <cell r="K13" t="str">
            <v>External Interactor</v>
          </cell>
          <cell r="L13" t="str">
            <v>Users who are presumably responsible for legal compliance.   Sub-roles Export Compliance and Product Technology Compliance exist, but at this level of granularity they all have the same privileges, so this model combines roles for simplicity._x000D_Despite the name, these users have read-only access to IRR.</v>
          </cell>
          <cell r="M13" t="str">
            <v>- Actor Roles for Threat Model v-1.1.xlsx</v>
          </cell>
          <cell r="X13" t="str">
            <v>IRR Author:  Compliance</v>
          </cell>
          <cell r="AD13" t="str">
            <v/>
          </cell>
          <cell r="AJ13" t="str">
            <v>Anonymous Internet User</v>
          </cell>
          <cell r="AR13" t="str">
            <v/>
          </cell>
        </row>
        <row r="14">
          <cell r="A14">
            <v>1</v>
          </cell>
          <cell r="B14">
            <v>1</v>
          </cell>
          <cell r="D14">
            <v>1</v>
          </cell>
          <cell r="J14" t="str">
            <v>Account Manager</v>
          </cell>
          <cell r="K14" t="str">
            <v>External Interactor</v>
          </cell>
          <cell r="L14" t="str">
            <v>The Intel Business Account Manager.  All partners who use IFS have one of these.  This person uses CPM to create an Account for each individual customer, and informs the Portal and Site Admins of which Project(s) to associate with that Account.</v>
          </cell>
          <cell r="M14" t="str">
            <v>- IFS External Release 1.0 Functional Spec and Use Cases.docx requirement 1.5.</v>
          </cell>
          <cell r="X14" t="str">
            <v>Account Manager</v>
          </cell>
          <cell r="AD14" t="str">
            <v/>
          </cell>
          <cell r="AJ14" t="str">
            <v>Partner Company Employee</v>
          </cell>
          <cell r="AR14" t="str">
            <v/>
          </cell>
        </row>
        <row r="15">
          <cell r="A15">
            <v>1</v>
          </cell>
          <cell r="B15">
            <v>1</v>
          </cell>
          <cell r="D15">
            <v>1</v>
          </cell>
          <cell r="J15" t="str">
            <v>Portal Admin</v>
          </cell>
          <cell r="K15" t="str">
            <v>External Interactor</v>
          </cell>
          <cell r="L15" t="str">
            <v>This is someone who administers the IFS portal itself, not the platform administrator, and not a customer.  Each site has its own separate admin (or more than one); see following role.  The admin does things like create shares and assign people to projects.  It is expected that there will be an ongoing relationship between an individual project administrator and a project, but there is no explicit assignment.</v>
          </cell>
          <cell r="M15" t="str">
            <v>- IFS Administrator in External Architecture Package.ppt slide 8_x000D_- Intel Project Admin named in IFS_Release2_Requirements.xlsx File Transfer line 22 (Cap 21) _x000D_- Intel Project Admin named in IFS External Release 1.0 Functional Spec and Use Cases.docx requirements 1.2.9, 1.5, 1.8.1, and possibly 1.13_x000D_</v>
          </cell>
          <cell r="X15" t="str">
            <v>Portal Admin</v>
          </cell>
          <cell r="AD15" t="str">
            <v/>
          </cell>
          <cell r="AJ15" t="str">
            <v>Third-Party Support</v>
          </cell>
          <cell r="AR15" t="str">
            <v/>
          </cell>
        </row>
        <row r="16">
          <cell r="A16">
            <v>1</v>
          </cell>
          <cell r="B16">
            <v>1</v>
          </cell>
          <cell r="D16">
            <v>1</v>
          </cell>
          <cell r="J16" t="str">
            <v>Site Admin</v>
          </cell>
          <cell r="K16" t="str">
            <v>External Interactor</v>
          </cell>
          <cell r="L16" t="str">
            <v>A user of IRR who has access to create and update IP, as well as read it.  Separate roles exist for the Marketing Website, HSD, LFT, EMOSS, CPM, and IRR, but at this level of granularity their privileges can all be expressed using the same rules, so this model combines roles for simplicity.</v>
          </cell>
          <cell r="X16" t="str">
            <v>Site Admin</v>
          </cell>
          <cell r="AD16" t="str">
            <v/>
          </cell>
          <cell r="AJ16" t="str">
            <v>Intel Employee</v>
          </cell>
          <cell r="AR16" t="str">
            <v/>
          </cell>
        </row>
        <row r="17">
          <cell r="D17">
            <v>1</v>
          </cell>
          <cell r="J17" t="str">
            <v>Database Administrator</v>
          </cell>
          <cell r="K17" t="str">
            <v>External Interactor</v>
          </cell>
          <cell r="X17" t="str">
            <v>Database Administrator</v>
          </cell>
          <cell r="AD17" t="str">
            <v/>
          </cell>
          <cell r="AJ17" t="str">
            <v/>
          </cell>
          <cell r="AR17" t="str">
            <v/>
          </cell>
        </row>
        <row r="18">
          <cell r="D18">
            <v>1</v>
          </cell>
          <cell r="J18" t="str">
            <v>Platform Administrator</v>
          </cell>
          <cell r="K18" t="str">
            <v>External Interactor</v>
          </cell>
          <cell r="X18" t="str">
            <v>Platform Administrator</v>
          </cell>
          <cell r="AD18" t="str">
            <v/>
          </cell>
          <cell r="AJ18" t="str">
            <v/>
          </cell>
          <cell r="AR18" t="str">
            <v/>
          </cell>
        </row>
        <row r="19">
          <cell r="D19">
            <v>1</v>
          </cell>
          <cell r="J19" t="str">
            <v>Anonymous Internet User</v>
          </cell>
          <cell r="K19" t="str">
            <v>External Interactor</v>
          </cell>
          <cell r="L19" t="str">
            <v>Anyone on the Internet.</v>
          </cell>
          <cell r="X19" t="str">
            <v>Anonymous Internet User</v>
          </cell>
          <cell r="AD19" t="str">
            <v/>
          </cell>
          <cell r="AJ19" t="str">
            <v/>
          </cell>
          <cell r="AR19" t="str">
            <v/>
          </cell>
        </row>
        <row r="20">
          <cell r="D20">
            <v>1</v>
          </cell>
          <cell r="J20" t="str">
            <v>Partner Company Employee</v>
          </cell>
          <cell r="K20" t="str">
            <v>External Interactor</v>
          </cell>
          <cell r="X20" t="str">
            <v>Partner Company Employee</v>
          </cell>
          <cell r="AD20" t="str">
            <v/>
          </cell>
          <cell r="AJ20" t="str">
            <v/>
          </cell>
          <cell r="AR20" t="str">
            <v/>
          </cell>
        </row>
        <row r="21">
          <cell r="D21">
            <v>1</v>
          </cell>
          <cell r="J21" t="str">
            <v>Third-Party Support</v>
          </cell>
          <cell r="K21" t="str">
            <v>External Interactor</v>
          </cell>
          <cell r="L21" t="str">
            <v>E.g. Siemens TeamCenter is underneath the external storefront portal, and there is an external support contract.</v>
          </cell>
          <cell r="M21" t="str">
            <v>Steve Mancini</v>
          </cell>
          <cell r="X21" t="str">
            <v>Third-Party Support</v>
          </cell>
          <cell r="AD21" t="str">
            <v/>
          </cell>
          <cell r="AJ21" t="str">
            <v/>
          </cell>
          <cell r="AR21" t="str">
            <v/>
          </cell>
        </row>
        <row r="22">
          <cell r="D22">
            <v>1</v>
          </cell>
          <cell r="J22" t="str">
            <v>Intel Employee</v>
          </cell>
          <cell r="K22" t="str">
            <v>External Interactor</v>
          </cell>
          <cell r="M22" t="str">
            <v>External Architecture Package.ppt slide 8; assumed to be equivalent to Internal User on the same slide</v>
          </cell>
          <cell r="X22" t="str">
            <v>Intel Employee</v>
          </cell>
          <cell r="AD22" t="str">
            <v/>
          </cell>
          <cell r="AJ22" t="str">
            <v/>
          </cell>
          <cell r="AR22" t="str">
            <v/>
          </cell>
        </row>
        <row r="23">
          <cell r="X23" t="str">
            <v/>
          </cell>
          <cell r="AD23" t="str">
            <v/>
          </cell>
          <cell r="AJ23" t="str">
            <v/>
          </cell>
          <cell r="AR23" t="str">
            <v/>
          </cell>
        </row>
        <row r="24">
          <cell r="X24" t="str">
            <v>CPM</v>
          </cell>
          <cell r="AD24" t="str">
            <v/>
          </cell>
          <cell r="AJ24" t="str">
            <v/>
          </cell>
          <cell r="AR24" t="str">
            <v/>
          </cell>
        </row>
        <row r="25">
          <cell r="X25" t="str">
            <v>IRR</v>
          </cell>
          <cell r="AD25" t="str">
            <v/>
          </cell>
          <cell r="AJ25" t="str">
            <v/>
          </cell>
          <cell r="AR25" t="str">
            <v/>
          </cell>
        </row>
        <row r="26">
          <cell r="X26" t="str">
            <v>HSD</v>
          </cell>
          <cell r="AD26" t="str">
            <v/>
          </cell>
          <cell r="AJ26" t="str">
            <v/>
          </cell>
          <cell r="AR26" t="str">
            <v/>
          </cell>
        </row>
        <row r="27">
          <cell r="X27" t="str">
            <v>LFT</v>
          </cell>
          <cell r="AD27" t="str">
            <v/>
          </cell>
          <cell r="AJ27" t="str">
            <v/>
          </cell>
          <cell r="AR27" t="str">
            <v/>
          </cell>
        </row>
        <row r="28">
          <cell r="X28" t="str">
            <v>EMOSS</v>
          </cell>
          <cell r="AD28" t="str">
            <v/>
          </cell>
          <cell r="AJ28" t="str">
            <v/>
          </cell>
          <cell r="AR28" t="str">
            <v/>
          </cell>
        </row>
        <row r="29">
          <cell r="X29" t="str">
            <v>Microstrategy</v>
          </cell>
          <cell r="AD29" t="str">
            <v/>
          </cell>
          <cell r="AJ29" t="str">
            <v/>
          </cell>
          <cell r="AR29" t="str">
            <v/>
          </cell>
        </row>
        <row r="30">
          <cell r="X30" t="str">
            <v>SAP Portal</v>
          </cell>
          <cell r="AD30" t="str">
            <v/>
          </cell>
          <cell r="AJ30" t="str">
            <v/>
          </cell>
          <cell r="AR30" t="str">
            <v/>
          </cell>
        </row>
        <row r="31">
          <cell r="X31" t="str">
            <v>SAP KM</v>
          </cell>
          <cell r="AD31" t="str">
            <v/>
          </cell>
          <cell r="AJ31" t="str">
            <v/>
          </cell>
          <cell r="AR31" t="str">
            <v/>
          </cell>
        </row>
        <row r="32">
          <cell r="X32" t="str">
            <v>Marketing</v>
          </cell>
          <cell r="AD32" t="str">
            <v/>
          </cell>
          <cell r="AJ32" t="str">
            <v/>
          </cell>
          <cell r="AR32" t="str">
            <v/>
          </cell>
        </row>
        <row r="33">
          <cell r="J33" t="str">
            <v>CPM</v>
          </cell>
          <cell r="K33" t="str">
            <v>Component Process</v>
          </cell>
          <cell r="L33" t="str">
            <v>Customer Profile Manager.  This is the application the Account Manager uses to set up Accounts.</v>
          </cell>
          <cell r="M33" t="str">
            <v>- IFS Exteral Release 1.0 Functional Spec and Use Cases requirement 1.5</v>
          </cell>
          <cell r="X33" t="str">
            <v>CDIS</v>
          </cell>
          <cell r="AD33" t="str">
            <v/>
          </cell>
          <cell r="AJ33" t="str">
            <v/>
          </cell>
          <cell r="AR33" t="str">
            <v/>
          </cell>
        </row>
        <row r="34">
          <cell r="J34" t="str">
            <v>IRR</v>
          </cell>
          <cell r="K34" t="str">
            <v>Component Process</v>
          </cell>
          <cell r="L34" t="str">
            <v>Intel (or maybe IP) Reuse Repository.  Uses Teamcenter._x000D_Front end to HSD, Design Content Repositories.</v>
          </cell>
          <cell r="M34" t="str">
            <v>- External Architecture Package.ppt slide 11_x000D_- EASummit_Foundry.ppt slide 10</v>
          </cell>
          <cell r="N34" t="str">
            <v>read IP</v>
          </cell>
          <cell r="X34" t="str">
            <v>Rialto-E</v>
          </cell>
          <cell r="AD34" t="str">
            <v/>
          </cell>
          <cell r="AJ34" t="str">
            <v/>
          </cell>
          <cell r="AR34" t="str">
            <v/>
          </cell>
        </row>
        <row r="35">
          <cell r="J35" t="str">
            <v>HSD</v>
          </cell>
          <cell r="K35" t="str">
            <v>Component Process</v>
          </cell>
          <cell r="L35" t="str">
            <v>High-Speed Database.</v>
          </cell>
          <cell r="M35" t="str">
            <v>- External Architecture Package.ppt slide 11_x000D_- EASummit_Foundry.ppt slide 10</v>
          </cell>
          <cell r="N35" t="str">
            <v>read Issue or Engagement</v>
          </cell>
          <cell r="X35" t="str">
            <v>EAM</v>
          </cell>
          <cell r="AD35" t="str">
            <v/>
          </cell>
          <cell r="AJ35" t="str">
            <v/>
          </cell>
          <cell r="AR35" t="str">
            <v/>
          </cell>
        </row>
        <row r="36">
          <cell r="J36" t="str">
            <v>LFT</v>
          </cell>
          <cell r="K36" t="str">
            <v>Component Process</v>
          </cell>
          <cell r="L36" t="str">
            <v>Large File Transfer.</v>
          </cell>
          <cell r="M36" t="str">
            <v>External Architecture Package.ppt slide 11</v>
          </cell>
          <cell r="N36" t="str">
            <v>read File</v>
          </cell>
          <cell r="X36" t="str">
            <v>EDW</v>
          </cell>
          <cell r="AD36" t="str">
            <v/>
          </cell>
          <cell r="AJ36" t="str">
            <v/>
          </cell>
          <cell r="AR36" t="str">
            <v/>
          </cell>
        </row>
        <row r="37">
          <cell r="J37" t="str">
            <v>EMOSS</v>
          </cell>
          <cell r="K37" t="str">
            <v>Component Process</v>
          </cell>
          <cell r="L37" t="str">
            <v>External? Microsoft Office Sharepoint Services.</v>
          </cell>
          <cell r="M37" t="str">
            <v>External Architecture Package.ppt slide 11</v>
          </cell>
          <cell r="N37" t="str">
            <v>read Collaboration Document</v>
          </cell>
          <cell r="X37" t="str">
            <v>SPEED</v>
          </cell>
          <cell r="AD37" t="str">
            <v/>
          </cell>
          <cell r="AJ37" t="str">
            <v/>
          </cell>
          <cell r="AR37" t="str">
            <v/>
          </cell>
        </row>
        <row r="38">
          <cell r="J38" t="str">
            <v>Microstrategy</v>
          </cell>
          <cell r="K38" t="str">
            <v>Component Process</v>
          </cell>
          <cell r="L38" t="str">
            <v>The original source for Production Data, which may be manually copied to EMOSS (docs are ambiguous).</v>
          </cell>
          <cell r="M38" t="str">
            <v>- External Architecture Package.ppt slide 11_x000D_- Intel Foundry Services Authentication and SSO VCC.PPTX slide 2</v>
          </cell>
          <cell r="N38" t="str">
            <v>read Production Data</v>
          </cell>
          <cell r="X38" t="str">
            <v>Design Content Repository</v>
          </cell>
          <cell r="AD38" t="str">
            <v/>
          </cell>
          <cell r="AJ38" t="str">
            <v/>
          </cell>
          <cell r="AR38" t="str">
            <v/>
          </cell>
        </row>
        <row r="39">
          <cell r="J39" t="str">
            <v>SAP Portal</v>
          </cell>
          <cell r="K39" t="str">
            <v>Component Process</v>
          </cell>
          <cell r="L39" t="str">
            <v>The main Enterprise Portal that wraps member sites such as IRR, HSD, LFT, EMOSS, SAP KM, and Marketing.</v>
          </cell>
          <cell r="M39" t="str">
            <v>- External Architecture Package.ppt slide 11_x000D_- EASummit_Foundry.ppt slide 10</v>
          </cell>
          <cell r="N39" t="str">
            <v>read Marketing Materials and Documentation</v>
          </cell>
          <cell r="X39" t="str">
            <v>PLM</v>
          </cell>
          <cell r="AD39" t="str">
            <v/>
          </cell>
          <cell r="AJ39" t="str">
            <v/>
          </cell>
          <cell r="AR39" t="str">
            <v/>
          </cell>
        </row>
        <row r="40">
          <cell r="J40" t="str">
            <v>SAP KM</v>
          </cell>
          <cell r="K40" t="str">
            <v>Component Process</v>
          </cell>
          <cell r="L40" t="str">
            <v>The backing store for most Documentation.</v>
          </cell>
          <cell r="M40" t="str">
            <v>- External Architecture Package.ppt slide 11</v>
          </cell>
          <cell r="N40" t="str">
            <v>read Marketing Materials and Documentation</v>
          </cell>
          <cell r="X40" t="str">
            <v>Anacapa</v>
          </cell>
          <cell r="AD40" t="str">
            <v/>
          </cell>
          <cell r="AJ40" t="str">
            <v/>
          </cell>
          <cell r="AR40" t="str">
            <v/>
          </cell>
        </row>
        <row r="41">
          <cell r="J41" t="str">
            <v>Marketing</v>
          </cell>
          <cell r="K41" t="str">
            <v>Component Process</v>
          </cell>
          <cell r="L41" t="str">
            <v>A separate site that hosts Marketing information.</v>
          </cell>
          <cell r="M41" t="str">
            <v>- External Architecture Package.ppt slide 11</v>
          </cell>
          <cell r="N41" t="str">
            <v>read Marketing Materials and Documentation</v>
          </cell>
          <cell r="X41" t="str">
            <v>Propel</v>
          </cell>
          <cell r="AD41" t="str">
            <v/>
          </cell>
          <cell r="AJ41" t="str">
            <v/>
          </cell>
          <cell r="AR41" t="str">
            <v/>
          </cell>
        </row>
        <row r="42">
          <cell r="J42" t="str">
            <v>CDIS</v>
          </cell>
          <cell r="K42" t="str">
            <v>Component Process</v>
          </cell>
          <cell r="M42" t="str">
            <v>- EASummit_Foundry.ppt slide 10</v>
          </cell>
          <cell r="X42" t="str">
            <v>CQN Dashboard</v>
          </cell>
          <cell r="AD42" t="str">
            <v/>
          </cell>
          <cell r="AJ42" t="str">
            <v/>
          </cell>
          <cell r="AR42" t="str">
            <v/>
          </cell>
        </row>
        <row r="43">
          <cell r="J43" t="str">
            <v>Rialto-E</v>
          </cell>
          <cell r="K43" t="str">
            <v>Component Process</v>
          </cell>
          <cell r="M43" t="str">
            <v>- EASummit_Foundry.ppt slide 10</v>
          </cell>
          <cell r="X43" t="str">
            <v>DTS Tool Install</v>
          </cell>
          <cell r="AD43" t="str">
            <v/>
          </cell>
          <cell r="AJ43" t="str">
            <v/>
          </cell>
          <cell r="AR43" t="str">
            <v/>
          </cell>
        </row>
        <row r="44">
          <cell r="J44" t="str">
            <v>EAM</v>
          </cell>
          <cell r="K44" t="str">
            <v>Component Process</v>
          </cell>
          <cell r="L44" t="str">
            <v>Enterprise Access Management</v>
          </cell>
          <cell r="M44" t="str">
            <v>- EASummit_Foundry.ppt slide 10</v>
          </cell>
          <cell r="X44" t="str">
            <v>DTSpedia</v>
          </cell>
          <cell r="AD44" t="str">
            <v/>
          </cell>
          <cell r="AJ44" t="str">
            <v/>
          </cell>
          <cell r="AR44" t="str">
            <v/>
          </cell>
        </row>
        <row r="45">
          <cell r="J45" t="str">
            <v>EDW</v>
          </cell>
          <cell r="K45" t="str">
            <v>Component Process</v>
          </cell>
          <cell r="L45" t="str">
            <v xml:space="preserve">A file share? that stores product family &amp; org hierarchy data. </v>
          </cell>
          <cell r="M45" t="str">
            <v>- EASummit_Foundry.ppt slide 10</v>
          </cell>
          <cell r="X45" t="str">
            <v>IRR Filesystem</v>
          </cell>
          <cell r="AD45" t="str">
            <v/>
          </cell>
          <cell r="AJ45" t="str">
            <v/>
          </cell>
          <cell r="AR45" t="str">
            <v/>
          </cell>
        </row>
        <row r="46">
          <cell r="J46" t="str">
            <v>SPEED</v>
          </cell>
          <cell r="K46" t="str">
            <v>Component Process</v>
          </cell>
          <cell r="L46" t="str">
            <v>Stores product family data.</v>
          </cell>
          <cell r="M46" t="str">
            <v>- EASummit_Foundry.ppt slide 10</v>
          </cell>
          <cell r="X46" t="str">
            <v/>
          </cell>
          <cell r="AD46" t="str">
            <v/>
          </cell>
          <cell r="AJ46" t="str">
            <v/>
          </cell>
          <cell r="AR46" t="str">
            <v/>
          </cell>
        </row>
        <row r="47">
          <cell r="J47" t="str">
            <v>Design Content Repository</v>
          </cell>
          <cell r="K47" t="str">
            <v>External Interactor</v>
          </cell>
          <cell r="L47" t="str">
            <v xml:space="preserve">The original source of IP made available by IRR.  Typically, comprised of multiple country-specific source code control systems.  E.g. for the US, DesignSync, Clearcase, BitKeeper, CVS, Git.  Combined in this model, because at this level of granularity, they all look the same. </v>
          </cell>
          <cell r="M47" t="str">
            <v>- EASummit_Foundry.ppt slides 10 &amp; 11</v>
          </cell>
          <cell r="X47" t="str">
            <v/>
          </cell>
          <cell r="AD47" t="str">
            <v/>
          </cell>
          <cell r="AJ47" t="str">
            <v/>
          </cell>
          <cell r="AR47" t="str">
            <v/>
          </cell>
        </row>
        <row r="48">
          <cell r="J48" t="str">
            <v>PLM</v>
          </cell>
          <cell r="K48" t="str">
            <v>Component Process</v>
          </cell>
          <cell r="L48" t="str">
            <v>Uses Teamcenter.</v>
          </cell>
          <cell r="M48" t="str">
            <v>- EASummit_Foundry.ppt slide 10</v>
          </cell>
          <cell r="X48" t="str">
            <v/>
          </cell>
          <cell r="AD48" t="str">
            <v/>
          </cell>
          <cell r="AJ48" t="str">
            <v/>
          </cell>
          <cell r="AR48" t="str">
            <v/>
          </cell>
        </row>
        <row r="49">
          <cell r="J49" t="str">
            <v>Anacapa</v>
          </cell>
          <cell r="K49" t="str">
            <v>External Interactor</v>
          </cell>
          <cell r="L49" t="str">
            <v>Stores IP in secured documents.</v>
          </cell>
          <cell r="M49" t="str">
            <v>- EASummit_Foundry.ppt slide 11</v>
          </cell>
          <cell r="X49" t="str">
            <v/>
          </cell>
          <cell r="AD49" t="str">
            <v/>
          </cell>
          <cell r="AJ49" t="str">
            <v/>
          </cell>
          <cell r="AR49" t="str">
            <v/>
          </cell>
        </row>
        <row r="50">
          <cell r="J50" t="str">
            <v>Propel</v>
          </cell>
          <cell r="K50" t="str">
            <v>Component Process</v>
          </cell>
          <cell r="L50" t="str">
            <v>Stores worker authorizations. Relationship with SAP Portal undefined.</v>
          </cell>
          <cell r="M50" t="str">
            <v>- EASummit_Foundry.ppt slide 11</v>
          </cell>
          <cell r="X50" t="str">
            <v/>
          </cell>
          <cell r="AD50" t="str">
            <v/>
          </cell>
          <cell r="AJ50" t="str">
            <v/>
          </cell>
          <cell r="AR50" t="str">
            <v/>
          </cell>
        </row>
        <row r="51">
          <cell r="J51" t="str">
            <v>CQN Dashboard</v>
          </cell>
          <cell r="K51" t="str">
            <v>Component Process</v>
          </cell>
          <cell r="L51" t="str">
            <v>Relationship with SAP Portal undefined.</v>
          </cell>
          <cell r="M51" t="str">
            <v>- EASummit_Foundry.ppt slide 11</v>
          </cell>
          <cell r="X51" t="str">
            <v/>
          </cell>
          <cell r="AD51" t="str">
            <v/>
          </cell>
          <cell r="AJ51" t="str">
            <v/>
          </cell>
          <cell r="AR51" t="str">
            <v/>
          </cell>
        </row>
        <row r="52">
          <cell r="J52" t="str">
            <v>DTS Tool Install</v>
          </cell>
          <cell r="K52" t="str">
            <v>Component Process</v>
          </cell>
          <cell r="L52" t="str">
            <v>Stores software tools.</v>
          </cell>
          <cell r="M52" t="str">
            <v>- EASummit_Foundry.ppt slide 11</v>
          </cell>
          <cell r="X52" t="str">
            <v/>
          </cell>
          <cell r="AD52" t="str">
            <v/>
          </cell>
          <cell r="AJ52" t="str">
            <v/>
          </cell>
          <cell r="AR52" t="str">
            <v/>
          </cell>
        </row>
        <row r="53">
          <cell r="J53" t="str">
            <v>DTSpedia</v>
          </cell>
          <cell r="X53" t="str">
            <v/>
          </cell>
          <cell r="AD53" t="str">
            <v/>
          </cell>
        </row>
        <row r="54">
          <cell r="J54" t="str">
            <v>IRR Filesystem</v>
          </cell>
          <cell r="X54" t="str">
            <v/>
          </cell>
          <cell r="AD54" t="str">
            <v/>
          </cell>
        </row>
      </sheetData>
      <sheetData sheetId="2">
        <row r="5">
          <cell r="A5">
            <v>1</v>
          </cell>
          <cell r="C5" t="str">
            <v>IP</v>
          </cell>
          <cell r="D5" t="str">
            <v>Data</v>
          </cell>
          <cell r="L5" t="str">
            <v>IP</v>
          </cell>
          <cell r="Q5" t="str">
            <v>Company Name</v>
          </cell>
        </row>
        <row r="6">
          <cell r="A6">
            <v>1</v>
          </cell>
          <cell r="C6" t="str">
            <v>Issue / Engagement</v>
          </cell>
          <cell r="D6" t="str">
            <v>Data</v>
          </cell>
          <cell r="L6" t="str">
            <v>Issue / Engagement</v>
          </cell>
          <cell r="Q6" t="str">
            <v/>
          </cell>
        </row>
        <row r="7">
          <cell r="A7">
            <v>1</v>
          </cell>
          <cell r="C7" t="str">
            <v>Transfer File</v>
          </cell>
          <cell r="D7" t="str">
            <v>Data</v>
          </cell>
          <cell r="L7" t="str">
            <v>Transfer File</v>
          </cell>
          <cell r="Q7" t="str">
            <v/>
          </cell>
        </row>
        <row r="8">
          <cell r="A8">
            <v>1</v>
          </cell>
          <cell r="C8" t="str">
            <v>Collaboration Data</v>
          </cell>
          <cell r="D8" t="str">
            <v>Data</v>
          </cell>
          <cell r="L8" t="str">
            <v>Collaboration Data</v>
          </cell>
          <cell r="Q8" t="str">
            <v/>
          </cell>
        </row>
        <row r="9">
          <cell r="A9">
            <v>1</v>
          </cell>
          <cell r="C9" t="str">
            <v>Production Data</v>
          </cell>
          <cell r="D9" t="str">
            <v>Data</v>
          </cell>
          <cell r="L9" t="str">
            <v>Production Data</v>
          </cell>
          <cell r="Q9" t="str">
            <v/>
          </cell>
        </row>
        <row r="10">
          <cell r="A10">
            <v>1</v>
          </cell>
          <cell r="C10" t="str">
            <v xml:space="preserve">Documentation / Marketing Material </v>
          </cell>
          <cell r="D10" t="str">
            <v>Data</v>
          </cell>
          <cell r="L10" t="str">
            <v xml:space="preserve">Documentation / Marketing Material </v>
          </cell>
          <cell r="Q10" t="str">
            <v/>
          </cell>
        </row>
        <row r="11">
          <cell r="A11">
            <v>1</v>
          </cell>
          <cell r="C11" t="str">
            <v>Site Usage Statistics</v>
          </cell>
          <cell r="D11" t="str">
            <v>Data</v>
          </cell>
          <cell r="L11" t="str">
            <v>Site Usage Statistics</v>
          </cell>
          <cell r="Q11" t="str">
            <v/>
          </cell>
        </row>
        <row r="12">
          <cell r="B12">
            <v>1</v>
          </cell>
          <cell r="C12" t="str">
            <v>Company Name</v>
          </cell>
          <cell r="D12" t="str">
            <v>Data</v>
          </cell>
          <cell r="L12" t="str">
            <v>Account</v>
          </cell>
          <cell r="Q12" t="str">
            <v/>
          </cell>
        </row>
        <row r="13">
          <cell r="A13">
            <v>1</v>
          </cell>
          <cell r="C13" t="str">
            <v>Account</v>
          </cell>
          <cell r="D13" t="str">
            <v>Data</v>
          </cell>
          <cell r="L13" t="str">
            <v>Project Identity</v>
          </cell>
          <cell r="Q13" t="str">
            <v/>
          </cell>
        </row>
        <row r="14">
          <cell r="A14">
            <v>1</v>
          </cell>
          <cell r="C14" t="str">
            <v>Project Identity</v>
          </cell>
          <cell r="D14" t="str">
            <v>Soft Data Container</v>
          </cell>
          <cell r="L14" t="str">
            <v/>
          </cell>
          <cell r="Q14" t="str">
            <v/>
          </cell>
        </row>
        <row r="15">
          <cell r="C15" t="str">
            <v>Access Log</v>
          </cell>
          <cell r="D15" t="str">
            <v>Data</v>
          </cell>
          <cell r="L15" t="str">
            <v/>
          </cell>
          <cell r="Q15" t="str">
            <v/>
          </cell>
        </row>
        <row r="16">
          <cell r="C16" t="str">
            <v>Temporary Account</v>
          </cell>
          <cell r="D16" t="str">
            <v>Data</v>
          </cell>
          <cell r="L16" t="str">
            <v/>
          </cell>
          <cell r="Q16" t="str">
            <v/>
          </cell>
        </row>
        <row r="17">
          <cell r="C17" t="str">
            <v>Individual Name</v>
          </cell>
          <cell r="D17" t="str">
            <v>Data</v>
          </cell>
          <cell r="L17" t="str">
            <v/>
          </cell>
          <cell r="Q17" t="str">
            <v/>
          </cell>
        </row>
        <row r="18">
          <cell r="L18" t="str">
            <v/>
          </cell>
          <cell r="Q18" t="str">
            <v/>
          </cell>
        </row>
        <row r="19">
          <cell r="L19" t="str">
            <v/>
          </cell>
          <cell r="Q19" t="str">
            <v/>
          </cell>
        </row>
        <row r="20">
          <cell r="L20" t="str">
            <v/>
          </cell>
          <cell r="Q20" t="str">
            <v/>
          </cell>
        </row>
        <row r="21">
          <cell r="L21" t="str">
            <v/>
          </cell>
          <cell r="Q21" t="str">
            <v/>
          </cell>
        </row>
        <row r="22">
          <cell r="L22" t="str">
            <v/>
          </cell>
          <cell r="Q22" t="str">
            <v/>
          </cell>
        </row>
        <row r="23">
          <cell r="L23" t="str">
            <v/>
          </cell>
          <cell r="Q23" t="str">
            <v/>
          </cell>
        </row>
        <row r="24">
          <cell r="L24" t="str">
            <v/>
          </cell>
          <cell r="Q24" t="str">
            <v/>
          </cell>
        </row>
        <row r="25">
          <cell r="L25" t="str">
            <v/>
          </cell>
          <cell r="Q25" t="str">
            <v/>
          </cell>
        </row>
        <row r="26">
          <cell r="L26" t="str">
            <v/>
          </cell>
          <cell r="Q26" t="str">
            <v/>
          </cell>
        </row>
        <row r="27">
          <cell r="L27" t="str">
            <v/>
          </cell>
          <cell r="Q27" t="str">
            <v/>
          </cell>
        </row>
        <row r="28">
          <cell r="L28" t="str">
            <v/>
          </cell>
          <cell r="Q28" t="str">
            <v/>
          </cell>
        </row>
        <row r="29">
          <cell r="L29" t="str">
            <v/>
          </cell>
          <cell r="Q29" t="str">
            <v/>
          </cell>
        </row>
        <row r="30">
          <cell r="L30" t="str">
            <v/>
          </cell>
          <cell r="Q30" t="str">
            <v/>
          </cell>
        </row>
        <row r="31">
          <cell r="L31" t="str">
            <v/>
          </cell>
          <cell r="Q31" t="str">
            <v/>
          </cell>
        </row>
        <row r="32">
          <cell r="L32" t="str">
            <v/>
          </cell>
          <cell r="Q32" t="str">
            <v/>
          </cell>
        </row>
        <row r="33">
          <cell r="L33" t="str">
            <v/>
          </cell>
          <cell r="Q33" t="str">
            <v/>
          </cell>
        </row>
        <row r="34">
          <cell r="L34" t="str">
            <v/>
          </cell>
          <cell r="Q34" t="str">
            <v/>
          </cell>
        </row>
        <row r="35">
          <cell r="L35" t="str">
            <v/>
          </cell>
        </row>
        <row r="36">
          <cell r="L36" t="str">
            <v/>
          </cell>
        </row>
      </sheetData>
      <sheetData sheetId="3"/>
      <sheetData sheetId="4">
        <row r="5">
          <cell r="B5" t="str">
            <v>Internet</v>
          </cell>
          <cell r="L5" t="str">
            <v>Internet</v>
          </cell>
          <cell r="R5" t="str">
            <v>IGBN</v>
          </cell>
        </row>
        <row r="6">
          <cell r="B6" t="str">
            <v>DMZ</v>
          </cell>
          <cell r="L6" t="str">
            <v>DMZ</v>
          </cell>
          <cell r="R6" t="str">
            <v/>
          </cell>
        </row>
        <row r="7">
          <cell r="L7" t="str">
            <v/>
          </cell>
          <cell r="R7" t="str">
            <v/>
          </cell>
        </row>
        <row r="8">
          <cell r="B8" t="str">
            <v>SIZ</v>
          </cell>
          <cell r="L8" t="str">
            <v>SIZ</v>
          </cell>
          <cell r="R8" t="str">
            <v/>
          </cell>
        </row>
        <row r="9">
          <cell r="A9">
            <v>1</v>
          </cell>
          <cell r="B9" t="str">
            <v>IGBN</v>
          </cell>
          <cell r="L9" t="str">
            <v>IGBN</v>
          </cell>
          <cell r="R9" t="str">
            <v/>
          </cell>
        </row>
        <row r="10">
          <cell r="B10" t="str">
            <v>TMG Enclave</v>
          </cell>
          <cell r="L10" t="str">
            <v>TMG Enclave</v>
          </cell>
          <cell r="R10" t="str">
            <v/>
          </cell>
        </row>
        <row r="11">
          <cell r="B11" t="str">
            <v>Lab Enclave</v>
          </cell>
          <cell r="L11" t="str">
            <v>Lab Enclave</v>
          </cell>
          <cell r="R11" t="str">
            <v/>
          </cell>
        </row>
        <row r="12">
          <cell r="B12" t="str">
            <v>Carpet Network</v>
          </cell>
          <cell r="L12" t="str">
            <v>Carpet Network</v>
          </cell>
          <cell r="R12" t="str">
            <v/>
          </cell>
        </row>
        <row r="13">
          <cell r="B13" t="str">
            <v>DC Network</v>
          </cell>
          <cell r="L13" t="str">
            <v>DC Network</v>
          </cell>
          <cell r="R13" t="str">
            <v/>
          </cell>
        </row>
        <row r="14">
          <cell r="L14" t="str">
            <v/>
          </cell>
          <cell r="R14" t="str">
            <v/>
          </cell>
        </row>
        <row r="15">
          <cell r="L15" t="str">
            <v/>
          </cell>
          <cell r="R15" t="str">
            <v/>
          </cell>
        </row>
        <row r="16">
          <cell r="L16" t="str">
            <v/>
          </cell>
          <cell r="R16" t="str">
            <v/>
          </cell>
        </row>
        <row r="17">
          <cell r="L17" t="str">
            <v/>
          </cell>
          <cell r="R17" t="str">
            <v/>
          </cell>
        </row>
        <row r="18">
          <cell r="L18" t="str">
            <v/>
          </cell>
          <cell r="R18" t="str">
            <v/>
          </cell>
        </row>
        <row r="19">
          <cell r="L19" t="str">
            <v/>
          </cell>
          <cell r="R19" t="str">
            <v/>
          </cell>
        </row>
        <row r="20">
          <cell r="L20" t="str">
            <v/>
          </cell>
          <cell r="R20" t="str">
            <v/>
          </cell>
        </row>
        <row r="21">
          <cell r="L21" t="str">
            <v/>
          </cell>
          <cell r="R21" t="str">
            <v/>
          </cell>
        </row>
        <row r="22">
          <cell r="L22" t="str">
            <v/>
          </cell>
          <cell r="R22" t="str">
            <v/>
          </cell>
        </row>
        <row r="23">
          <cell r="L23" t="str">
            <v/>
          </cell>
          <cell r="R23" t="str">
            <v/>
          </cell>
        </row>
        <row r="24">
          <cell r="L24" t="str">
            <v/>
          </cell>
          <cell r="R24" t="str">
            <v/>
          </cell>
        </row>
        <row r="25">
          <cell r="L25" t="str">
            <v/>
          </cell>
          <cell r="R25" t="str">
            <v/>
          </cell>
        </row>
        <row r="26">
          <cell r="L26" t="str">
            <v/>
          </cell>
          <cell r="R26" t="str">
            <v/>
          </cell>
        </row>
        <row r="27">
          <cell r="L27" t="str">
            <v/>
          </cell>
          <cell r="R27" t="str">
            <v/>
          </cell>
        </row>
        <row r="28">
          <cell r="L28" t="str">
            <v/>
          </cell>
          <cell r="R28" t="str">
            <v/>
          </cell>
        </row>
        <row r="29">
          <cell r="L29" t="str">
            <v/>
          </cell>
          <cell r="R29" t="str">
            <v/>
          </cell>
        </row>
        <row r="30">
          <cell r="L30" t="str">
            <v/>
          </cell>
          <cell r="R30" t="str">
            <v/>
          </cell>
        </row>
        <row r="31">
          <cell r="L31" t="str">
            <v/>
          </cell>
          <cell r="R31" t="str">
            <v/>
          </cell>
        </row>
        <row r="32">
          <cell r="L32" t="str">
            <v/>
          </cell>
          <cell r="R32" t="str">
            <v/>
          </cell>
        </row>
        <row r="33">
          <cell r="L33" t="str">
            <v/>
          </cell>
          <cell r="R33" t="str">
            <v/>
          </cell>
        </row>
        <row r="34">
          <cell r="L34" t="str">
            <v/>
          </cell>
          <cell r="R34" t="str">
            <v/>
          </cell>
        </row>
        <row r="35">
          <cell r="L35" t="str">
            <v/>
          </cell>
          <cell r="R35" t="str">
            <v/>
          </cell>
        </row>
        <row r="36">
          <cell r="L36" t="str">
            <v/>
          </cell>
          <cell r="R36" t="str">
            <v/>
          </cell>
        </row>
      </sheetData>
      <sheetData sheetId="5"/>
      <sheetData sheetId="6"/>
      <sheetData sheetId="7"/>
      <sheetData sheetId="8"/>
      <sheetData sheetId="9"/>
      <sheetData sheetId="10">
        <row r="3">
          <cell r="A3" t="str">
            <v>Component Process</v>
          </cell>
        </row>
        <row r="4">
          <cell r="A4" t="str">
            <v>Execution Environment</v>
          </cell>
        </row>
        <row r="5">
          <cell r="A5" t="str">
            <v>External Interactor</v>
          </cell>
        </row>
      </sheetData>
      <sheetData sheetId="11">
        <row r="3">
          <cell r="A3" t="str">
            <v>Data</v>
          </cell>
          <cell r="B3" t="str">
            <v>Data manipulated by the system, including data assets (data inherent in business requirements), configuration settings, secrets, intermediate results in a calculation, and log entries.</v>
          </cell>
          <cell r="C3">
            <v>1</v>
          </cell>
          <cell r="D3">
            <v>1</v>
          </cell>
          <cell r="E3">
            <v>1</v>
          </cell>
          <cell r="F3">
            <v>1</v>
          </cell>
          <cell r="G3">
            <v>0</v>
          </cell>
          <cell r="H3">
            <v>0</v>
          </cell>
          <cell r="K3" t="str">
            <v>creates</v>
          </cell>
          <cell r="L3" t="str">
            <v>reads</v>
          </cell>
          <cell r="M3" t="str">
            <v>updates</v>
          </cell>
        </row>
        <row r="4">
          <cell r="A4" t="str">
            <v>Software</v>
          </cell>
          <cell r="B4" t="str">
            <v>Software manipulated by the system.  Software that is part of the system, but not manipulated by the system, should appear as an actor rather than in the data model.</v>
          </cell>
          <cell r="C4">
            <v>1</v>
          </cell>
          <cell r="D4">
            <v>1</v>
          </cell>
          <cell r="E4">
            <v>1</v>
          </cell>
          <cell r="F4">
            <v>1</v>
          </cell>
          <cell r="G4">
            <v>1</v>
          </cell>
          <cell r="H4">
            <v>0</v>
          </cell>
          <cell r="K4" t="str">
            <v>creates</v>
          </cell>
          <cell r="L4" t="str">
            <v>reads</v>
          </cell>
          <cell r="M4" t="str">
            <v>updates</v>
          </cell>
          <cell r="N4" t="str">
            <v>deletes</v>
          </cell>
          <cell r="O4" t="str">
            <v>executes</v>
          </cell>
        </row>
        <row r="5">
          <cell r="A5" t="str">
            <v>Hardware Data Container</v>
          </cell>
          <cell r="B5" t="str">
            <v>Memory, hardware register, a hard disk or similar hardware directly manipulated by the system.</v>
          </cell>
          <cell r="C5">
            <v>0</v>
          </cell>
          <cell r="D5">
            <v>1</v>
          </cell>
          <cell r="E5">
            <v>1</v>
          </cell>
          <cell r="F5">
            <v>0</v>
          </cell>
          <cell r="G5">
            <v>0</v>
          </cell>
          <cell r="H5">
            <v>1</v>
          </cell>
          <cell r="K5" t="str">
            <v>reads</v>
          </cell>
          <cell r="L5" t="str">
            <v>updates</v>
          </cell>
          <cell r="M5" t="str">
            <v>configures</v>
          </cell>
        </row>
        <row r="6">
          <cell r="A6" t="str">
            <v>Soft Data Container</v>
          </cell>
          <cell r="B6" t="str">
            <v>A file, database, or other non-hardware data container that is directly manipulated by the system.</v>
          </cell>
          <cell r="C6">
            <v>1</v>
          </cell>
          <cell r="D6">
            <v>1</v>
          </cell>
          <cell r="E6">
            <v>1</v>
          </cell>
          <cell r="F6">
            <v>1</v>
          </cell>
          <cell r="G6">
            <v>0</v>
          </cell>
          <cell r="H6">
            <v>1</v>
          </cell>
          <cell r="K6" t="str">
            <v>creates</v>
          </cell>
          <cell r="L6" t="str">
            <v>reads</v>
          </cell>
          <cell r="M6" t="str">
            <v>updates</v>
          </cell>
          <cell r="N6" t="str">
            <v>deletes</v>
          </cell>
          <cell r="O6" t="str">
            <v>configures</v>
          </cell>
        </row>
      </sheetData>
      <sheetData sheetId="12">
        <row r="2">
          <cell r="A2" t="str">
            <v>Prevent</v>
          </cell>
        </row>
        <row r="3">
          <cell r="A3" t="str">
            <v>Detect and Log</v>
          </cell>
        </row>
        <row r="4">
          <cell r="A4" t="str">
            <v>Detect and Alert</v>
          </cell>
        </row>
        <row r="5">
          <cell r="A5" t="str">
            <v>Thwart</v>
          </cell>
        </row>
      </sheetData>
      <sheetData sheetId="13">
        <row r="2">
          <cell r="C2" t="str">
            <v>Actor</v>
          </cell>
          <cell r="D2" t="str">
            <v>Action</v>
          </cell>
          <cell r="E2" t="str">
            <v>Object</v>
          </cell>
          <cell r="F2" t="str">
            <v>Condition</v>
          </cell>
        </row>
        <row r="3">
          <cell r="B3" t="str">
            <v>NO</v>
          </cell>
          <cell r="C3" t="str">
            <v>Actor is not in the correct role, or does not have the capability.</v>
          </cell>
          <cell r="D3" t="str">
            <v>No action takes place.</v>
          </cell>
          <cell r="E3" t="str">
            <v>The action occurs, but no object is provided.</v>
          </cell>
          <cell r="F3" t="str">
            <v>The condition is not met._x000D_The condition is not detected.</v>
          </cell>
        </row>
        <row r="4">
          <cell r="B4" t="str">
            <v>AS WELL AS</v>
          </cell>
          <cell r="C4" t="str">
            <v>Actor is in the correct role, but is also in another (typically more privileged) role or otherwise has additional capabilities.</v>
          </cell>
          <cell r="D4" t="str">
            <v>One or more unexpected supplementary actions occur in addition to the intended action.</v>
          </cell>
          <cell r="E4" t="str">
            <v>Additional objects are acted on.</v>
          </cell>
          <cell r="F4" t="str">
            <v>Additional conditions apply.</v>
          </cell>
        </row>
        <row r="5">
          <cell r="B5" t="str">
            <v>PART OF</v>
          </cell>
          <cell r="C5" t="str">
            <v>Actor has some, but not all of the needed capabilities.</v>
          </cell>
          <cell r="D5" t="str">
            <v>The action is incomplete.</v>
          </cell>
          <cell r="E5" t="str">
            <v>The action occurs on part of an object.</v>
          </cell>
          <cell r="F5" t="str">
            <v>Only some of the required conditions are met._x000D_Only some of the required conditions are detected.</v>
          </cell>
        </row>
        <row r="6">
          <cell r="B6" t="str">
            <v>OTHER THAN</v>
          </cell>
          <cell r="C6" t="str">
            <v>Actor is in a different, incorrect role (typically a legitimate role with different goals than this role).</v>
          </cell>
          <cell r="D6" t="str">
            <v>An incorrect action takes place instead of the correct one._x000D_The action has a different, incorrect result.</v>
          </cell>
          <cell r="E6" t="str">
            <v>An incorrect object is used (e.g. wrong data, wrong details, wrong format, wrong button).</v>
          </cell>
          <cell r="F6" t="str">
            <v>A different, incorrect condition applies.</v>
          </cell>
        </row>
        <row r="7">
          <cell r="B7" t="str">
            <v>MORE</v>
          </cell>
          <cell r="C7" t="e">
            <v>#N/A</v>
          </cell>
          <cell r="D7" t="str">
            <v>The action takes place for a longer time than intended._x000D_The action takes place more than once, sequentially._x000D_The action takes place more than once at a time.</v>
          </cell>
          <cell r="E7" t="str">
            <v>The action occurs on an object that is too large.</v>
          </cell>
          <cell r="F7" t="e">
            <v>#N/A</v>
          </cell>
        </row>
        <row r="8">
          <cell r="B8" t="str">
            <v>LESS</v>
          </cell>
          <cell r="C8" t="e">
            <v>#N/A</v>
          </cell>
          <cell r="D8" t="str">
            <v>The action takes place for a shorter time than required.</v>
          </cell>
          <cell r="E8" t="str">
            <v>The action occurs on an empty object._x000D_The action occurs on an object that is too small.</v>
          </cell>
          <cell r="F8" t="e">
            <v>#N/A</v>
          </cell>
        </row>
        <row r="9">
          <cell r="B9" t="str">
            <v>BEFORE</v>
          </cell>
          <cell r="C9" t="e">
            <v>#N/A</v>
          </cell>
          <cell r="D9" t="str">
            <v>The action takes place sooner than intended.</v>
          </cell>
          <cell r="E9" t="e">
            <v>#N/A</v>
          </cell>
          <cell r="F9" t="str">
            <v>The condition is checked too soon.</v>
          </cell>
        </row>
        <row r="10">
          <cell r="B10" t="str">
            <v>AFTER</v>
          </cell>
          <cell r="C10" t="e">
            <v>#N/A</v>
          </cell>
          <cell r="D10" t="str">
            <v>The action takes place later than intended.</v>
          </cell>
          <cell r="E10" t="e">
            <v>#N/A</v>
          </cell>
          <cell r="F10" t="str">
            <v>The condition is checked too late.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 sqref="B1"/>
    </sheetView>
  </sheetViews>
  <sheetFormatPr baseColWidth="10" defaultRowHeight="13" x14ac:dyDescent="0"/>
  <cols>
    <col min="1" max="1" width="16.85546875" customWidth="1"/>
    <col min="2" max="2" width="64.42578125" customWidth="1"/>
  </cols>
  <sheetData>
    <row r="1" spans="1:2" ht="16">
      <c r="A1" s="13" t="s">
        <v>168</v>
      </c>
      <c r="B1" s="144"/>
    </row>
    <row r="2" spans="1:2" ht="16">
      <c r="A2" s="13" t="s">
        <v>320</v>
      </c>
      <c r="B2" s="145"/>
    </row>
  </sheetData>
  <phoneticPr fontId="10" type="noConversion"/>
  <conditionalFormatting sqref="B1:B2">
    <cfRule type="expression" dxfId="228" priority="0" stopIfTrue="1">
      <formula>B1&lt;&gt;""</formula>
    </cfRule>
  </conditionalFormatting>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48"/>
  <sheetViews>
    <sheetView workbookViewId="0">
      <pane xSplit="3" ySplit="7" topLeftCell="D8" activePane="bottomRight" state="frozen"/>
      <selection pane="topRight" activeCell="C1" sqref="C1"/>
      <selection pane="bottomLeft" activeCell="A6" sqref="A6"/>
      <selection pane="bottomRight" activeCell="I8" sqref="I8"/>
    </sheetView>
  </sheetViews>
  <sheetFormatPr baseColWidth="10" defaultRowHeight="13" x14ac:dyDescent="0"/>
  <cols>
    <col min="1" max="1" width="6.5703125" hidden="1" customWidth="1"/>
    <col min="2" max="2" width="5.5703125" customWidth="1"/>
    <col min="3" max="3" width="6" customWidth="1"/>
    <col min="4" max="4" width="11.42578125" customWidth="1"/>
    <col min="5" max="8" width="9.85546875" customWidth="1"/>
    <col min="9" max="9" width="9.85546875" bestFit="1" customWidth="1"/>
    <col min="10" max="10" width="9.7109375" bestFit="1" customWidth="1"/>
    <col min="11" max="11" width="13" bestFit="1" customWidth="1"/>
    <col min="12" max="12" width="14.140625" customWidth="1"/>
    <col min="13" max="14" width="6.140625" customWidth="1"/>
    <col min="15" max="15" width="11.42578125" bestFit="1" customWidth="1"/>
    <col min="16" max="16" width="14.7109375" customWidth="1"/>
    <col min="17" max="17" width="23.140625" customWidth="1"/>
    <col min="18" max="18" width="20.140625" customWidth="1"/>
    <col min="19" max="30" width="5.5703125" customWidth="1"/>
    <col min="31" max="31" width="22.5703125" customWidth="1"/>
    <col min="32" max="32" width="5.5703125" customWidth="1"/>
    <col min="33" max="33" width="18.5703125" customWidth="1"/>
    <col min="34" max="35" width="5.5703125" customWidth="1"/>
    <col min="36" max="36" width="18.5703125" customWidth="1"/>
    <col min="37" max="37" width="5.5703125" customWidth="1"/>
    <col min="38" max="38" width="4.5703125" hidden="1" customWidth="1"/>
    <col min="39" max="40" width="5.7109375" hidden="1" customWidth="1"/>
    <col min="41" max="41" width="7.85546875" hidden="1" customWidth="1"/>
    <col min="42" max="42" width="5.7109375" hidden="1" customWidth="1"/>
    <col min="43" max="43" width="11" hidden="1" customWidth="1"/>
    <col min="44" max="44" width="4.5703125" hidden="1" customWidth="1"/>
    <col min="45" max="45" width="28.5703125" hidden="1" customWidth="1"/>
    <col min="46" max="46" width="6.85546875" hidden="1" customWidth="1"/>
    <col min="47" max="47" width="7.5703125" hidden="1" customWidth="1"/>
    <col min="48" max="48" width="4.5703125" hidden="1" customWidth="1"/>
    <col min="49" max="49" width="7.42578125" hidden="1" customWidth="1"/>
    <col min="50" max="50" width="9.42578125" hidden="1" customWidth="1"/>
    <col min="51" max="51" width="6" hidden="1" customWidth="1"/>
    <col min="52" max="55" width="15.28515625" hidden="1" customWidth="1"/>
    <col min="56" max="57" width="22.28515625" hidden="1" customWidth="1"/>
    <col min="58" max="64" width="5.5703125" hidden="1" customWidth="1"/>
    <col min="65" max="65" width="10.42578125" hidden="1" customWidth="1"/>
    <col min="66" max="66" width="7.7109375" hidden="1" customWidth="1"/>
    <col min="67" max="67" width="4.5703125" hidden="1" customWidth="1"/>
    <col min="68" max="68" width="8" hidden="1" customWidth="1"/>
    <col min="69" max="69" width="9.42578125" hidden="1" customWidth="1"/>
    <col min="70" max="70" width="8.28515625" hidden="1" customWidth="1"/>
  </cols>
  <sheetData>
    <row r="1" spans="1:70" ht="26" hidden="1">
      <c r="A1" s="149"/>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M1" s="22"/>
      <c r="AN1" s="22"/>
      <c r="AO1" s="22"/>
      <c r="AP1" s="22"/>
      <c r="AQ1" s="22"/>
      <c r="AS1" s="22"/>
      <c r="AT1" s="22"/>
      <c r="AU1" s="22"/>
      <c r="AW1" s="22"/>
      <c r="AX1" s="22"/>
      <c r="AY1" s="22"/>
      <c r="AZ1" s="22"/>
      <c r="BA1" s="22"/>
      <c r="BB1" s="22"/>
      <c r="BC1" s="22"/>
      <c r="BD1" s="22"/>
      <c r="BE1" s="22"/>
      <c r="BF1" s="22"/>
      <c r="BG1" s="22"/>
      <c r="BH1" s="22"/>
      <c r="BI1" s="22"/>
      <c r="BJ1" s="22"/>
      <c r="BK1" s="22"/>
      <c r="BL1" s="22"/>
      <c r="BM1" s="22"/>
      <c r="BN1" s="22"/>
      <c r="BP1" s="133" t="s">
        <v>682</v>
      </c>
      <c r="BQ1" s="117">
        <f>COLUMN($AO$7)-COLUMN($A$7)</f>
        <v>40</v>
      </c>
      <c r="BR1" s="28"/>
    </row>
    <row r="2" spans="1:70" ht="26" hidden="1">
      <c r="A2" s="149"/>
      <c r="B2" s="22"/>
      <c r="C2" s="22"/>
      <c r="D2" s="22"/>
      <c r="E2" s="22"/>
      <c r="F2" s="22"/>
      <c r="G2" s="22"/>
      <c r="H2" s="22"/>
      <c r="I2" s="22"/>
      <c r="J2" s="22"/>
      <c r="K2" s="22"/>
      <c r="L2" s="22"/>
      <c r="M2" s="22"/>
      <c r="N2" s="22"/>
      <c r="O2" s="22"/>
      <c r="P2" s="22"/>
      <c r="Q2" s="22"/>
      <c r="R2" s="22"/>
      <c r="S2" s="22">
        <f>COLUMN(S7)-1</f>
        <v>18</v>
      </c>
      <c r="T2" s="22"/>
      <c r="U2" s="22"/>
      <c r="V2" s="22"/>
      <c r="W2" s="22"/>
      <c r="X2" s="22"/>
      <c r="Y2" s="22"/>
      <c r="Z2" s="22"/>
      <c r="AA2" s="22"/>
      <c r="AB2" s="22"/>
      <c r="AC2" s="22"/>
      <c r="AD2" s="22"/>
      <c r="AE2" s="22"/>
      <c r="AF2" s="22"/>
      <c r="AG2" s="22"/>
      <c r="AH2" s="22"/>
      <c r="AI2" s="22"/>
      <c r="AJ2" s="22"/>
      <c r="AK2" s="22"/>
      <c r="AM2" s="22"/>
      <c r="AN2" s="22"/>
      <c r="AO2" s="22"/>
      <c r="AP2" s="22"/>
      <c r="AQ2" s="22"/>
      <c r="AS2" s="22"/>
      <c r="AT2" s="22"/>
      <c r="AU2" s="22"/>
      <c r="AW2" s="22"/>
      <c r="AX2" s="22"/>
      <c r="AY2" s="22"/>
      <c r="AZ2" s="22"/>
      <c r="BA2" s="22"/>
      <c r="BB2" s="22"/>
      <c r="BC2" s="22"/>
      <c r="BD2" s="22"/>
      <c r="BE2" s="22"/>
      <c r="BF2" s="22"/>
      <c r="BG2" s="22"/>
      <c r="BH2" s="22"/>
      <c r="BI2" s="22"/>
      <c r="BJ2" s="22"/>
      <c r="BK2" s="22"/>
      <c r="BL2" s="22"/>
      <c r="BM2" s="22"/>
      <c r="BN2" s="22"/>
      <c r="BP2" s="115" t="s">
        <v>302</v>
      </c>
      <c r="BQ2" s="117">
        <f>COLUMN($AP$7)-COLUMN($A$7)</f>
        <v>41</v>
      </c>
      <c r="BR2" s="28"/>
    </row>
    <row r="3" spans="1:70" ht="101" hidden="1">
      <c r="A3" s="149"/>
      <c r="B3" s="28"/>
      <c r="C3" s="22"/>
      <c r="D3" s="22"/>
      <c r="E3" s="22"/>
      <c r="F3" s="22"/>
      <c r="G3" s="22"/>
      <c r="H3" s="22"/>
      <c r="I3" s="22"/>
      <c r="J3" s="22"/>
      <c r="K3" s="22"/>
      <c r="L3" s="22"/>
      <c r="M3" s="22"/>
      <c r="N3" s="22"/>
      <c r="O3" s="28"/>
      <c r="P3" s="28"/>
      <c r="Q3" s="28"/>
      <c r="R3" s="133" t="s">
        <v>233</v>
      </c>
      <c r="S3" s="28" t="b">
        <f ca="1">S$7&lt;&gt;""</f>
        <v>1</v>
      </c>
      <c r="T3" s="28" t="b">
        <f t="shared" ref="T3:AD3" ca="1" si="0">T$7&lt;&gt;""</f>
        <v>0</v>
      </c>
      <c r="U3" s="28" t="b">
        <f t="shared" ca="1" si="0"/>
        <v>0</v>
      </c>
      <c r="V3" s="28" t="b">
        <f t="shared" ca="1" si="0"/>
        <v>0</v>
      </c>
      <c r="W3" s="28" t="b">
        <f t="shared" ca="1" si="0"/>
        <v>0</v>
      </c>
      <c r="X3" s="28" t="b">
        <f t="shared" ca="1" si="0"/>
        <v>0</v>
      </c>
      <c r="Y3" s="28" t="b">
        <f t="shared" ca="1" si="0"/>
        <v>0</v>
      </c>
      <c r="Z3" s="28" t="b">
        <f t="shared" ca="1" si="0"/>
        <v>0</v>
      </c>
      <c r="AA3" s="28" t="b">
        <f t="shared" ca="1" si="0"/>
        <v>0</v>
      </c>
      <c r="AB3" s="28" t="b">
        <f t="shared" ca="1" si="0"/>
        <v>0</v>
      </c>
      <c r="AC3" s="28" t="b">
        <f t="shared" ca="1" si="0"/>
        <v>0</v>
      </c>
      <c r="AD3" s="28" t="b">
        <f t="shared" ca="1" si="0"/>
        <v>0</v>
      </c>
      <c r="AE3" s="28"/>
      <c r="AF3" s="28"/>
      <c r="AG3" s="28"/>
      <c r="AH3" s="28"/>
      <c r="AI3" s="28"/>
      <c r="AJ3" s="28"/>
      <c r="AK3" s="28"/>
      <c r="AM3" s="104" t="s">
        <v>181</v>
      </c>
      <c r="AN3" s="28">
        <f>COLUMN($B$7)-COLUMN($A$7)</f>
        <v>1</v>
      </c>
      <c r="AO3" s="28"/>
      <c r="AP3" s="28">
        <f>COLUMN($AO$7)-COLUMN($A$7)</f>
        <v>40</v>
      </c>
      <c r="AQ3" s="28"/>
      <c r="AS3" s="22"/>
      <c r="AT3" s="22"/>
      <c r="AU3" s="22"/>
      <c r="AW3" s="115" t="s">
        <v>181</v>
      </c>
      <c r="AX3" s="28">
        <f>COLUMN(B$7)-COLUMN($A$7)</f>
        <v>1</v>
      </c>
      <c r="AY3" s="28">
        <f t="shared" ref="AY3:BD3" si="1">COLUMN(C$7)-COLUMN($A$7)</f>
        <v>2</v>
      </c>
      <c r="AZ3" s="28">
        <f t="shared" si="1"/>
        <v>3</v>
      </c>
      <c r="BA3" s="28">
        <f t="shared" si="1"/>
        <v>4</v>
      </c>
      <c r="BB3" s="28">
        <f t="shared" si="1"/>
        <v>5</v>
      </c>
      <c r="BC3" s="28">
        <f t="shared" si="1"/>
        <v>6</v>
      </c>
      <c r="BD3" s="28">
        <f t="shared" si="1"/>
        <v>7</v>
      </c>
      <c r="BE3" s="28">
        <f>COLUMN($L$7)-COLUMN($A$7)</f>
        <v>11</v>
      </c>
      <c r="BF3" s="22"/>
      <c r="BG3" s="22"/>
      <c r="BH3" s="22"/>
      <c r="BI3" s="22"/>
      <c r="BJ3" s="22"/>
      <c r="BK3" s="22"/>
      <c r="BL3" s="22"/>
      <c r="BM3" s="22"/>
      <c r="BN3" s="22"/>
      <c r="BP3" s="176" t="s">
        <v>269</v>
      </c>
      <c r="BQ3" s="117">
        <f>COLUMN()-COLUMN($A$7)</f>
        <v>68</v>
      </c>
      <c r="BR3" s="28"/>
    </row>
    <row r="4" spans="1:70" ht="51" hidden="1" customHeight="1">
      <c r="A4" s="172" t="s">
        <v>559</v>
      </c>
      <c r="B4" s="284" t="s">
        <v>235</v>
      </c>
      <c r="C4" s="379"/>
      <c r="D4" s="379"/>
      <c r="E4" s="379"/>
      <c r="F4" s="379"/>
      <c r="G4" s="379"/>
      <c r="H4" s="379"/>
      <c r="I4" s="379"/>
      <c r="J4" s="379"/>
      <c r="K4" s="379"/>
      <c r="L4" s="379"/>
      <c r="M4" s="379"/>
      <c r="N4" s="380"/>
      <c r="O4" s="284" t="s">
        <v>270</v>
      </c>
      <c r="P4" s="379"/>
      <c r="Q4" s="379"/>
      <c r="R4" s="379"/>
      <c r="S4" s="379"/>
      <c r="T4" s="379"/>
      <c r="U4" s="379"/>
      <c r="V4" s="379"/>
      <c r="W4" s="379"/>
      <c r="X4" s="379"/>
      <c r="Y4" s="379"/>
      <c r="Z4" s="379"/>
      <c r="AA4" s="379"/>
      <c r="AB4" s="379"/>
      <c r="AC4" s="379"/>
      <c r="AD4" s="379"/>
      <c r="AE4" s="379"/>
      <c r="AF4" s="379"/>
      <c r="AG4" s="379"/>
      <c r="AH4" s="379"/>
      <c r="AI4" s="379"/>
      <c r="AJ4" s="379"/>
      <c r="AK4" s="380"/>
      <c r="AM4" s="394" t="s">
        <v>684</v>
      </c>
      <c r="AN4" s="395"/>
      <c r="AO4" s="390"/>
      <c r="AP4" s="390"/>
      <c r="AQ4" s="390"/>
      <c r="AS4" s="391" t="s">
        <v>283</v>
      </c>
      <c r="AT4" s="389"/>
      <c r="AU4" s="286"/>
      <c r="AW4" s="284" t="s">
        <v>48</v>
      </c>
      <c r="AX4" s="379"/>
      <c r="AY4" s="379"/>
      <c r="AZ4" s="379"/>
      <c r="BA4" s="379"/>
      <c r="BB4" s="379"/>
      <c r="BC4" s="379"/>
      <c r="BD4" s="379"/>
      <c r="BE4" s="379"/>
      <c r="BF4" s="379"/>
      <c r="BG4" s="379"/>
      <c r="BH4" s="379"/>
      <c r="BI4" s="379"/>
      <c r="BJ4" s="379"/>
      <c r="BK4" s="379"/>
      <c r="BL4" s="379"/>
      <c r="BM4" s="379"/>
      <c r="BN4" s="380"/>
      <c r="BP4" s="211" t="s">
        <v>680</v>
      </c>
      <c r="BQ4" s="212"/>
      <c r="BR4" s="212"/>
    </row>
    <row r="5" spans="1:70" ht="34" hidden="1" customHeight="1">
      <c r="A5" s="149">
        <f>COUNTIF($A$7:$A$48,"&gt;0")</f>
        <v>41</v>
      </c>
      <c r="B5" s="386"/>
      <c r="C5" s="387"/>
      <c r="D5" s="387"/>
      <c r="E5" s="387"/>
      <c r="F5" s="387"/>
      <c r="G5" s="387"/>
      <c r="H5" s="387"/>
      <c r="I5" s="387"/>
      <c r="J5" s="387"/>
      <c r="K5" s="387"/>
      <c r="L5" s="387"/>
      <c r="M5" s="387"/>
      <c r="N5" s="388"/>
      <c r="O5" s="386"/>
      <c r="P5" s="387"/>
      <c r="Q5" s="387"/>
      <c r="R5" s="387"/>
      <c r="S5" s="387"/>
      <c r="T5" s="387"/>
      <c r="U5" s="387"/>
      <c r="V5" s="387"/>
      <c r="W5" s="387"/>
      <c r="X5" s="387"/>
      <c r="Y5" s="387"/>
      <c r="Z5" s="387"/>
      <c r="AA5" s="387"/>
      <c r="AB5" s="387"/>
      <c r="AC5" s="387"/>
      <c r="AD5" s="387"/>
      <c r="AE5" s="387"/>
      <c r="AF5" s="387"/>
      <c r="AG5" s="387"/>
      <c r="AH5" s="387"/>
      <c r="AI5" s="387"/>
      <c r="AJ5" s="387"/>
      <c r="AK5" s="388"/>
      <c r="AM5" s="392"/>
      <c r="AN5" s="256"/>
      <c r="AO5" s="256"/>
      <c r="AP5" s="256"/>
      <c r="AQ5" s="256"/>
      <c r="AS5" s="392"/>
      <c r="AT5" s="256"/>
      <c r="AU5" s="257"/>
      <c r="AW5" s="386"/>
      <c r="AX5" s="387"/>
      <c r="AY5" s="387"/>
      <c r="AZ5" s="387"/>
      <c r="BA5" s="387"/>
      <c r="BB5" s="387"/>
      <c r="BC5" s="387"/>
      <c r="BD5" s="387"/>
      <c r="BE5" s="387"/>
      <c r="BF5" s="387"/>
      <c r="BG5" s="387"/>
      <c r="BH5" s="387"/>
      <c r="BI5" s="387"/>
      <c r="BJ5" s="387"/>
      <c r="BK5" s="387"/>
      <c r="BL5" s="387"/>
      <c r="BM5" s="387"/>
      <c r="BN5" s="388"/>
      <c r="BP5" s="225" t="s">
        <v>679</v>
      </c>
      <c r="BQ5" s="226"/>
      <c r="BR5" s="227"/>
    </row>
    <row r="6" spans="1:70" ht="31" customHeight="1">
      <c r="A6" s="149"/>
      <c r="B6" s="16"/>
      <c r="C6" s="16"/>
      <c r="D6" s="381" t="s">
        <v>132</v>
      </c>
      <c r="E6" s="381"/>
      <c r="F6" s="381"/>
      <c r="G6" s="381"/>
      <c r="H6" s="381"/>
      <c r="I6" s="247" t="s">
        <v>741</v>
      </c>
      <c r="J6" s="248"/>
      <c r="K6" s="248"/>
      <c r="L6" s="249"/>
      <c r="M6" s="16"/>
      <c r="N6" s="16"/>
      <c r="O6" s="126"/>
      <c r="P6" s="16"/>
      <c r="Q6" s="16"/>
      <c r="R6" s="121"/>
      <c r="S6" s="382" t="s">
        <v>301</v>
      </c>
      <c r="T6" s="383"/>
      <c r="U6" s="383"/>
      <c r="V6" s="383"/>
      <c r="W6" s="383"/>
      <c r="X6" s="384"/>
      <c r="Y6" s="384"/>
      <c r="Z6" s="384"/>
      <c r="AA6" s="384"/>
      <c r="AB6" s="384"/>
      <c r="AC6" s="384"/>
      <c r="AD6" s="385"/>
      <c r="AE6" s="16"/>
      <c r="AF6" s="16"/>
      <c r="AG6" s="121"/>
      <c r="AH6" s="16"/>
      <c r="AI6" s="196"/>
      <c r="AJ6" s="16"/>
      <c r="AK6" s="16"/>
      <c r="AM6" s="211" t="s">
        <v>158</v>
      </c>
      <c r="AN6" s="396"/>
      <c r="AO6" s="393" t="s">
        <v>678</v>
      </c>
      <c r="AP6" s="254"/>
      <c r="AQ6" s="133" t="s">
        <v>183</v>
      </c>
      <c r="AS6" s="120"/>
      <c r="AT6" s="128" t="s">
        <v>185</v>
      </c>
      <c r="AU6" s="102" t="s">
        <v>173</v>
      </c>
      <c r="AW6" s="24"/>
      <c r="AX6" s="102" t="s">
        <v>158</v>
      </c>
      <c r="AY6" s="102" t="s">
        <v>296</v>
      </c>
      <c r="AZ6" s="102" t="s">
        <v>285</v>
      </c>
      <c r="BA6" s="102" t="s">
        <v>64</v>
      </c>
      <c r="BB6" s="102" t="s">
        <v>153</v>
      </c>
      <c r="BC6" s="102" t="s">
        <v>154</v>
      </c>
      <c r="BD6" s="102" t="s">
        <v>286</v>
      </c>
      <c r="BE6" s="128" t="s">
        <v>179</v>
      </c>
      <c r="BF6" s="24"/>
      <c r="BG6" s="24"/>
      <c r="BH6" s="24"/>
      <c r="BI6" s="24"/>
      <c r="BJ6" s="24"/>
      <c r="BK6" s="24"/>
      <c r="BL6" s="24"/>
      <c r="BM6" s="24"/>
      <c r="BN6" s="24"/>
      <c r="BP6" s="34"/>
      <c r="BQ6" s="175" t="s">
        <v>614</v>
      </c>
      <c r="BR6" s="34"/>
    </row>
    <row r="7" spans="1:70" ht="93" customHeight="1">
      <c r="A7" s="172" t="s">
        <v>555</v>
      </c>
      <c r="B7" s="19" t="s">
        <v>126</v>
      </c>
      <c r="C7" s="19" t="s">
        <v>127</v>
      </c>
      <c r="D7" s="16" t="s">
        <v>128</v>
      </c>
      <c r="E7" s="16" t="s">
        <v>128</v>
      </c>
      <c r="F7" s="16" t="s">
        <v>129</v>
      </c>
      <c r="G7" s="16" t="s">
        <v>128</v>
      </c>
      <c r="H7" s="16" t="s">
        <v>128</v>
      </c>
      <c r="I7" s="116" t="s">
        <v>131</v>
      </c>
      <c r="J7" s="14" t="s">
        <v>261</v>
      </c>
      <c r="K7" s="14" t="s">
        <v>262</v>
      </c>
      <c r="L7" s="100" t="s">
        <v>263</v>
      </c>
      <c r="M7" s="19" t="s">
        <v>677</v>
      </c>
      <c r="N7" s="19" t="s">
        <v>130</v>
      </c>
      <c r="O7" s="126" t="s">
        <v>237</v>
      </c>
      <c r="P7" s="16" t="s">
        <v>298</v>
      </c>
      <c r="Q7" s="16" t="s">
        <v>299</v>
      </c>
      <c r="R7" s="121" t="s">
        <v>300</v>
      </c>
      <c r="S7" s="131" t="str">
        <f t="shared" ref="S7:AD7" ca="1" si="2">IFERROR(INDEX(SecurityObjectiveNumber,COLUMN(S7)-$S$2),"")</f>
        <v>SO1</v>
      </c>
      <c r="T7" s="130" t="str">
        <f t="shared" ca="1" si="2"/>
        <v/>
      </c>
      <c r="U7" s="130" t="str">
        <f t="shared" ca="1" si="2"/>
        <v/>
      </c>
      <c r="V7" s="130" t="str">
        <f t="shared" ca="1" si="2"/>
        <v/>
      </c>
      <c r="W7" s="130" t="str">
        <f t="shared" ca="1" si="2"/>
        <v/>
      </c>
      <c r="X7" s="130" t="str">
        <f t="shared" ca="1" si="2"/>
        <v/>
      </c>
      <c r="Y7" s="130" t="str">
        <f t="shared" ca="1" si="2"/>
        <v/>
      </c>
      <c r="Z7" s="130" t="str">
        <f t="shared" ca="1" si="2"/>
        <v/>
      </c>
      <c r="AA7" s="130" t="str">
        <f t="shared" ca="1" si="2"/>
        <v/>
      </c>
      <c r="AB7" s="130" t="str">
        <f t="shared" ca="1" si="2"/>
        <v/>
      </c>
      <c r="AC7" s="130" t="str">
        <f t="shared" ca="1" si="2"/>
        <v/>
      </c>
      <c r="AD7" s="130" t="str">
        <f t="shared" ca="1" si="2"/>
        <v/>
      </c>
      <c r="AE7" s="118" t="s">
        <v>278</v>
      </c>
      <c r="AF7" s="19" t="s">
        <v>748</v>
      </c>
      <c r="AG7" s="122" t="s">
        <v>749</v>
      </c>
      <c r="AH7" s="19" t="s">
        <v>606</v>
      </c>
      <c r="AI7" s="124" t="s">
        <v>279</v>
      </c>
      <c r="AJ7" s="118" t="s">
        <v>280</v>
      </c>
      <c r="AK7" s="19" t="s">
        <v>281</v>
      </c>
      <c r="AL7" s="29" t="s">
        <v>37</v>
      </c>
      <c r="AM7" s="21" t="s">
        <v>133</v>
      </c>
      <c r="AN7" s="21" t="s">
        <v>687</v>
      </c>
      <c r="AO7" s="21" t="s">
        <v>679</v>
      </c>
      <c r="AP7" s="21" t="s">
        <v>683</v>
      </c>
      <c r="AQ7" s="81" t="s">
        <v>182</v>
      </c>
      <c r="AR7" s="29" t="s">
        <v>37</v>
      </c>
      <c r="AS7" s="26" t="s">
        <v>284</v>
      </c>
      <c r="AT7" s="378" t="s">
        <v>184</v>
      </c>
      <c r="AU7" s="21" t="s">
        <v>236</v>
      </c>
      <c r="AV7" s="29" t="s">
        <v>282</v>
      </c>
      <c r="AW7" s="21" t="s">
        <v>188</v>
      </c>
      <c r="AX7" s="21" t="s">
        <v>685</v>
      </c>
      <c r="AY7" s="21" t="s">
        <v>134</v>
      </c>
      <c r="AZ7" s="26" t="s">
        <v>128</v>
      </c>
      <c r="BA7" s="26" t="s">
        <v>129</v>
      </c>
      <c r="BB7" s="26" t="s">
        <v>128</v>
      </c>
      <c r="BC7" s="26" t="s">
        <v>128</v>
      </c>
      <c r="BD7" s="26" t="s">
        <v>234</v>
      </c>
      <c r="BE7" s="26" t="s">
        <v>178</v>
      </c>
      <c r="BF7" s="21" t="s">
        <v>287</v>
      </c>
      <c r="BG7" s="21" t="s">
        <v>288</v>
      </c>
      <c r="BH7" s="21" t="s">
        <v>289</v>
      </c>
      <c r="BI7" s="21" t="s">
        <v>289</v>
      </c>
      <c r="BJ7" s="21" t="s">
        <v>289</v>
      </c>
      <c r="BK7" s="21" t="s">
        <v>289</v>
      </c>
      <c r="BL7" s="21" t="s">
        <v>289</v>
      </c>
      <c r="BM7" s="21" t="s">
        <v>686</v>
      </c>
      <c r="BN7" s="21" t="s">
        <v>180</v>
      </c>
      <c r="BO7" s="29" t="s">
        <v>282</v>
      </c>
      <c r="BP7" s="176" t="s">
        <v>556</v>
      </c>
      <c r="BQ7" s="47">
        <v>0</v>
      </c>
      <c r="BR7" s="156" t="s">
        <v>681</v>
      </c>
    </row>
    <row r="8" spans="1:70" ht="66" customHeight="1">
      <c r="A8" s="150">
        <f>ROW()-ROW($A$7)</f>
        <v>1</v>
      </c>
      <c r="B8" s="40" t="s">
        <v>790</v>
      </c>
      <c r="C8" s="41">
        <v>1</v>
      </c>
      <c r="D8" s="377"/>
      <c r="E8" s="54"/>
      <c r="F8" s="54"/>
      <c r="G8" s="54"/>
      <c r="H8" s="54"/>
      <c r="I8" s="44"/>
      <c r="J8" s="44"/>
      <c r="K8" s="44"/>
      <c r="L8" s="123"/>
      <c r="M8" s="44"/>
      <c r="N8" s="44"/>
      <c r="O8" s="132"/>
      <c r="P8" s="44"/>
      <c r="Q8" s="119" t="str">
        <f>IF(ISNA($AS8),"",$AS8)</f>
        <v/>
      </c>
      <c r="R8" s="123"/>
      <c r="S8" s="55"/>
      <c r="T8" s="44"/>
      <c r="U8" s="44"/>
      <c r="V8" s="44"/>
      <c r="W8" s="44"/>
      <c r="X8" s="44"/>
      <c r="Y8" s="44"/>
      <c r="Z8" s="44"/>
      <c r="AA8" s="44"/>
      <c r="AB8" s="44"/>
      <c r="AC8" s="44"/>
      <c r="AD8" s="44"/>
      <c r="AE8" s="145"/>
      <c r="AF8" s="44"/>
      <c r="AG8" s="123"/>
      <c r="AH8" s="44"/>
      <c r="AI8" s="55"/>
      <c r="AJ8" s="44"/>
      <c r="AK8" s="44"/>
      <c r="AL8" s="46"/>
      <c r="AM8" s="45" t="b">
        <f>NOT(ISBLANK(B8))</f>
        <v>1</v>
      </c>
      <c r="AN8" s="45" t="b">
        <f ca="1">(COUNTIF(OFFSET($A$7,1,AN$3,$A8,1),B8)=1)</f>
        <v>1</v>
      </c>
      <c r="AO8" s="45" t="str">
        <f>IF(AND(B8&lt;&gt;"",C8&lt;&gt;""),B8&amp;"."&amp;C8,B8&amp;C8)</f>
        <v>UC1.1</v>
      </c>
      <c r="AP8" s="45" t="b">
        <f ca="1">(COUNTIF(OFFSET($A$7,1,AP$3,$A8,1),AO8)=1)</f>
        <v>1</v>
      </c>
      <c r="AQ8" s="45" t="b">
        <f>AND(NOT(ISBLANK(I8)),NOT(ISBLANK(J8)),NOT(ISBLANK(K8)))</f>
        <v>0</v>
      </c>
      <c r="AR8" s="46"/>
      <c r="AS8" s="112" t="e">
        <f>INDEX(GuideWordMeaning,MATCH(P8,GuideWord,0),MATCH(O8,GuideWordElement,0))</f>
        <v>#N/A</v>
      </c>
      <c r="AT8" s="112" t="b">
        <f>R8&lt;&gt;""</f>
        <v>0</v>
      </c>
      <c r="AU8" s="45" t="b">
        <f>IFERROR(OR(S8:AD8), FALSE)</f>
        <v>0</v>
      </c>
      <c r="AV8" s="46"/>
      <c r="AW8" s="45">
        <f t="shared" ref="AW8:AW48" si="3">$A8-1</f>
        <v>0</v>
      </c>
      <c r="AX8" s="45" t="str">
        <f ca="1">OFFSET($A$7,$AW8,AX$3)</f>
        <v>Use Case #</v>
      </c>
      <c r="AY8" s="45" t="str">
        <f ca="1">OFFSET($A$7,$AW8,AY$3)</f>
        <v>Step #</v>
      </c>
      <c r="AZ8" s="45" t="str">
        <f ca="1">OFFSET($A$7,$AW8,AZ$3)</f>
        <v>Choice</v>
      </c>
      <c r="BA8" s="45" t="str">
        <f ca="1">OFFSET($A$7,$AW8,BA$3)</f>
        <v>Choice</v>
      </c>
      <c r="BB8" s="45" t="str">
        <f ca="1">OFFSET($A$7,$AW8,BB$3)</f>
        <v>Choice</v>
      </c>
      <c r="BC8" s="45" t="str">
        <f ca="1">OFFSET($A$7,$AW8,BC$3)</f>
        <v>Choice</v>
      </c>
      <c r="BD8" s="45" t="str">
        <f ca="1">OFFSET($A$7,$AW8,BD$3)</f>
        <v>Choice</v>
      </c>
      <c r="BE8" s="45" t="str">
        <f ca="1">OFFSET($A$7,$AW8,BE$3)</f>
        <v>Condition</v>
      </c>
      <c r="BF8" s="45" t="b">
        <f ca="1">AND($AM8,$B8=$AX8)</f>
        <v>0</v>
      </c>
      <c r="BG8" s="45" t="b">
        <f ca="1">AND(BF8,NOT(ISBLANK(C8)),C8=AY8)</f>
        <v>0</v>
      </c>
      <c r="BH8" s="45" t="b">
        <f ca="1">AND(BG8,NOT(ISBLANK(D8)),D8=AZ8)</f>
        <v>0</v>
      </c>
      <c r="BI8" s="45" t="b">
        <f ca="1">AND(BH8,NOT(ISBLANK(E8)),E8=BA8)</f>
        <v>0</v>
      </c>
      <c r="BJ8" s="45" t="b">
        <f ca="1">AND(BI8,NOT(ISBLANK(F8)),F8=BB8)</f>
        <v>0</v>
      </c>
      <c r="BK8" s="45" t="b">
        <f ca="1">AND(BJ8,NOT(ISBLANK(G8)),G8=BC8)</f>
        <v>0</v>
      </c>
      <c r="BL8" s="45" t="b">
        <f ca="1">AND(BK8,NOT(ISBLANK(H8)),H8=BD8)</f>
        <v>0</v>
      </c>
      <c r="BM8" s="45" t="b">
        <f ca="1">AND($BG8,D8=AZ8,E8=BA8,F8=BB8,G8=BC8,H8=BD8)</f>
        <v>0</v>
      </c>
      <c r="BN8" s="45" t="b">
        <f ca="1">AND(BM8,L8=BE8)</f>
        <v>0</v>
      </c>
      <c r="BO8" s="46"/>
      <c r="BP8" s="45">
        <f ca="1">OFFSET($A$7,$AW8,BQ$3)+1</f>
        <v>1</v>
      </c>
      <c r="BQ8" s="47">
        <f ca="1">MATCH(TRUE,OFFSET($A$7,BP8,BQ$2,75,1),0)-1+BP8</f>
        <v>1</v>
      </c>
      <c r="BR8" s="47" t="str">
        <f ca="1">IF(ISNA(BQ8),"",OFFSET($A$7,BQ8,BQ$1))</f>
        <v>UC1.1</v>
      </c>
    </row>
    <row r="9" spans="1:70">
      <c r="A9" s="150">
        <f t="shared" ref="A9:A48" si="4">ROW()-ROW($A$7)</f>
        <v>2</v>
      </c>
      <c r="B9" s="144"/>
      <c r="C9" s="41"/>
      <c r="D9" s="377"/>
      <c r="E9" s="54"/>
      <c r="F9" s="54"/>
      <c r="G9" s="54"/>
      <c r="H9" s="54"/>
      <c r="I9" s="44"/>
      <c r="J9" s="44"/>
      <c r="K9" s="44"/>
      <c r="L9" s="123"/>
      <c r="M9" s="44"/>
      <c r="N9" s="44"/>
      <c r="O9" s="132"/>
      <c r="P9" s="44"/>
      <c r="Q9" s="119" t="str">
        <f t="shared" ref="Q9:Q48" si="5">IF(ISNA($AS9),"",$AS9)</f>
        <v/>
      </c>
      <c r="R9" s="123"/>
      <c r="S9" s="55"/>
      <c r="T9" s="44"/>
      <c r="U9" s="44"/>
      <c r="V9" s="44"/>
      <c r="W9" s="44"/>
      <c r="X9" s="44"/>
      <c r="Y9" s="44"/>
      <c r="Z9" s="44"/>
      <c r="AA9" s="44"/>
      <c r="AB9" s="44"/>
      <c r="AC9" s="44"/>
      <c r="AD9" s="44"/>
      <c r="AE9" s="145"/>
      <c r="AF9" s="44"/>
      <c r="AG9" s="123"/>
      <c r="AH9" s="44"/>
      <c r="AI9" s="55"/>
      <c r="AJ9" s="44"/>
      <c r="AK9" s="44"/>
      <c r="AL9" s="46"/>
      <c r="AM9" s="45" t="b">
        <f>NOT(ISBLANK(B9))</f>
        <v>0</v>
      </c>
      <c r="AN9" s="45" t="b">
        <f t="shared" ref="AN9:AN48" ca="1" si="6">(COUNTIF(OFFSET($A$7,1,AN$3,$A9,1),B9)=1)</f>
        <v>0</v>
      </c>
      <c r="AO9" s="45" t="str">
        <f>IF(AND(B9&lt;&gt;"",C9&lt;&gt;""),B9&amp;"."&amp;C9,B9&amp;C9)</f>
        <v/>
      </c>
      <c r="AP9" s="45" t="b">
        <f t="shared" ref="AN9:AP48" ca="1" si="7">(COUNTIF(OFFSET($A$7,1,AP$3,$A9,1),AO9)=1)</f>
        <v>1</v>
      </c>
      <c r="AQ9" s="45" t="b">
        <f>AND(NOT(ISBLANK(I9)),NOT(ISBLANK(J9)),NOT(ISBLANK(K9)))</f>
        <v>0</v>
      </c>
      <c r="AR9" s="46"/>
      <c r="AS9" s="112" t="e">
        <f>INDEX(GuideWordMeaning,MATCH(P9,GuideWord,0),MATCH(O9,GuideWordElement,0))</f>
        <v>#N/A</v>
      </c>
      <c r="AT9" s="112" t="b">
        <f>R9&lt;&gt;""</f>
        <v>0</v>
      </c>
      <c r="AU9" s="45" t="b">
        <f>IFERROR(OR(S9:AD9), FALSE)</f>
        <v>0</v>
      </c>
      <c r="AV9" s="46"/>
      <c r="AW9" s="45">
        <f>$A9-1</f>
        <v>1</v>
      </c>
      <c r="AX9" s="45" t="str">
        <f ca="1">OFFSET($A$7,$AW9,AX$3)</f>
        <v>UC1</v>
      </c>
      <c r="AY9" s="45">
        <f ca="1">OFFSET($A$7,$AW9,AY$3)</f>
        <v>1</v>
      </c>
      <c r="AZ9" s="45">
        <f ca="1">OFFSET($A$7,$AW9,AZ$3)</f>
        <v>0</v>
      </c>
      <c r="BA9" s="45">
        <f ca="1">OFFSET($A$7,$AW9,BA$3)</f>
        <v>0</v>
      </c>
      <c r="BB9" s="45">
        <f ca="1">OFFSET($A$7,$AW9,BB$3)</f>
        <v>0</v>
      </c>
      <c r="BC9" s="45">
        <f ca="1">OFFSET($A$7,$AW9,BC$3)</f>
        <v>0</v>
      </c>
      <c r="BD9" s="45">
        <f ca="1">OFFSET($A$7,$AW9,BD$3)</f>
        <v>0</v>
      </c>
      <c r="BE9" s="45">
        <f ca="1">OFFSET($A$7,$AW9,BE$3)</f>
        <v>0</v>
      </c>
      <c r="BF9" s="45" t="b">
        <f ca="1">AND($AM9,$B9=$AX9)</f>
        <v>0</v>
      </c>
      <c r="BG9" s="45" t="b">
        <f ca="1">AND(BF9,NOT(ISBLANK(C9)),C9=AY9)</f>
        <v>0</v>
      </c>
      <c r="BH9" s="45" t="b">
        <f ca="1">AND(BG9,NOT(ISBLANK(D9)),D9=AZ9)</f>
        <v>0</v>
      </c>
      <c r="BI9" s="45" t="b">
        <f ca="1">AND(BH9,NOT(ISBLANK(E9)),E9=BA9)</f>
        <v>0</v>
      </c>
      <c r="BJ9" s="45" t="b">
        <f ca="1">AND(BI9,NOT(ISBLANK(F9)),F9=BB9)</f>
        <v>0</v>
      </c>
      <c r="BK9" s="45" t="b">
        <f ca="1">AND(BJ9,NOT(ISBLANK(G9)),G9=BC9)</f>
        <v>0</v>
      </c>
      <c r="BL9" s="45" t="b">
        <f ca="1">AND(BK9,NOT(ISBLANK(H9)),H9=BD9)</f>
        <v>0</v>
      </c>
      <c r="BM9" s="45" t="b">
        <f ca="1">AND($BG9,D9=AZ9,E9=BA9,F9=BB9,G9=BC9,H9=BD9)</f>
        <v>0</v>
      </c>
      <c r="BN9" s="45" t="b">
        <f ca="1">AND(BM9,L9=BE9)</f>
        <v>0</v>
      </c>
      <c r="BO9" s="46"/>
      <c r="BP9" s="45">
        <f ca="1">OFFSET($A$7,$AW9,BQ$3)+1</f>
        <v>2</v>
      </c>
      <c r="BQ9" s="47">
        <f t="shared" ref="BQ9:BQ48" ca="1" si="8">MATCH(TRUE,OFFSET($A$7,BP9,BQ$2,75,1),0)-1+BP9</f>
        <v>2</v>
      </c>
      <c r="BR9" s="47" t="str">
        <f t="shared" ref="BR9:BR48" ca="1" si="9">IF(ISNA(BQ9),"",OFFSET($A$7,BQ9,BQ$1))</f>
        <v/>
      </c>
    </row>
    <row r="10" spans="1:70">
      <c r="A10" s="150">
        <f t="shared" si="4"/>
        <v>3</v>
      </c>
      <c r="B10" s="144"/>
      <c r="C10" s="41"/>
      <c r="D10" s="54"/>
      <c r="E10" s="54"/>
      <c r="F10" s="54"/>
      <c r="G10" s="54"/>
      <c r="H10" s="54"/>
      <c r="I10" s="44"/>
      <c r="J10" s="44"/>
      <c r="K10" s="44"/>
      <c r="L10" s="123"/>
      <c r="M10" s="44"/>
      <c r="N10" s="44"/>
      <c r="O10" s="132"/>
      <c r="P10" s="44"/>
      <c r="Q10" s="119" t="str">
        <f t="shared" si="5"/>
        <v/>
      </c>
      <c r="R10" s="123"/>
      <c r="S10" s="55"/>
      <c r="T10" s="44"/>
      <c r="U10" s="44"/>
      <c r="V10" s="44"/>
      <c r="W10" s="44"/>
      <c r="X10" s="44"/>
      <c r="Y10" s="44"/>
      <c r="Z10" s="44"/>
      <c r="AA10" s="44"/>
      <c r="AB10" s="44"/>
      <c r="AC10" s="44"/>
      <c r="AD10" s="44"/>
      <c r="AE10" s="145"/>
      <c r="AF10" s="44"/>
      <c r="AG10" s="123"/>
      <c r="AH10" s="44"/>
      <c r="AI10" s="55"/>
      <c r="AJ10" s="44"/>
      <c r="AK10" s="44"/>
      <c r="AL10" s="46"/>
      <c r="AM10" s="45" t="b">
        <f>NOT(ISBLANK(B10))</f>
        <v>0</v>
      </c>
      <c r="AN10" s="45" t="b">
        <f t="shared" ca="1" si="6"/>
        <v>0</v>
      </c>
      <c r="AO10" s="45" t="str">
        <f>IF(AND(B10&lt;&gt;"",C10&lt;&gt;""),B10&amp;"."&amp;C10,B10&amp;C10)</f>
        <v/>
      </c>
      <c r="AP10" s="45" t="b">
        <f t="shared" ca="1" si="7"/>
        <v>0</v>
      </c>
      <c r="AQ10" s="45" t="b">
        <f>AND(NOT(ISBLANK(I10)),NOT(ISBLANK(J10)),NOT(ISBLANK(K10)))</f>
        <v>0</v>
      </c>
      <c r="AR10" s="46"/>
      <c r="AS10" s="112" t="e">
        <f>INDEX(GuideWordMeaning,MATCH(P10,GuideWord,0),MATCH(O10,GuideWordElement,0))</f>
        <v>#N/A</v>
      </c>
      <c r="AT10" s="112" t="b">
        <f>R10&lt;&gt;""</f>
        <v>0</v>
      </c>
      <c r="AU10" s="45" t="b">
        <f>IFERROR(OR(S10:AD10), FALSE)</f>
        <v>0</v>
      </c>
      <c r="AV10" s="46"/>
      <c r="AW10" s="45">
        <f t="shared" ref="AW10:AW48" si="10">$A10-1</f>
        <v>2</v>
      </c>
      <c r="AX10" s="45">
        <f ca="1">OFFSET($A$7,$AW10,AX$3)</f>
        <v>0</v>
      </c>
      <c r="AY10" s="45">
        <f ca="1">OFFSET($A$7,$AW10,AY$3)</f>
        <v>0</v>
      </c>
      <c r="AZ10" s="45">
        <f ca="1">OFFSET($A$7,$AW10,AZ$3)</f>
        <v>0</v>
      </c>
      <c r="BA10" s="45">
        <f ca="1">OFFSET($A$7,$AW10,BA$3)</f>
        <v>0</v>
      </c>
      <c r="BB10" s="45">
        <f ca="1">OFFSET($A$7,$AW10,BB$3)</f>
        <v>0</v>
      </c>
      <c r="BC10" s="45">
        <f ca="1">OFFSET($A$7,$AW10,BC$3)</f>
        <v>0</v>
      </c>
      <c r="BD10" s="45">
        <f ca="1">OFFSET($A$7,$AW10,BD$3)</f>
        <v>0</v>
      </c>
      <c r="BE10" s="45">
        <f ca="1">OFFSET($A$7,$AW10,BE$3)</f>
        <v>0</v>
      </c>
      <c r="BF10" s="45" t="b">
        <f ca="1">AND($AM10,$B10=$AX10)</f>
        <v>0</v>
      </c>
      <c r="BG10" s="45" t="b">
        <f ca="1">AND(BF10,NOT(ISBLANK(C10)),C10=AY10)</f>
        <v>0</v>
      </c>
      <c r="BH10" s="45" t="b">
        <f ca="1">AND(BG10,NOT(ISBLANK(D10)),D10=AZ10)</f>
        <v>0</v>
      </c>
      <c r="BI10" s="45" t="b">
        <f ca="1">AND(BH10,NOT(ISBLANK(E10)),E10=BA10)</f>
        <v>0</v>
      </c>
      <c r="BJ10" s="45" t="b">
        <f ca="1">AND(BI10,NOT(ISBLANK(F10)),F10=BB10)</f>
        <v>0</v>
      </c>
      <c r="BK10" s="45" t="b">
        <f ca="1">AND(BJ10,NOT(ISBLANK(G10)),G10=BC10)</f>
        <v>0</v>
      </c>
      <c r="BL10" s="45" t="b">
        <f ca="1">AND(BK10,NOT(ISBLANK(H10)),H10=BD10)</f>
        <v>0</v>
      </c>
      <c r="BM10" s="45" t="b">
        <f ca="1">AND($BG10,D10=AZ10,E10=BA10,F10=BB10,G10=BC10,H10=BD10)</f>
        <v>0</v>
      </c>
      <c r="BN10" s="45" t="b">
        <f ca="1">AND(BM10,L10=BE10)</f>
        <v>0</v>
      </c>
      <c r="BO10" s="46"/>
      <c r="BP10" s="45">
        <f ca="1">OFFSET($A$7,$AW10,BQ$3)+1</f>
        <v>3</v>
      </c>
      <c r="BQ10" s="47" t="e">
        <f t="shared" ca="1" si="8"/>
        <v>#N/A</v>
      </c>
      <c r="BR10" s="47" t="str">
        <f t="shared" ca="1" si="9"/>
        <v/>
      </c>
    </row>
    <row r="11" spans="1:70">
      <c r="A11" s="150">
        <f t="shared" si="4"/>
        <v>4</v>
      </c>
      <c r="B11" s="144"/>
      <c r="C11" s="41"/>
      <c r="D11" s="54"/>
      <c r="E11" s="54"/>
      <c r="F11" s="54"/>
      <c r="G11" s="54"/>
      <c r="H11" s="54"/>
      <c r="I11" s="44"/>
      <c r="J11" s="44"/>
      <c r="K11" s="44"/>
      <c r="L11" s="123"/>
      <c r="M11" s="44"/>
      <c r="N11" s="44"/>
      <c r="O11" s="132"/>
      <c r="P11" s="44"/>
      <c r="Q11" s="119" t="str">
        <f t="shared" si="5"/>
        <v/>
      </c>
      <c r="R11" s="123"/>
      <c r="S11" s="55"/>
      <c r="T11" s="44"/>
      <c r="U11" s="44"/>
      <c r="V11" s="44"/>
      <c r="W11" s="44"/>
      <c r="X11" s="44"/>
      <c r="Y11" s="44"/>
      <c r="Z11" s="44"/>
      <c r="AA11" s="44"/>
      <c r="AB11" s="44"/>
      <c r="AC11" s="44"/>
      <c r="AD11" s="44"/>
      <c r="AE11" s="135"/>
      <c r="AF11" s="44"/>
      <c r="AG11" s="123"/>
      <c r="AH11" s="44"/>
      <c r="AI11" s="55"/>
      <c r="AJ11" s="44"/>
      <c r="AK11" s="44"/>
      <c r="AL11" s="46"/>
      <c r="AM11" s="45" t="b">
        <f>NOT(ISBLANK(B11))</f>
        <v>0</v>
      </c>
      <c r="AN11" s="45" t="b">
        <f t="shared" ca="1" si="6"/>
        <v>0</v>
      </c>
      <c r="AO11" s="45" t="str">
        <f>IF(AND(B11&lt;&gt;"",C11&lt;&gt;""),B11&amp;"."&amp;C11,B11&amp;C11)</f>
        <v/>
      </c>
      <c r="AP11" s="45" t="b">
        <f t="shared" ca="1" si="7"/>
        <v>0</v>
      </c>
      <c r="AQ11" s="45" t="b">
        <f>AND(NOT(ISBLANK(I11)),NOT(ISBLANK(J11)),NOT(ISBLANK(K11)))</f>
        <v>0</v>
      </c>
      <c r="AR11" s="46"/>
      <c r="AS11" s="112" t="e">
        <f>INDEX(GuideWordMeaning,MATCH(P11,GuideWord,0),MATCH(O11,GuideWordElement,0))</f>
        <v>#N/A</v>
      </c>
      <c r="AT11" s="112" t="b">
        <f>R11&lt;&gt;""</f>
        <v>0</v>
      </c>
      <c r="AU11" s="45" t="b">
        <f>IFERROR(OR(S11:AD11), FALSE)</f>
        <v>0</v>
      </c>
      <c r="AV11" s="46"/>
      <c r="AW11" s="45">
        <f t="shared" si="10"/>
        <v>3</v>
      </c>
      <c r="AX11" s="45">
        <f ca="1">OFFSET($A$7,$AW11,AX$3)</f>
        <v>0</v>
      </c>
      <c r="AY11" s="45">
        <f ca="1">OFFSET($A$7,$AW11,AY$3)</f>
        <v>0</v>
      </c>
      <c r="AZ11" s="45">
        <f ca="1">OFFSET($A$7,$AW11,AZ$3)</f>
        <v>0</v>
      </c>
      <c r="BA11" s="45">
        <f ca="1">OFFSET($A$7,$AW11,BA$3)</f>
        <v>0</v>
      </c>
      <c r="BB11" s="45">
        <f ca="1">OFFSET($A$7,$AW11,BB$3)</f>
        <v>0</v>
      </c>
      <c r="BC11" s="45">
        <f ca="1">OFFSET($A$7,$AW11,BC$3)</f>
        <v>0</v>
      </c>
      <c r="BD11" s="45">
        <f ca="1">OFFSET($A$7,$AW11,BD$3)</f>
        <v>0</v>
      </c>
      <c r="BE11" s="45">
        <f ca="1">OFFSET($A$7,$AW11,BE$3)</f>
        <v>0</v>
      </c>
      <c r="BF11" s="45" t="b">
        <f ca="1">AND($AM11,$B11=$AX11)</f>
        <v>0</v>
      </c>
      <c r="BG11" s="45" t="b">
        <f ca="1">AND(BF11,NOT(ISBLANK(C11)),C11=AY11)</f>
        <v>0</v>
      </c>
      <c r="BH11" s="45" t="b">
        <f ca="1">AND(BG11,NOT(ISBLANK(D11)),D11=AZ11)</f>
        <v>0</v>
      </c>
      <c r="BI11" s="45" t="b">
        <f ca="1">AND(BH11,NOT(ISBLANK(E11)),E11=BA11)</f>
        <v>0</v>
      </c>
      <c r="BJ11" s="45" t="b">
        <f ca="1">AND(BI11,NOT(ISBLANK(F11)),F11=BB11)</f>
        <v>0</v>
      </c>
      <c r="BK11" s="45" t="b">
        <f ca="1">AND(BJ11,NOT(ISBLANK(G11)),G11=BC11)</f>
        <v>0</v>
      </c>
      <c r="BL11" s="45" t="b">
        <f ca="1">AND(BK11,NOT(ISBLANK(H11)),H11=BD11)</f>
        <v>0</v>
      </c>
      <c r="BM11" s="45" t="b">
        <f ca="1">AND($BG11,D11=AZ11,E11=BA11,F11=BB11,G11=BC11,H11=BD11)</f>
        <v>0</v>
      </c>
      <c r="BN11" s="45" t="b">
        <f ca="1">AND(BM11,L11=BE11)</f>
        <v>0</v>
      </c>
      <c r="BO11" s="46"/>
      <c r="BP11" s="45" t="e">
        <f ca="1">OFFSET($A$7,$AW11,BQ$3)+1</f>
        <v>#N/A</v>
      </c>
      <c r="BQ11" s="47" t="e">
        <f t="shared" ca="1" si="8"/>
        <v>#N/A</v>
      </c>
      <c r="BR11" s="47" t="str">
        <f t="shared" ca="1" si="9"/>
        <v/>
      </c>
    </row>
    <row r="12" spans="1:70">
      <c r="A12" s="150">
        <f t="shared" si="4"/>
        <v>5</v>
      </c>
      <c r="B12" s="144"/>
      <c r="C12" s="41"/>
      <c r="D12" s="54"/>
      <c r="E12" s="54"/>
      <c r="F12" s="54"/>
      <c r="G12" s="54"/>
      <c r="H12" s="54"/>
      <c r="I12" s="44"/>
      <c r="J12" s="44"/>
      <c r="K12" s="44"/>
      <c r="L12" s="123"/>
      <c r="M12" s="44"/>
      <c r="N12" s="44"/>
      <c r="O12" s="132"/>
      <c r="P12" s="44"/>
      <c r="Q12" s="119" t="str">
        <f t="shared" si="5"/>
        <v/>
      </c>
      <c r="R12" s="123"/>
      <c r="S12" s="55"/>
      <c r="T12" s="44"/>
      <c r="U12" s="44"/>
      <c r="V12" s="44"/>
      <c r="W12" s="44"/>
      <c r="X12" s="44"/>
      <c r="Y12" s="44"/>
      <c r="Z12" s="44"/>
      <c r="AA12" s="44"/>
      <c r="AB12" s="44"/>
      <c r="AC12" s="44"/>
      <c r="AD12" s="44"/>
      <c r="AE12" s="135"/>
      <c r="AF12" s="44"/>
      <c r="AG12" s="123"/>
      <c r="AH12" s="44"/>
      <c r="AI12" s="55"/>
      <c r="AJ12" s="44"/>
      <c r="AK12" s="44"/>
      <c r="AL12" s="46"/>
      <c r="AM12" s="45" t="b">
        <f>NOT(ISBLANK(B12))</f>
        <v>0</v>
      </c>
      <c r="AN12" s="45" t="b">
        <f t="shared" ca="1" si="6"/>
        <v>0</v>
      </c>
      <c r="AO12" s="45" t="str">
        <f>IF(AND(B12&lt;&gt;"",C12&lt;&gt;""),B12&amp;"."&amp;C12,B12&amp;C12)</f>
        <v/>
      </c>
      <c r="AP12" s="45" t="b">
        <f t="shared" ca="1" si="7"/>
        <v>0</v>
      </c>
      <c r="AQ12" s="45" t="b">
        <f>AND(NOT(ISBLANK(I12)),NOT(ISBLANK(J12)),NOT(ISBLANK(K12)))</f>
        <v>0</v>
      </c>
      <c r="AR12" s="46"/>
      <c r="AS12" s="112" t="e">
        <f>INDEX(GuideWordMeaning,MATCH(P12,GuideWord,0),MATCH(O12,GuideWordElement,0))</f>
        <v>#N/A</v>
      </c>
      <c r="AT12" s="112" t="b">
        <f>R12&lt;&gt;""</f>
        <v>0</v>
      </c>
      <c r="AU12" s="45" t="b">
        <f>IFERROR(OR(S12:AD12), FALSE)</f>
        <v>0</v>
      </c>
      <c r="AV12" s="46"/>
      <c r="AW12" s="45">
        <f t="shared" si="10"/>
        <v>4</v>
      </c>
      <c r="AX12" s="45">
        <f ca="1">OFFSET($A$7,$AW12,AX$3)</f>
        <v>0</v>
      </c>
      <c r="AY12" s="45">
        <f ca="1">OFFSET($A$7,$AW12,AY$3)</f>
        <v>0</v>
      </c>
      <c r="AZ12" s="45">
        <f ca="1">OFFSET($A$7,$AW12,AZ$3)</f>
        <v>0</v>
      </c>
      <c r="BA12" s="45">
        <f ca="1">OFFSET($A$7,$AW12,BA$3)</f>
        <v>0</v>
      </c>
      <c r="BB12" s="45">
        <f ca="1">OFFSET($A$7,$AW12,BB$3)</f>
        <v>0</v>
      </c>
      <c r="BC12" s="45">
        <f ca="1">OFFSET($A$7,$AW12,BC$3)</f>
        <v>0</v>
      </c>
      <c r="BD12" s="45">
        <f ca="1">OFFSET($A$7,$AW12,BD$3)</f>
        <v>0</v>
      </c>
      <c r="BE12" s="45">
        <f ca="1">OFFSET($A$7,$AW12,BE$3)</f>
        <v>0</v>
      </c>
      <c r="BF12" s="45" t="b">
        <f ca="1">AND($AM12,$B12=$AX12)</f>
        <v>0</v>
      </c>
      <c r="BG12" s="45" t="b">
        <f ca="1">AND(BF12,NOT(ISBLANK(C12)),C12=AY12)</f>
        <v>0</v>
      </c>
      <c r="BH12" s="45" t="b">
        <f ca="1">AND(BG12,NOT(ISBLANK(D12)),D12=AZ12)</f>
        <v>0</v>
      </c>
      <c r="BI12" s="45" t="b">
        <f ca="1">AND(BH12,NOT(ISBLANK(E12)),E12=BA12)</f>
        <v>0</v>
      </c>
      <c r="BJ12" s="45" t="b">
        <f ca="1">AND(BI12,NOT(ISBLANK(F12)),F12=BB12)</f>
        <v>0</v>
      </c>
      <c r="BK12" s="45" t="b">
        <f ca="1">AND(BJ12,NOT(ISBLANK(G12)),G12=BC12)</f>
        <v>0</v>
      </c>
      <c r="BL12" s="45" t="b">
        <f ca="1">AND(BK12,NOT(ISBLANK(H12)),H12=BD12)</f>
        <v>0</v>
      </c>
      <c r="BM12" s="45" t="b">
        <f ca="1">AND($BG12,D12=AZ12,E12=BA12,F12=BB12,G12=BC12,H12=BD12)</f>
        <v>0</v>
      </c>
      <c r="BN12" s="45" t="b">
        <f ca="1">AND(BM12,L12=BE12)</f>
        <v>0</v>
      </c>
      <c r="BO12" s="46"/>
      <c r="BP12" s="45" t="e">
        <f ca="1">OFFSET($A$7,$AW12,BQ$3)+1</f>
        <v>#N/A</v>
      </c>
      <c r="BQ12" s="47" t="e">
        <f t="shared" ca="1" si="8"/>
        <v>#N/A</v>
      </c>
      <c r="BR12" s="47" t="str">
        <f t="shared" ca="1" si="9"/>
        <v/>
      </c>
    </row>
    <row r="13" spans="1:70">
      <c r="A13" s="150">
        <f t="shared" si="4"/>
        <v>6</v>
      </c>
      <c r="B13" s="144"/>
      <c r="C13" s="41"/>
      <c r="D13" s="54"/>
      <c r="E13" s="54"/>
      <c r="F13" s="54"/>
      <c r="G13" s="54"/>
      <c r="H13" s="54"/>
      <c r="I13" s="44"/>
      <c r="J13" s="44"/>
      <c r="K13" s="44"/>
      <c r="L13" s="123"/>
      <c r="M13" s="44"/>
      <c r="N13" s="44"/>
      <c r="O13" s="132"/>
      <c r="P13" s="44"/>
      <c r="Q13" s="119" t="str">
        <f t="shared" si="5"/>
        <v/>
      </c>
      <c r="R13" s="123"/>
      <c r="S13" s="55"/>
      <c r="T13" s="44"/>
      <c r="U13" s="44"/>
      <c r="V13" s="44"/>
      <c r="W13" s="44"/>
      <c r="X13" s="44"/>
      <c r="Y13" s="44"/>
      <c r="Z13" s="44"/>
      <c r="AA13" s="44"/>
      <c r="AB13" s="44"/>
      <c r="AC13" s="44"/>
      <c r="AD13" s="44"/>
      <c r="AE13" s="135"/>
      <c r="AF13" s="44"/>
      <c r="AG13" s="123"/>
      <c r="AH13" s="44"/>
      <c r="AI13" s="55"/>
      <c r="AJ13" s="44"/>
      <c r="AK13" s="44"/>
      <c r="AL13" s="46"/>
      <c r="AM13" s="45" t="b">
        <f>NOT(ISBLANK(B13))</f>
        <v>0</v>
      </c>
      <c r="AN13" s="45" t="b">
        <f t="shared" ca="1" si="6"/>
        <v>0</v>
      </c>
      <c r="AO13" s="45" t="str">
        <f>IF(AND(B13&lt;&gt;"",C13&lt;&gt;""),B13&amp;"."&amp;C13,B13&amp;C13)</f>
        <v/>
      </c>
      <c r="AP13" s="45" t="b">
        <f t="shared" ca="1" si="7"/>
        <v>0</v>
      </c>
      <c r="AQ13" s="45" t="b">
        <f>AND(NOT(ISBLANK(I13)),NOT(ISBLANK(J13)),NOT(ISBLANK(K13)))</f>
        <v>0</v>
      </c>
      <c r="AR13" s="46"/>
      <c r="AS13" s="112" t="e">
        <f>INDEX(GuideWordMeaning,MATCH(P13,GuideWord,0),MATCH(O13,GuideWordElement,0))</f>
        <v>#N/A</v>
      </c>
      <c r="AT13" s="112" t="b">
        <f>R13&lt;&gt;""</f>
        <v>0</v>
      </c>
      <c r="AU13" s="45" t="b">
        <f>IFERROR(OR(S13:AD13), FALSE)</f>
        <v>0</v>
      </c>
      <c r="AV13" s="46"/>
      <c r="AW13" s="45">
        <f t="shared" si="10"/>
        <v>5</v>
      </c>
      <c r="AX13" s="45">
        <f ca="1">OFFSET($A$7,$AW13,AX$3)</f>
        <v>0</v>
      </c>
      <c r="AY13" s="45">
        <f ca="1">OFFSET($A$7,$AW13,AY$3)</f>
        <v>0</v>
      </c>
      <c r="AZ13" s="45">
        <f ca="1">OFFSET($A$7,$AW13,AZ$3)</f>
        <v>0</v>
      </c>
      <c r="BA13" s="45">
        <f ca="1">OFFSET($A$7,$AW13,BA$3)</f>
        <v>0</v>
      </c>
      <c r="BB13" s="45">
        <f ca="1">OFFSET($A$7,$AW13,BB$3)</f>
        <v>0</v>
      </c>
      <c r="BC13" s="45">
        <f ca="1">OFFSET($A$7,$AW13,BC$3)</f>
        <v>0</v>
      </c>
      <c r="BD13" s="45">
        <f ca="1">OFFSET($A$7,$AW13,BD$3)</f>
        <v>0</v>
      </c>
      <c r="BE13" s="45">
        <f ca="1">OFFSET($A$7,$AW13,BE$3)</f>
        <v>0</v>
      </c>
      <c r="BF13" s="45" t="b">
        <f ca="1">AND($AM13,$B13=$AX13)</f>
        <v>0</v>
      </c>
      <c r="BG13" s="45" t="b">
        <f ca="1">AND(BF13,NOT(ISBLANK(C13)),C13=AY13)</f>
        <v>0</v>
      </c>
      <c r="BH13" s="45" t="b">
        <f ca="1">AND(BG13,NOT(ISBLANK(D13)),D13=AZ13)</f>
        <v>0</v>
      </c>
      <c r="BI13" s="45" t="b">
        <f ca="1">AND(BH13,NOT(ISBLANK(E13)),E13=BA13)</f>
        <v>0</v>
      </c>
      <c r="BJ13" s="45" t="b">
        <f ca="1">AND(BI13,NOT(ISBLANK(F13)),F13=BB13)</f>
        <v>0</v>
      </c>
      <c r="BK13" s="45" t="b">
        <f ca="1">AND(BJ13,NOT(ISBLANK(G13)),G13=BC13)</f>
        <v>0</v>
      </c>
      <c r="BL13" s="45" t="b">
        <f ca="1">AND(BK13,NOT(ISBLANK(H13)),H13=BD13)</f>
        <v>0</v>
      </c>
      <c r="BM13" s="45" t="b">
        <f ca="1">AND($BG13,D13=AZ13,E13=BA13,F13=BB13,G13=BC13,H13=BD13)</f>
        <v>0</v>
      </c>
      <c r="BN13" s="45" t="b">
        <f ca="1">AND(BM13,L13=BE13)</f>
        <v>0</v>
      </c>
      <c r="BO13" s="46"/>
      <c r="BP13" s="45" t="e">
        <f ca="1">OFFSET($A$7,$AW13,BQ$3)+1</f>
        <v>#N/A</v>
      </c>
      <c r="BQ13" s="47" t="e">
        <f t="shared" ca="1" si="8"/>
        <v>#N/A</v>
      </c>
      <c r="BR13" s="47" t="str">
        <f t="shared" ca="1" si="9"/>
        <v/>
      </c>
    </row>
    <row r="14" spans="1:70">
      <c r="A14" s="150">
        <f t="shared" si="4"/>
        <v>7</v>
      </c>
      <c r="B14" s="40"/>
      <c r="C14" s="41"/>
      <c r="D14" s="54"/>
      <c r="E14" s="54"/>
      <c r="F14" s="54"/>
      <c r="G14" s="54"/>
      <c r="H14" s="54"/>
      <c r="I14" s="44"/>
      <c r="J14" s="44"/>
      <c r="K14" s="44"/>
      <c r="L14" s="123"/>
      <c r="M14" s="44"/>
      <c r="N14" s="44"/>
      <c r="O14" s="132"/>
      <c r="P14" s="44"/>
      <c r="Q14" s="119" t="str">
        <f t="shared" si="5"/>
        <v/>
      </c>
      <c r="R14" s="123"/>
      <c r="S14" s="55"/>
      <c r="T14" s="44"/>
      <c r="U14" s="44"/>
      <c r="V14" s="44"/>
      <c r="W14" s="44"/>
      <c r="X14" s="44"/>
      <c r="Y14" s="44"/>
      <c r="Z14" s="44"/>
      <c r="AA14" s="44"/>
      <c r="AB14" s="44"/>
      <c r="AC14" s="44"/>
      <c r="AD14" s="44"/>
      <c r="AE14" s="135"/>
      <c r="AF14" s="44"/>
      <c r="AG14" s="123"/>
      <c r="AH14" s="44"/>
      <c r="AI14" s="55"/>
      <c r="AJ14" s="44"/>
      <c r="AK14" s="44"/>
      <c r="AL14" s="46"/>
      <c r="AM14" s="45" t="b">
        <f>NOT(ISBLANK(B14))</f>
        <v>0</v>
      </c>
      <c r="AN14" s="45" t="b">
        <f t="shared" ca="1" si="6"/>
        <v>0</v>
      </c>
      <c r="AO14" s="45" t="str">
        <f>IF(AND(B14&lt;&gt;"",C14&lt;&gt;""),B14&amp;"."&amp;C14,B14&amp;C14)</f>
        <v/>
      </c>
      <c r="AP14" s="45" t="b">
        <f t="shared" ca="1" si="7"/>
        <v>0</v>
      </c>
      <c r="AQ14" s="45" t="b">
        <f>AND(NOT(ISBLANK(I14)),NOT(ISBLANK(J14)),NOT(ISBLANK(K14)))</f>
        <v>0</v>
      </c>
      <c r="AR14" s="46"/>
      <c r="AS14" s="112" t="e">
        <f>INDEX(GuideWordMeaning,MATCH(P14,GuideWord,0),MATCH(O14,GuideWordElement,0))</f>
        <v>#N/A</v>
      </c>
      <c r="AT14" s="112" t="b">
        <f>R14&lt;&gt;""</f>
        <v>0</v>
      </c>
      <c r="AU14" s="45" t="b">
        <f>IFERROR(OR(S14:AD14), FALSE)</f>
        <v>0</v>
      </c>
      <c r="AV14" s="46"/>
      <c r="AW14" s="45">
        <f t="shared" si="10"/>
        <v>6</v>
      </c>
      <c r="AX14" s="45">
        <f ca="1">OFFSET($A$7,$AW14,AX$3)</f>
        <v>0</v>
      </c>
      <c r="AY14" s="45">
        <f ca="1">OFFSET($A$7,$AW14,AY$3)</f>
        <v>0</v>
      </c>
      <c r="AZ14" s="45">
        <f ca="1">OFFSET($A$7,$AW14,AZ$3)</f>
        <v>0</v>
      </c>
      <c r="BA14" s="45">
        <f ca="1">OFFSET($A$7,$AW14,BA$3)</f>
        <v>0</v>
      </c>
      <c r="BB14" s="45">
        <f ca="1">OFFSET($A$7,$AW14,BB$3)</f>
        <v>0</v>
      </c>
      <c r="BC14" s="45">
        <f ca="1">OFFSET($A$7,$AW14,BC$3)</f>
        <v>0</v>
      </c>
      <c r="BD14" s="45">
        <f ca="1">OFFSET($A$7,$AW14,BD$3)</f>
        <v>0</v>
      </c>
      <c r="BE14" s="45">
        <f ca="1">OFFSET($A$7,$AW14,BE$3)</f>
        <v>0</v>
      </c>
      <c r="BF14" s="45" t="b">
        <f ca="1">AND($AM14,$B14=$AX14)</f>
        <v>0</v>
      </c>
      <c r="BG14" s="45" t="b">
        <f ca="1">AND(BF14,NOT(ISBLANK(C14)),C14=AY14)</f>
        <v>0</v>
      </c>
      <c r="BH14" s="45" t="b">
        <f ca="1">AND(BG14,NOT(ISBLANK(D14)),D14=AZ14)</f>
        <v>0</v>
      </c>
      <c r="BI14" s="45" t="b">
        <f ca="1">AND(BH14,NOT(ISBLANK(E14)),E14=BA14)</f>
        <v>0</v>
      </c>
      <c r="BJ14" s="45" t="b">
        <f ca="1">AND(BI14,NOT(ISBLANK(F14)),F14=BB14)</f>
        <v>0</v>
      </c>
      <c r="BK14" s="45" t="b">
        <f ca="1">AND(BJ14,NOT(ISBLANK(G14)),G14=BC14)</f>
        <v>0</v>
      </c>
      <c r="BL14" s="45" t="b">
        <f ca="1">AND(BK14,NOT(ISBLANK(H14)),H14=BD14)</f>
        <v>0</v>
      </c>
      <c r="BM14" s="45" t="b">
        <f ca="1">AND($BG14,D14=AZ14,E14=BA14,F14=BB14,G14=BC14,H14=BD14)</f>
        <v>0</v>
      </c>
      <c r="BN14" s="45" t="b">
        <f ca="1">AND(BM14,L14=BE14)</f>
        <v>0</v>
      </c>
      <c r="BO14" s="46"/>
      <c r="BP14" s="45" t="e">
        <f ca="1">OFFSET($A$7,$AW14,BQ$3)+1</f>
        <v>#N/A</v>
      </c>
      <c r="BQ14" s="47" t="e">
        <f t="shared" ca="1" si="8"/>
        <v>#N/A</v>
      </c>
      <c r="BR14" s="47" t="str">
        <f t="shared" ca="1" si="9"/>
        <v/>
      </c>
    </row>
    <row r="15" spans="1:70">
      <c r="A15" s="150">
        <f t="shared" si="4"/>
        <v>8</v>
      </c>
      <c r="B15" s="40"/>
      <c r="C15" s="41"/>
      <c r="D15" s="54"/>
      <c r="E15" s="54"/>
      <c r="F15" s="54"/>
      <c r="G15" s="54"/>
      <c r="H15" s="54"/>
      <c r="I15" s="44"/>
      <c r="J15" s="44"/>
      <c r="K15" s="44"/>
      <c r="L15" s="123"/>
      <c r="M15" s="44"/>
      <c r="N15" s="44"/>
      <c r="O15" s="127"/>
      <c r="P15" s="44"/>
      <c r="Q15" s="119" t="str">
        <f t="shared" si="5"/>
        <v/>
      </c>
      <c r="R15" s="123"/>
      <c r="S15" s="55"/>
      <c r="T15" s="44"/>
      <c r="U15" s="44"/>
      <c r="V15" s="44"/>
      <c r="W15" s="44"/>
      <c r="X15" s="44"/>
      <c r="Y15" s="44"/>
      <c r="Z15" s="44"/>
      <c r="AA15" s="44"/>
      <c r="AB15" s="44"/>
      <c r="AC15" s="44"/>
      <c r="AD15" s="44"/>
      <c r="AE15" s="135"/>
      <c r="AF15" s="44"/>
      <c r="AG15" s="123"/>
      <c r="AH15" s="44"/>
      <c r="AI15" s="55"/>
      <c r="AJ15" s="44"/>
      <c r="AK15" s="44"/>
      <c r="AL15" s="46"/>
      <c r="AM15" s="45" t="b">
        <f>NOT(ISBLANK(B15))</f>
        <v>0</v>
      </c>
      <c r="AN15" s="45" t="b">
        <f t="shared" ca="1" si="6"/>
        <v>0</v>
      </c>
      <c r="AO15" s="45" t="str">
        <f>IF(AND(B15&lt;&gt;"",C15&lt;&gt;""),B15&amp;"."&amp;C15,B15&amp;C15)</f>
        <v/>
      </c>
      <c r="AP15" s="45" t="b">
        <f t="shared" ca="1" si="7"/>
        <v>0</v>
      </c>
      <c r="AQ15" s="45" t="b">
        <f>AND(NOT(ISBLANK(I15)),NOT(ISBLANK(J15)),NOT(ISBLANK(K15)))</f>
        <v>0</v>
      </c>
      <c r="AR15" s="46"/>
      <c r="AS15" s="112" t="e">
        <f>INDEX(GuideWordMeaning,MATCH(P15,GuideWord,0),MATCH(O15,GuideWordElement,0))</f>
        <v>#N/A</v>
      </c>
      <c r="AT15" s="112" t="b">
        <f>R15&lt;&gt;""</f>
        <v>0</v>
      </c>
      <c r="AU15" s="45" t="b">
        <f>IFERROR(OR(S15:AD15), FALSE)</f>
        <v>0</v>
      </c>
      <c r="AV15" s="46"/>
      <c r="AW15" s="45">
        <f t="shared" si="10"/>
        <v>7</v>
      </c>
      <c r="AX15" s="45">
        <f ca="1">OFFSET($A$7,$AW15,AX$3)</f>
        <v>0</v>
      </c>
      <c r="AY15" s="45">
        <f ca="1">OFFSET($A$7,$AW15,AY$3)</f>
        <v>0</v>
      </c>
      <c r="AZ15" s="45">
        <f ca="1">OFFSET($A$7,$AW15,AZ$3)</f>
        <v>0</v>
      </c>
      <c r="BA15" s="45">
        <f ca="1">OFFSET($A$7,$AW15,BA$3)</f>
        <v>0</v>
      </c>
      <c r="BB15" s="45">
        <f ca="1">OFFSET($A$7,$AW15,BB$3)</f>
        <v>0</v>
      </c>
      <c r="BC15" s="45">
        <f ca="1">OFFSET($A$7,$AW15,BC$3)</f>
        <v>0</v>
      </c>
      <c r="BD15" s="45">
        <f ca="1">OFFSET($A$7,$AW15,BD$3)</f>
        <v>0</v>
      </c>
      <c r="BE15" s="45">
        <f ca="1">OFFSET($A$7,$AW15,BE$3)</f>
        <v>0</v>
      </c>
      <c r="BF15" s="45" t="b">
        <f ca="1">AND($AM15,$B15=$AX15)</f>
        <v>0</v>
      </c>
      <c r="BG15" s="45" t="b">
        <f ca="1">AND(BF15,NOT(ISBLANK(C15)),C15=AY15)</f>
        <v>0</v>
      </c>
      <c r="BH15" s="45" t="b">
        <f ca="1">AND(BG15,NOT(ISBLANK(D15)),D15=AZ15)</f>
        <v>0</v>
      </c>
      <c r="BI15" s="45" t="b">
        <f ca="1">AND(BH15,NOT(ISBLANK(E15)),E15=BA15)</f>
        <v>0</v>
      </c>
      <c r="BJ15" s="45" t="b">
        <f ca="1">AND(BI15,NOT(ISBLANK(F15)),F15=BB15)</f>
        <v>0</v>
      </c>
      <c r="BK15" s="45" t="b">
        <f ca="1">AND(BJ15,NOT(ISBLANK(G15)),G15=BC15)</f>
        <v>0</v>
      </c>
      <c r="BL15" s="45" t="b">
        <f ca="1">AND(BK15,NOT(ISBLANK(H15)),H15=BD15)</f>
        <v>0</v>
      </c>
      <c r="BM15" s="45" t="b">
        <f ca="1">AND($BG15,D15=AZ15,E15=BA15,F15=BB15,G15=BC15,H15=BD15)</f>
        <v>0</v>
      </c>
      <c r="BN15" s="45" t="b">
        <f ca="1">AND(BM15,L15=BE15)</f>
        <v>0</v>
      </c>
      <c r="BO15" s="46"/>
      <c r="BP15" s="45" t="e">
        <f ca="1">OFFSET($A$7,$AW15,BQ$3)+1</f>
        <v>#N/A</v>
      </c>
      <c r="BQ15" s="47" t="e">
        <f t="shared" ca="1" si="8"/>
        <v>#N/A</v>
      </c>
      <c r="BR15" s="47" t="str">
        <f t="shared" ca="1" si="9"/>
        <v/>
      </c>
    </row>
    <row r="16" spans="1:70">
      <c r="A16" s="150">
        <f t="shared" si="4"/>
        <v>9</v>
      </c>
      <c r="B16" s="40"/>
      <c r="C16" s="41"/>
      <c r="D16" s="54"/>
      <c r="E16" s="54"/>
      <c r="F16" s="54"/>
      <c r="G16" s="54"/>
      <c r="H16" s="54"/>
      <c r="I16" s="44"/>
      <c r="J16" s="44"/>
      <c r="K16" s="44"/>
      <c r="L16" s="123"/>
      <c r="M16" s="44"/>
      <c r="N16" s="44"/>
      <c r="O16" s="127"/>
      <c r="P16" s="44"/>
      <c r="Q16" s="119" t="str">
        <f t="shared" si="5"/>
        <v/>
      </c>
      <c r="R16" s="123"/>
      <c r="S16" s="55"/>
      <c r="T16" s="44"/>
      <c r="U16" s="44"/>
      <c r="V16" s="44"/>
      <c r="W16" s="44"/>
      <c r="X16" s="44"/>
      <c r="Y16" s="44"/>
      <c r="Z16" s="44"/>
      <c r="AA16" s="44"/>
      <c r="AB16" s="44"/>
      <c r="AC16" s="44"/>
      <c r="AD16" s="44"/>
      <c r="AE16" s="135"/>
      <c r="AF16" s="44"/>
      <c r="AG16" s="123"/>
      <c r="AH16" s="44"/>
      <c r="AI16" s="55"/>
      <c r="AJ16" s="44"/>
      <c r="AK16" s="44"/>
      <c r="AL16" s="46"/>
      <c r="AM16" s="45" t="b">
        <f>NOT(ISBLANK(B16))</f>
        <v>0</v>
      </c>
      <c r="AN16" s="45" t="b">
        <f t="shared" ca="1" si="6"/>
        <v>0</v>
      </c>
      <c r="AO16" s="45" t="str">
        <f>IF(AND(B16&lt;&gt;"",C16&lt;&gt;""),B16&amp;"."&amp;C16,B16&amp;C16)</f>
        <v/>
      </c>
      <c r="AP16" s="45" t="b">
        <f t="shared" ca="1" si="7"/>
        <v>0</v>
      </c>
      <c r="AQ16" s="45" t="b">
        <f>AND(NOT(ISBLANK(I16)),NOT(ISBLANK(J16)),NOT(ISBLANK(K16)))</f>
        <v>0</v>
      </c>
      <c r="AR16" s="46"/>
      <c r="AS16" s="112" t="e">
        <f>INDEX(GuideWordMeaning,MATCH(P16,GuideWord,0),MATCH(O16,GuideWordElement,0))</f>
        <v>#N/A</v>
      </c>
      <c r="AT16" s="112" t="b">
        <f>R16&lt;&gt;""</f>
        <v>0</v>
      </c>
      <c r="AU16" s="45" t="b">
        <f>IFERROR(OR(S16:AD16), FALSE)</f>
        <v>0</v>
      </c>
      <c r="AV16" s="46"/>
      <c r="AW16" s="45">
        <f t="shared" si="10"/>
        <v>8</v>
      </c>
      <c r="AX16" s="45">
        <f ca="1">OFFSET($A$7,$AW16,AX$3)</f>
        <v>0</v>
      </c>
      <c r="AY16" s="45">
        <f ca="1">OFFSET($A$7,$AW16,AY$3)</f>
        <v>0</v>
      </c>
      <c r="AZ16" s="45">
        <f ca="1">OFFSET($A$7,$AW16,AZ$3)</f>
        <v>0</v>
      </c>
      <c r="BA16" s="45">
        <f ca="1">OFFSET($A$7,$AW16,BA$3)</f>
        <v>0</v>
      </c>
      <c r="BB16" s="45">
        <f ca="1">OFFSET($A$7,$AW16,BB$3)</f>
        <v>0</v>
      </c>
      <c r="BC16" s="45">
        <f ca="1">OFFSET($A$7,$AW16,BC$3)</f>
        <v>0</v>
      </c>
      <c r="BD16" s="45">
        <f ca="1">OFFSET($A$7,$AW16,BD$3)</f>
        <v>0</v>
      </c>
      <c r="BE16" s="45">
        <f ca="1">OFFSET($A$7,$AW16,BE$3)</f>
        <v>0</v>
      </c>
      <c r="BF16" s="45" t="b">
        <f ca="1">AND($AM16,$B16=$AX16)</f>
        <v>0</v>
      </c>
      <c r="BG16" s="45" t="b">
        <f ca="1">AND(BF16,NOT(ISBLANK(C16)),C16=AY16)</f>
        <v>0</v>
      </c>
      <c r="BH16" s="45" t="b">
        <f ca="1">AND(BG16,NOT(ISBLANK(D16)),D16=AZ16)</f>
        <v>0</v>
      </c>
      <c r="BI16" s="45" t="b">
        <f ca="1">AND(BH16,NOT(ISBLANK(E16)),E16=BA16)</f>
        <v>0</v>
      </c>
      <c r="BJ16" s="45" t="b">
        <f ca="1">AND(BI16,NOT(ISBLANK(F16)),F16=BB16)</f>
        <v>0</v>
      </c>
      <c r="BK16" s="45" t="b">
        <f ca="1">AND(BJ16,NOT(ISBLANK(G16)),G16=BC16)</f>
        <v>0</v>
      </c>
      <c r="BL16" s="45" t="b">
        <f ca="1">AND(BK16,NOT(ISBLANK(H16)),H16=BD16)</f>
        <v>0</v>
      </c>
      <c r="BM16" s="45" t="b">
        <f ca="1">AND($BG16,D16=AZ16,E16=BA16,F16=BB16,G16=BC16,H16=BD16)</f>
        <v>0</v>
      </c>
      <c r="BN16" s="45" t="b">
        <f ca="1">AND(BM16,L16=BE16)</f>
        <v>0</v>
      </c>
      <c r="BO16" s="46"/>
      <c r="BP16" s="45" t="e">
        <f ca="1">OFFSET($A$7,$AW16,BQ$3)+1</f>
        <v>#N/A</v>
      </c>
      <c r="BQ16" s="47" t="e">
        <f t="shared" ca="1" si="8"/>
        <v>#N/A</v>
      </c>
      <c r="BR16" s="47" t="str">
        <f t="shared" ca="1" si="9"/>
        <v/>
      </c>
    </row>
    <row r="17" spans="1:70">
      <c r="A17" s="150">
        <f t="shared" si="4"/>
        <v>10</v>
      </c>
      <c r="B17" s="40"/>
      <c r="C17" s="41"/>
      <c r="D17" s="54"/>
      <c r="E17" s="54"/>
      <c r="F17" s="54"/>
      <c r="G17" s="54"/>
      <c r="H17" s="54"/>
      <c r="I17" s="44"/>
      <c r="J17" s="44"/>
      <c r="K17" s="44"/>
      <c r="L17" s="123"/>
      <c r="M17" s="44"/>
      <c r="N17" s="44"/>
      <c r="O17" s="127"/>
      <c r="P17" s="44"/>
      <c r="Q17" s="119" t="str">
        <f t="shared" si="5"/>
        <v/>
      </c>
      <c r="R17" s="123"/>
      <c r="S17" s="55"/>
      <c r="T17" s="44"/>
      <c r="U17" s="44"/>
      <c r="V17" s="44"/>
      <c r="W17" s="44"/>
      <c r="X17" s="44"/>
      <c r="Y17" s="44"/>
      <c r="Z17" s="44"/>
      <c r="AA17" s="44"/>
      <c r="AB17" s="44"/>
      <c r="AC17" s="44"/>
      <c r="AD17" s="44"/>
      <c r="AE17" s="135"/>
      <c r="AF17" s="44"/>
      <c r="AG17" s="123"/>
      <c r="AH17" s="44"/>
      <c r="AI17" s="55"/>
      <c r="AJ17" s="44"/>
      <c r="AK17" s="44"/>
      <c r="AL17" s="46"/>
      <c r="AM17" s="45" t="b">
        <f>NOT(ISBLANK(B17))</f>
        <v>0</v>
      </c>
      <c r="AN17" s="45" t="b">
        <f t="shared" ca="1" si="6"/>
        <v>0</v>
      </c>
      <c r="AO17" s="45" t="str">
        <f>IF(AND(B17&lt;&gt;"",C17&lt;&gt;""),B17&amp;"."&amp;C17,B17&amp;C17)</f>
        <v/>
      </c>
      <c r="AP17" s="45" t="b">
        <f t="shared" ca="1" si="7"/>
        <v>0</v>
      </c>
      <c r="AQ17" s="45" t="b">
        <f>AND(NOT(ISBLANK(I17)),NOT(ISBLANK(J17)),NOT(ISBLANK(K17)))</f>
        <v>0</v>
      </c>
      <c r="AR17" s="46"/>
      <c r="AS17" s="112" t="e">
        <f>INDEX(GuideWordMeaning,MATCH(P17,GuideWord,0),MATCH(O17,GuideWordElement,0))</f>
        <v>#N/A</v>
      </c>
      <c r="AT17" s="112" t="b">
        <f>R17&lt;&gt;""</f>
        <v>0</v>
      </c>
      <c r="AU17" s="45" t="b">
        <f>IFERROR(OR(S17:AD17), FALSE)</f>
        <v>0</v>
      </c>
      <c r="AV17" s="46"/>
      <c r="AW17" s="45">
        <f t="shared" si="10"/>
        <v>9</v>
      </c>
      <c r="AX17" s="45">
        <f ca="1">OFFSET($A$7,$AW17,AX$3)</f>
        <v>0</v>
      </c>
      <c r="AY17" s="45">
        <f ca="1">OFFSET($A$7,$AW17,AY$3)</f>
        <v>0</v>
      </c>
      <c r="AZ17" s="45">
        <f ca="1">OFFSET($A$7,$AW17,AZ$3)</f>
        <v>0</v>
      </c>
      <c r="BA17" s="45">
        <f ca="1">OFFSET($A$7,$AW17,BA$3)</f>
        <v>0</v>
      </c>
      <c r="BB17" s="45">
        <f ca="1">OFFSET($A$7,$AW17,BB$3)</f>
        <v>0</v>
      </c>
      <c r="BC17" s="45">
        <f ca="1">OFFSET($A$7,$AW17,BC$3)</f>
        <v>0</v>
      </c>
      <c r="BD17" s="45">
        <f ca="1">OFFSET($A$7,$AW17,BD$3)</f>
        <v>0</v>
      </c>
      <c r="BE17" s="45">
        <f ca="1">OFFSET($A$7,$AW17,BE$3)</f>
        <v>0</v>
      </c>
      <c r="BF17" s="45" t="b">
        <f ca="1">AND($AM17,$B17=$AX17)</f>
        <v>0</v>
      </c>
      <c r="BG17" s="45" t="b">
        <f ca="1">AND(BF17,NOT(ISBLANK(C17)),C17=AY17)</f>
        <v>0</v>
      </c>
      <c r="BH17" s="45" t="b">
        <f ca="1">AND(BG17,NOT(ISBLANK(D17)),D17=AZ17)</f>
        <v>0</v>
      </c>
      <c r="BI17" s="45" t="b">
        <f ca="1">AND(BH17,NOT(ISBLANK(E17)),E17=BA17)</f>
        <v>0</v>
      </c>
      <c r="BJ17" s="45" t="b">
        <f ca="1">AND(BI17,NOT(ISBLANK(F17)),F17=BB17)</f>
        <v>0</v>
      </c>
      <c r="BK17" s="45" t="b">
        <f ca="1">AND(BJ17,NOT(ISBLANK(G17)),G17=BC17)</f>
        <v>0</v>
      </c>
      <c r="BL17" s="45" t="b">
        <f ca="1">AND(BK17,NOT(ISBLANK(H17)),H17=BD17)</f>
        <v>0</v>
      </c>
      <c r="BM17" s="45" t="b">
        <f ca="1">AND($BG17,D17=AZ17,E17=BA17,F17=BB17,G17=BC17,H17=BD17)</f>
        <v>0</v>
      </c>
      <c r="BN17" s="45" t="b">
        <f ca="1">AND(BM17,L17=BE17)</f>
        <v>0</v>
      </c>
      <c r="BO17" s="46"/>
      <c r="BP17" s="45" t="e">
        <f ca="1">OFFSET($A$7,$AW17,BQ$3)+1</f>
        <v>#N/A</v>
      </c>
      <c r="BQ17" s="47" t="e">
        <f t="shared" ca="1" si="8"/>
        <v>#N/A</v>
      </c>
      <c r="BR17" s="47" t="str">
        <f t="shared" ca="1" si="9"/>
        <v/>
      </c>
    </row>
    <row r="18" spans="1:70">
      <c r="A18" s="150">
        <f t="shared" si="4"/>
        <v>11</v>
      </c>
      <c r="B18" s="40"/>
      <c r="C18" s="41"/>
      <c r="D18" s="54"/>
      <c r="E18" s="54"/>
      <c r="F18" s="54"/>
      <c r="G18" s="54"/>
      <c r="H18" s="54"/>
      <c r="I18" s="44"/>
      <c r="J18" s="44"/>
      <c r="K18" s="44"/>
      <c r="L18" s="123"/>
      <c r="M18" s="44"/>
      <c r="N18" s="44"/>
      <c r="O18" s="127"/>
      <c r="P18" s="44"/>
      <c r="Q18" s="119" t="str">
        <f t="shared" si="5"/>
        <v/>
      </c>
      <c r="R18" s="123"/>
      <c r="S18" s="55"/>
      <c r="T18" s="44"/>
      <c r="U18" s="44"/>
      <c r="V18" s="44"/>
      <c r="W18" s="44"/>
      <c r="X18" s="44"/>
      <c r="Y18" s="44"/>
      <c r="Z18" s="44"/>
      <c r="AA18" s="44"/>
      <c r="AB18" s="44"/>
      <c r="AC18" s="44"/>
      <c r="AD18" s="44"/>
      <c r="AE18" s="135"/>
      <c r="AF18" s="44"/>
      <c r="AG18" s="123"/>
      <c r="AH18" s="44"/>
      <c r="AI18" s="55"/>
      <c r="AJ18" s="44"/>
      <c r="AK18" s="44"/>
      <c r="AL18" s="46"/>
      <c r="AM18" s="45" t="b">
        <f>NOT(ISBLANK(B18))</f>
        <v>0</v>
      </c>
      <c r="AN18" s="45" t="b">
        <f t="shared" ca="1" si="6"/>
        <v>0</v>
      </c>
      <c r="AO18" s="45" t="str">
        <f>IF(AND(B18&lt;&gt;"",C18&lt;&gt;""),B18&amp;"."&amp;C18,B18&amp;C18)</f>
        <v/>
      </c>
      <c r="AP18" s="45" t="b">
        <f t="shared" ca="1" si="7"/>
        <v>0</v>
      </c>
      <c r="AQ18" s="45" t="b">
        <f>AND(NOT(ISBLANK(I18)),NOT(ISBLANK(J18)),NOT(ISBLANK(K18)))</f>
        <v>0</v>
      </c>
      <c r="AR18" s="46"/>
      <c r="AS18" s="112" t="e">
        <f>INDEX(GuideWordMeaning,MATCH(P18,GuideWord,0),MATCH(O18,GuideWordElement,0))</f>
        <v>#N/A</v>
      </c>
      <c r="AT18" s="112" t="b">
        <f>R18&lt;&gt;""</f>
        <v>0</v>
      </c>
      <c r="AU18" s="45" t="b">
        <f>IFERROR(OR(S18:AD18), FALSE)</f>
        <v>0</v>
      </c>
      <c r="AV18" s="46"/>
      <c r="AW18" s="45">
        <f t="shared" si="10"/>
        <v>10</v>
      </c>
      <c r="AX18" s="45">
        <f ca="1">OFFSET($A$7,$AW18,AX$3)</f>
        <v>0</v>
      </c>
      <c r="AY18" s="45">
        <f ca="1">OFFSET($A$7,$AW18,AY$3)</f>
        <v>0</v>
      </c>
      <c r="AZ18" s="45">
        <f ca="1">OFFSET($A$7,$AW18,AZ$3)</f>
        <v>0</v>
      </c>
      <c r="BA18" s="45">
        <f ca="1">OFFSET($A$7,$AW18,BA$3)</f>
        <v>0</v>
      </c>
      <c r="BB18" s="45">
        <f ca="1">OFFSET($A$7,$AW18,BB$3)</f>
        <v>0</v>
      </c>
      <c r="BC18" s="45">
        <f ca="1">OFFSET($A$7,$AW18,BC$3)</f>
        <v>0</v>
      </c>
      <c r="BD18" s="45">
        <f ca="1">OFFSET($A$7,$AW18,BD$3)</f>
        <v>0</v>
      </c>
      <c r="BE18" s="45">
        <f ca="1">OFFSET($A$7,$AW18,BE$3)</f>
        <v>0</v>
      </c>
      <c r="BF18" s="45" t="b">
        <f ca="1">AND($AM18,$B18=$AX18)</f>
        <v>0</v>
      </c>
      <c r="BG18" s="45" t="b">
        <f ca="1">AND(BF18,NOT(ISBLANK(C18)),C18=AY18)</f>
        <v>0</v>
      </c>
      <c r="BH18" s="45" t="b">
        <f ca="1">AND(BG18,NOT(ISBLANK(D18)),D18=AZ18)</f>
        <v>0</v>
      </c>
      <c r="BI18" s="45" t="b">
        <f ca="1">AND(BH18,NOT(ISBLANK(E18)),E18=BA18)</f>
        <v>0</v>
      </c>
      <c r="BJ18" s="45" t="b">
        <f ca="1">AND(BI18,NOT(ISBLANK(F18)),F18=BB18)</f>
        <v>0</v>
      </c>
      <c r="BK18" s="45" t="b">
        <f ca="1">AND(BJ18,NOT(ISBLANK(G18)),G18=BC18)</f>
        <v>0</v>
      </c>
      <c r="BL18" s="45" t="b">
        <f ca="1">AND(BK18,NOT(ISBLANK(H18)),H18=BD18)</f>
        <v>0</v>
      </c>
      <c r="BM18" s="45" t="b">
        <f ca="1">AND($BG18,D18=AZ18,E18=BA18,F18=BB18,G18=BC18,H18=BD18)</f>
        <v>0</v>
      </c>
      <c r="BN18" s="45" t="b">
        <f ca="1">AND(BM18,L18=BE18)</f>
        <v>0</v>
      </c>
      <c r="BO18" s="46"/>
      <c r="BP18" s="45" t="e">
        <f ca="1">OFFSET($A$7,$AW18,BQ$3)+1</f>
        <v>#N/A</v>
      </c>
      <c r="BQ18" s="47" t="e">
        <f t="shared" ca="1" si="8"/>
        <v>#N/A</v>
      </c>
      <c r="BR18" s="47" t="str">
        <f t="shared" ca="1" si="9"/>
        <v/>
      </c>
    </row>
    <row r="19" spans="1:70">
      <c r="A19" s="150">
        <f t="shared" si="4"/>
        <v>12</v>
      </c>
      <c r="B19" s="40"/>
      <c r="C19" s="41"/>
      <c r="D19" s="54"/>
      <c r="E19" s="54"/>
      <c r="F19" s="54"/>
      <c r="G19" s="54"/>
      <c r="H19" s="54"/>
      <c r="I19" s="44"/>
      <c r="J19" s="44"/>
      <c r="K19" s="44"/>
      <c r="L19" s="123"/>
      <c r="M19" s="44"/>
      <c r="N19" s="44"/>
      <c r="O19" s="127"/>
      <c r="P19" s="44"/>
      <c r="Q19" s="119" t="str">
        <f t="shared" si="5"/>
        <v/>
      </c>
      <c r="R19" s="123"/>
      <c r="S19" s="55"/>
      <c r="T19" s="44"/>
      <c r="U19" s="44"/>
      <c r="V19" s="44"/>
      <c r="W19" s="44"/>
      <c r="X19" s="44"/>
      <c r="Y19" s="44"/>
      <c r="Z19" s="44"/>
      <c r="AA19" s="44"/>
      <c r="AB19" s="44"/>
      <c r="AC19" s="44"/>
      <c r="AD19" s="44"/>
      <c r="AE19" s="135"/>
      <c r="AF19" s="44"/>
      <c r="AG19" s="123"/>
      <c r="AH19" s="44"/>
      <c r="AI19" s="55"/>
      <c r="AJ19" s="44"/>
      <c r="AK19" s="44"/>
      <c r="AL19" s="46"/>
      <c r="AM19" s="45" t="b">
        <f>NOT(ISBLANK(B19))</f>
        <v>0</v>
      </c>
      <c r="AN19" s="45" t="b">
        <f t="shared" ca="1" si="6"/>
        <v>0</v>
      </c>
      <c r="AO19" s="45" t="str">
        <f>IF(AND(B19&lt;&gt;"",C19&lt;&gt;""),B19&amp;"."&amp;C19,B19&amp;C19)</f>
        <v/>
      </c>
      <c r="AP19" s="45" t="b">
        <f t="shared" ca="1" si="7"/>
        <v>0</v>
      </c>
      <c r="AQ19" s="45" t="b">
        <f>AND(NOT(ISBLANK(I19)),NOT(ISBLANK(J19)),NOT(ISBLANK(K19)))</f>
        <v>0</v>
      </c>
      <c r="AR19" s="46"/>
      <c r="AS19" s="112" t="e">
        <f>INDEX(GuideWordMeaning,MATCH(P19,GuideWord,0),MATCH(O19,GuideWordElement,0))</f>
        <v>#N/A</v>
      </c>
      <c r="AT19" s="112" t="b">
        <f>R19&lt;&gt;""</f>
        <v>0</v>
      </c>
      <c r="AU19" s="45" t="b">
        <f>IFERROR(OR(S19:AD19), FALSE)</f>
        <v>0</v>
      </c>
      <c r="AV19" s="46"/>
      <c r="AW19" s="45">
        <f t="shared" si="10"/>
        <v>11</v>
      </c>
      <c r="AX19" s="45">
        <f ca="1">OFFSET($A$7,$AW19,AX$3)</f>
        <v>0</v>
      </c>
      <c r="AY19" s="45">
        <f ca="1">OFFSET($A$7,$AW19,AY$3)</f>
        <v>0</v>
      </c>
      <c r="AZ19" s="45">
        <f ca="1">OFFSET($A$7,$AW19,AZ$3)</f>
        <v>0</v>
      </c>
      <c r="BA19" s="45">
        <f ca="1">OFFSET($A$7,$AW19,BA$3)</f>
        <v>0</v>
      </c>
      <c r="BB19" s="45">
        <f ca="1">OFFSET($A$7,$AW19,BB$3)</f>
        <v>0</v>
      </c>
      <c r="BC19" s="45">
        <f ca="1">OFFSET($A$7,$AW19,BC$3)</f>
        <v>0</v>
      </c>
      <c r="BD19" s="45">
        <f ca="1">OFFSET($A$7,$AW19,BD$3)</f>
        <v>0</v>
      </c>
      <c r="BE19" s="45">
        <f ca="1">OFFSET($A$7,$AW19,BE$3)</f>
        <v>0</v>
      </c>
      <c r="BF19" s="45" t="b">
        <f ca="1">AND($AM19,$B19=$AX19)</f>
        <v>0</v>
      </c>
      <c r="BG19" s="45" t="b">
        <f ca="1">AND(BF19,NOT(ISBLANK(C19)),C19=AY19)</f>
        <v>0</v>
      </c>
      <c r="BH19" s="45" t="b">
        <f ca="1">AND(BG19,NOT(ISBLANK(D19)),D19=AZ19)</f>
        <v>0</v>
      </c>
      <c r="BI19" s="45" t="b">
        <f ca="1">AND(BH19,NOT(ISBLANK(E19)),E19=BA19)</f>
        <v>0</v>
      </c>
      <c r="BJ19" s="45" t="b">
        <f ca="1">AND(BI19,NOT(ISBLANK(F19)),F19=BB19)</f>
        <v>0</v>
      </c>
      <c r="BK19" s="45" t="b">
        <f ca="1">AND(BJ19,NOT(ISBLANK(G19)),G19=BC19)</f>
        <v>0</v>
      </c>
      <c r="BL19" s="45" t="b">
        <f ca="1">AND(BK19,NOT(ISBLANK(H19)),H19=BD19)</f>
        <v>0</v>
      </c>
      <c r="BM19" s="45" t="b">
        <f ca="1">AND($BG19,D19=AZ19,E19=BA19,F19=BB19,G19=BC19,H19=BD19)</f>
        <v>0</v>
      </c>
      <c r="BN19" s="45" t="b">
        <f ca="1">AND(BM19,L19=BE19)</f>
        <v>0</v>
      </c>
      <c r="BO19" s="46"/>
      <c r="BP19" s="45" t="e">
        <f ca="1">OFFSET($A$7,$AW19,BQ$3)+1</f>
        <v>#N/A</v>
      </c>
      <c r="BQ19" s="47" t="e">
        <f t="shared" ca="1" si="8"/>
        <v>#N/A</v>
      </c>
      <c r="BR19" s="47" t="str">
        <f t="shared" ca="1" si="9"/>
        <v/>
      </c>
    </row>
    <row r="20" spans="1:70">
      <c r="A20" s="150">
        <f t="shared" si="4"/>
        <v>13</v>
      </c>
      <c r="B20" s="40"/>
      <c r="C20" s="41"/>
      <c r="D20" s="54"/>
      <c r="E20" s="54"/>
      <c r="F20" s="54"/>
      <c r="G20" s="54"/>
      <c r="H20" s="54"/>
      <c r="I20" s="44"/>
      <c r="J20" s="44"/>
      <c r="K20" s="44"/>
      <c r="L20" s="123"/>
      <c r="M20" s="44"/>
      <c r="N20" s="44"/>
      <c r="O20" s="127"/>
      <c r="P20" s="44"/>
      <c r="Q20" s="119" t="str">
        <f t="shared" si="5"/>
        <v/>
      </c>
      <c r="R20" s="123"/>
      <c r="S20" s="55"/>
      <c r="T20" s="44"/>
      <c r="U20" s="44"/>
      <c r="V20" s="44"/>
      <c r="W20" s="44"/>
      <c r="X20" s="44"/>
      <c r="Y20" s="44"/>
      <c r="Z20" s="44"/>
      <c r="AA20" s="44"/>
      <c r="AB20" s="44"/>
      <c r="AC20" s="44"/>
      <c r="AD20" s="44"/>
      <c r="AE20" s="135"/>
      <c r="AF20" s="44"/>
      <c r="AG20" s="123"/>
      <c r="AH20" s="44"/>
      <c r="AI20" s="55"/>
      <c r="AJ20" s="44"/>
      <c r="AK20" s="44"/>
      <c r="AL20" s="46"/>
      <c r="AM20" s="45" t="b">
        <f>NOT(ISBLANK(B20))</f>
        <v>0</v>
      </c>
      <c r="AN20" s="45" t="b">
        <f t="shared" ca="1" si="6"/>
        <v>0</v>
      </c>
      <c r="AO20" s="45" t="str">
        <f>IF(AND(B20&lt;&gt;"",C20&lt;&gt;""),B20&amp;"."&amp;C20,B20&amp;C20)</f>
        <v/>
      </c>
      <c r="AP20" s="45" t="b">
        <f t="shared" ca="1" si="7"/>
        <v>0</v>
      </c>
      <c r="AQ20" s="45" t="b">
        <f>AND(NOT(ISBLANK(I20)),NOT(ISBLANK(J20)),NOT(ISBLANK(K20)))</f>
        <v>0</v>
      </c>
      <c r="AR20" s="46"/>
      <c r="AS20" s="112" t="e">
        <f>INDEX(GuideWordMeaning,MATCH(P20,GuideWord,0),MATCH(O20,GuideWordElement,0))</f>
        <v>#N/A</v>
      </c>
      <c r="AT20" s="112" t="b">
        <f>R20&lt;&gt;""</f>
        <v>0</v>
      </c>
      <c r="AU20" s="45" t="b">
        <f>IFERROR(OR(S20:AD20), FALSE)</f>
        <v>0</v>
      </c>
      <c r="AV20" s="46"/>
      <c r="AW20" s="45">
        <f t="shared" si="10"/>
        <v>12</v>
      </c>
      <c r="AX20" s="45">
        <f ca="1">OFFSET($A$7,$AW20,AX$3)</f>
        <v>0</v>
      </c>
      <c r="AY20" s="45">
        <f ca="1">OFFSET($A$7,$AW20,AY$3)</f>
        <v>0</v>
      </c>
      <c r="AZ20" s="45">
        <f ca="1">OFFSET($A$7,$AW20,AZ$3)</f>
        <v>0</v>
      </c>
      <c r="BA20" s="45">
        <f ca="1">OFFSET($A$7,$AW20,BA$3)</f>
        <v>0</v>
      </c>
      <c r="BB20" s="45">
        <f ca="1">OFFSET($A$7,$AW20,BB$3)</f>
        <v>0</v>
      </c>
      <c r="BC20" s="45">
        <f ca="1">OFFSET($A$7,$AW20,BC$3)</f>
        <v>0</v>
      </c>
      <c r="BD20" s="45">
        <f ca="1">OFFSET($A$7,$AW20,BD$3)</f>
        <v>0</v>
      </c>
      <c r="BE20" s="45">
        <f ca="1">OFFSET($A$7,$AW20,BE$3)</f>
        <v>0</v>
      </c>
      <c r="BF20" s="45" t="b">
        <f ca="1">AND($AM20,$B20=$AX20)</f>
        <v>0</v>
      </c>
      <c r="BG20" s="45" t="b">
        <f ca="1">AND(BF20,NOT(ISBLANK(C20)),C20=AY20)</f>
        <v>0</v>
      </c>
      <c r="BH20" s="45" t="b">
        <f ca="1">AND(BG20,NOT(ISBLANK(D20)),D20=AZ20)</f>
        <v>0</v>
      </c>
      <c r="BI20" s="45" t="b">
        <f ca="1">AND(BH20,NOT(ISBLANK(E20)),E20=BA20)</f>
        <v>0</v>
      </c>
      <c r="BJ20" s="45" t="b">
        <f ca="1">AND(BI20,NOT(ISBLANK(F20)),F20=BB20)</f>
        <v>0</v>
      </c>
      <c r="BK20" s="45" t="b">
        <f ca="1">AND(BJ20,NOT(ISBLANK(G20)),G20=BC20)</f>
        <v>0</v>
      </c>
      <c r="BL20" s="45" t="b">
        <f ca="1">AND(BK20,NOT(ISBLANK(H20)),H20=BD20)</f>
        <v>0</v>
      </c>
      <c r="BM20" s="45" t="b">
        <f ca="1">AND($BG20,D20=AZ20,E20=BA20,F20=BB20,G20=BC20,H20=BD20)</f>
        <v>0</v>
      </c>
      <c r="BN20" s="45" t="b">
        <f ca="1">AND(BM20,L20=BE20)</f>
        <v>0</v>
      </c>
      <c r="BO20" s="46"/>
      <c r="BP20" s="45" t="e">
        <f ca="1">OFFSET($A$7,$AW20,BQ$3)+1</f>
        <v>#N/A</v>
      </c>
      <c r="BQ20" s="47" t="e">
        <f t="shared" ca="1" si="8"/>
        <v>#N/A</v>
      </c>
      <c r="BR20" s="47" t="str">
        <f t="shared" ca="1" si="9"/>
        <v/>
      </c>
    </row>
    <row r="21" spans="1:70">
      <c r="A21" s="150">
        <f t="shared" si="4"/>
        <v>14</v>
      </c>
      <c r="B21" s="40"/>
      <c r="C21" s="41"/>
      <c r="D21" s="54"/>
      <c r="E21" s="54"/>
      <c r="F21" s="54"/>
      <c r="G21" s="54"/>
      <c r="H21" s="54"/>
      <c r="I21" s="44"/>
      <c r="J21" s="44"/>
      <c r="K21" s="44"/>
      <c r="L21" s="123"/>
      <c r="M21" s="44"/>
      <c r="N21" s="44"/>
      <c r="O21" s="127"/>
      <c r="P21" s="44"/>
      <c r="Q21" s="119" t="str">
        <f t="shared" si="5"/>
        <v/>
      </c>
      <c r="R21" s="123"/>
      <c r="S21" s="55"/>
      <c r="T21" s="44"/>
      <c r="U21" s="44"/>
      <c r="V21" s="44"/>
      <c r="W21" s="44"/>
      <c r="X21" s="44"/>
      <c r="Y21" s="44"/>
      <c r="Z21" s="44"/>
      <c r="AA21" s="44"/>
      <c r="AB21" s="44"/>
      <c r="AC21" s="44"/>
      <c r="AD21" s="44"/>
      <c r="AE21" s="135"/>
      <c r="AF21" s="44"/>
      <c r="AG21" s="123"/>
      <c r="AH21" s="44"/>
      <c r="AI21" s="55"/>
      <c r="AJ21" s="44"/>
      <c r="AK21" s="44"/>
      <c r="AL21" s="46"/>
      <c r="AM21" s="45" t="b">
        <f>NOT(ISBLANK(B21))</f>
        <v>0</v>
      </c>
      <c r="AN21" s="45" t="b">
        <f t="shared" ca="1" si="6"/>
        <v>0</v>
      </c>
      <c r="AO21" s="45" t="str">
        <f>IF(AND(B21&lt;&gt;"",C21&lt;&gt;""),B21&amp;"."&amp;C21,B21&amp;C21)</f>
        <v/>
      </c>
      <c r="AP21" s="45" t="b">
        <f t="shared" ca="1" si="7"/>
        <v>0</v>
      </c>
      <c r="AQ21" s="45" t="b">
        <f>AND(NOT(ISBLANK(I21)),NOT(ISBLANK(J21)),NOT(ISBLANK(K21)))</f>
        <v>0</v>
      </c>
      <c r="AR21" s="46"/>
      <c r="AS21" s="112" t="e">
        <f>INDEX(GuideWordMeaning,MATCH(P21,GuideWord,0),MATCH(O21,GuideWordElement,0))</f>
        <v>#N/A</v>
      </c>
      <c r="AT21" s="112" t="b">
        <f>R21&lt;&gt;""</f>
        <v>0</v>
      </c>
      <c r="AU21" s="45" t="b">
        <f>IFERROR(OR(S21:AD21), FALSE)</f>
        <v>0</v>
      </c>
      <c r="AV21" s="46"/>
      <c r="AW21" s="45">
        <f t="shared" si="10"/>
        <v>13</v>
      </c>
      <c r="AX21" s="45">
        <f ca="1">OFFSET($A$7,$AW21,AX$3)</f>
        <v>0</v>
      </c>
      <c r="AY21" s="45">
        <f ca="1">OFFSET($A$7,$AW21,AY$3)</f>
        <v>0</v>
      </c>
      <c r="AZ21" s="45">
        <f ca="1">OFFSET($A$7,$AW21,AZ$3)</f>
        <v>0</v>
      </c>
      <c r="BA21" s="45">
        <f ca="1">OFFSET($A$7,$AW21,BA$3)</f>
        <v>0</v>
      </c>
      <c r="BB21" s="45">
        <f ca="1">OFFSET($A$7,$AW21,BB$3)</f>
        <v>0</v>
      </c>
      <c r="BC21" s="45">
        <f ca="1">OFFSET($A$7,$AW21,BC$3)</f>
        <v>0</v>
      </c>
      <c r="BD21" s="45">
        <f ca="1">OFFSET($A$7,$AW21,BD$3)</f>
        <v>0</v>
      </c>
      <c r="BE21" s="45">
        <f ca="1">OFFSET($A$7,$AW21,BE$3)</f>
        <v>0</v>
      </c>
      <c r="BF21" s="45" t="b">
        <f ca="1">AND($AM21,$B21=$AX21)</f>
        <v>0</v>
      </c>
      <c r="BG21" s="45" t="b">
        <f ca="1">AND(BF21,NOT(ISBLANK(C21)),C21=AY21)</f>
        <v>0</v>
      </c>
      <c r="BH21" s="45" t="b">
        <f ca="1">AND(BG21,NOT(ISBLANK(D21)),D21=AZ21)</f>
        <v>0</v>
      </c>
      <c r="BI21" s="45" t="b">
        <f ca="1">AND(BH21,NOT(ISBLANK(E21)),E21=BA21)</f>
        <v>0</v>
      </c>
      <c r="BJ21" s="45" t="b">
        <f ca="1">AND(BI21,NOT(ISBLANK(F21)),F21=BB21)</f>
        <v>0</v>
      </c>
      <c r="BK21" s="45" t="b">
        <f ca="1">AND(BJ21,NOT(ISBLANK(G21)),G21=BC21)</f>
        <v>0</v>
      </c>
      <c r="BL21" s="45" t="b">
        <f ca="1">AND(BK21,NOT(ISBLANK(H21)),H21=BD21)</f>
        <v>0</v>
      </c>
      <c r="BM21" s="45" t="b">
        <f ca="1">AND($BG21,D21=AZ21,E21=BA21,F21=BB21,G21=BC21,H21=BD21)</f>
        <v>0</v>
      </c>
      <c r="BN21" s="45" t="b">
        <f ca="1">AND(BM21,L21=BE21)</f>
        <v>0</v>
      </c>
      <c r="BO21" s="46"/>
      <c r="BP21" s="45" t="e">
        <f ca="1">OFFSET($A$7,$AW21,BQ$3)+1</f>
        <v>#N/A</v>
      </c>
      <c r="BQ21" s="47" t="e">
        <f t="shared" ca="1" si="8"/>
        <v>#N/A</v>
      </c>
      <c r="BR21" s="47" t="str">
        <f t="shared" ca="1" si="9"/>
        <v/>
      </c>
    </row>
    <row r="22" spans="1:70">
      <c r="A22" s="150">
        <f t="shared" si="4"/>
        <v>15</v>
      </c>
      <c r="B22" s="40"/>
      <c r="C22" s="41"/>
      <c r="D22" s="54"/>
      <c r="E22" s="54"/>
      <c r="F22" s="54"/>
      <c r="G22" s="54"/>
      <c r="H22" s="54"/>
      <c r="I22" s="44"/>
      <c r="J22" s="44"/>
      <c r="K22" s="44"/>
      <c r="L22" s="123"/>
      <c r="M22" s="44"/>
      <c r="N22" s="44"/>
      <c r="O22" s="127"/>
      <c r="P22" s="44"/>
      <c r="Q22" s="119" t="str">
        <f t="shared" si="5"/>
        <v/>
      </c>
      <c r="R22" s="123"/>
      <c r="S22" s="55"/>
      <c r="T22" s="44"/>
      <c r="U22" s="44"/>
      <c r="V22" s="44"/>
      <c r="W22" s="44"/>
      <c r="X22" s="44"/>
      <c r="Y22" s="44"/>
      <c r="Z22" s="44"/>
      <c r="AA22" s="44"/>
      <c r="AB22" s="44"/>
      <c r="AC22" s="44"/>
      <c r="AD22" s="44"/>
      <c r="AE22" s="135"/>
      <c r="AF22" s="44"/>
      <c r="AG22" s="123"/>
      <c r="AH22" s="44"/>
      <c r="AI22" s="55"/>
      <c r="AJ22" s="44"/>
      <c r="AK22" s="44"/>
      <c r="AL22" s="46"/>
      <c r="AM22" s="45" t="b">
        <f>NOT(ISBLANK(B22))</f>
        <v>0</v>
      </c>
      <c r="AN22" s="45" t="b">
        <f t="shared" ca="1" si="6"/>
        <v>0</v>
      </c>
      <c r="AO22" s="45" t="str">
        <f>IF(AND(B22&lt;&gt;"",C22&lt;&gt;""),B22&amp;"."&amp;C22,B22&amp;C22)</f>
        <v/>
      </c>
      <c r="AP22" s="45" t="b">
        <f t="shared" ca="1" si="7"/>
        <v>0</v>
      </c>
      <c r="AQ22" s="45" t="b">
        <f>AND(NOT(ISBLANK(I22)),NOT(ISBLANK(J22)),NOT(ISBLANK(K22)))</f>
        <v>0</v>
      </c>
      <c r="AR22" s="46"/>
      <c r="AS22" s="112" t="e">
        <f>INDEX(GuideWordMeaning,MATCH(P22,GuideWord,0),MATCH(O22,GuideWordElement,0))</f>
        <v>#N/A</v>
      </c>
      <c r="AT22" s="112" t="b">
        <f>R22&lt;&gt;""</f>
        <v>0</v>
      </c>
      <c r="AU22" s="45" t="b">
        <f>IFERROR(OR(S22:AD22), FALSE)</f>
        <v>0</v>
      </c>
      <c r="AV22" s="46"/>
      <c r="AW22" s="45">
        <f t="shared" si="10"/>
        <v>14</v>
      </c>
      <c r="AX22" s="45">
        <f ca="1">OFFSET($A$7,$AW22,AX$3)</f>
        <v>0</v>
      </c>
      <c r="AY22" s="45">
        <f ca="1">OFFSET($A$7,$AW22,AY$3)</f>
        <v>0</v>
      </c>
      <c r="AZ22" s="45">
        <f ca="1">OFFSET($A$7,$AW22,AZ$3)</f>
        <v>0</v>
      </c>
      <c r="BA22" s="45">
        <f ca="1">OFFSET($A$7,$AW22,BA$3)</f>
        <v>0</v>
      </c>
      <c r="BB22" s="45">
        <f ca="1">OFFSET($A$7,$AW22,BB$3)</f>
        <v>0</v>
      </c>
      <c r="BC22" s="45">
        <f ca="1">OFFSET($A$7,$AW22,BC$3)</f>
        <v>0</v>
      </c>
      <c r="BD22" s="45">
        <f ca="1">OFFSET($A$7,$AW22,BD$3)</f>
        <v>0</v>
      </c>
      <c r="BE22" s="45">
        <f ca="1">OFFSET($A$7,$AW22,BE$3)</f>
        <v>0</v>
      </c>
      <c r="BF22" s="45" t="b">
        <f ca="1">AND($AM22,$B22=$AX22)</f>
        <v>0</v>
      </c>
      <c r="BG22" s="45" t="b">
        <f ca="1">AND(BF22,NOT(ISBLANK(C22)),C22=AY22)</f>
        <v>0</v>
      </c>
      <c r="BH22" s="45" t="b">
        <f ca="1">AND(BG22,NOT(ISBLANK(D22)),D22=AZ22)</f>
        <v>0</v>
      </c>
      <c r="BI22" s="45" t="b">
        <f ca="1">AND(BH22,NOT(ISBLANK(E22)),E22=BA22)</f>
        <v>0</v>
      </c>
      <c r="BJ22" s="45" t="b">
        <f ca="1">AND(BI22,NOT(ISBLANK(F22)),F22=BB22)</f>
        <v>0</v>
      </c>
      <c r="BK22" s="45" t="b">
        <f ca="1">AND(BJ22,NOT(ISBLANK(G22)),G22=BC22)</f>
        <v>0</v>
      </c>
      <c r="BL22" s="45" t="b">
        <f ca="1">AND(BK22,NOT(ISBLANK(H22)),H22=BD22)</f>
        <v>0</v>
      </c>
      <c r="BM22" s="45" t="b">
        <f ca="1">AND($BG22,D22=AZ22,E22=BA22,F22=BB22,G22=BC22,H22=BD22)</f>
        <v>0</v>
      </c>
      <c r="BN22" s="45" t="b">
        <f ca="1">AND(BM22,L22=BE22)</f>
        <v>0</v>
      </c>
      <c r="BO22" s="46"/>
      <c r="BP22" s="45" t="e">
        <f ca="1">OFFSET($A$7,$AW22,BQ$3)+1</f>
        <v>#N/A</v>
      </c>
      <c r="BQ22" s="47" t="e">
        <f t="shared" ca="1" si="8"/>
        <v>#N/A</v>
      </c>
      <c r="BR22" s="47" t="str">
        <f t="shared" ca="1" si="9"/>
        <v/>
      </c>
    </row>
    <row r="23" spans="1:70">
      <c r="A23" s="150">
        <f t="shared" si="4"/>
        <v>16</v>
      </c>
      <c r="B23" s="40"/>
      <c r="C23" s="41"/>
      <c r="D23" s="54"/>
      <c r="E23" s="54"/>
      <c r="F23" s="54"/>
      <c r="G23" s="54"/>
      <c r="H23" s="54"/>
      <c r="I23" s="44"/>
      <c r="J23" s="44"/>
      <c r="K23" s="44"/>
      <c r="L23" s="123"/>
      <c r="M23" s="44"/>
      <c r="N23" s="44"/>
      <c r="O23" s="127"/>
      <c r="P23" s="44"/>
      <c r="Q23" s="119" t="str">
        <f t="shared" si="5"/>
        <v/>
      </c>
      <c r="R23" s="123"/>
      <c r="S23" s="55"/>
      <c r="T23" s="44"/>
      <c r="U23" s="44"/>
      <c r="V23" s="44"/>
      <c r="W23" s="44"/>
      <c r="X23" s="44"/>
      <c r="Y23" s="44"/>
      <c r="Z23" s="44"/>
      <c r="AA23" s="44"/>
      <c r="AB23" s="44"/>
      <c r="AC23" s="44"/>
      <c r="AD23" s="44"/>
      <c r="AE23" s="135"/>
      <c r="AF23" s="44"/>
      <c r="AG23" s="123"/>
      <c r="AH23" s="44"/>
      <c r="AI23" s="55"/>
      <c r="AJ23" s="44"/>
      <c r="AK23" s="44"/>
      <c r="AL23" s="46"/>
      <c r="AM23" s="45" t="b">
        <f>NOT(ISBLANK(B23))</f>
        <v>0</v>
      </c>
      <c r="AN23" s="45" t="b">
        <f t="shared" ca="1" si="6"/>
        <v>0</v>
      </c>
      <c r="AO23" s="45" t="str">
        <f>IF(AND(B23&lt;&gt;"",C23&lt;&gt;""),B23&amp;"."&amp;C23,B23&amp;C23)</f>
        <v/>
      </c>
      <c r="AP23" s="45" t="b">
        <f t="shared" ca="1" si="7"/>
        <v>0</v>
      </c>
      <c r="AQ23" s="45" t="b">
        <f>AND(NOT(ISBLANK(I23)),NOT(ISBLANK(J23)),NOT(ISBLANK(K23)))</f>
        <v>0</v>
      </c>
      <c r="AR23" s="46"/>
      <c r="AS23" s="112" t="e">
        <f>INDEX(GuideWordMeaning,MATCH(P23,GuideWord,0),MATCH(O23,GuideWordElement,0))</f>
        <v>#N/A</v>
      </c>
      <c r="AT23" s="112" t="b">
        <f>R23&lt;&gt;""</f>
        <v>0</v>
      </c>
      <c r="AU23" s="45" t="b">
        <f>IFERROR(OR(S23:AD23), FALSE)</f>
        <v>0</v>
      </c>
      <c r="AV23" s="46"/>
      <c r="AW23" s="45">
        <f t="shared" si="10"/>
        <v>15</v>
      </c>
      <c r="AX23" s="45">
        <f ca="1">OFFSET($A$7,$AW23,AX$3)</f>
        <v>0</v>
      </c>
      <c r="AY23" s="45">
        <f ca="1">OFFSET($A$7,$AW23,AY$3)</f>
        <v>0</v>
      </c>
      <c r="AZ23" s="45">
        <f ca="1">OFFSET($A$7,$AW23,AZ$3)</f>
        <v>0</v>
      </c>
      <c r="BA23" s="45">
        <f ca="1">OFFSET($A$7,$AW23,BA$3)</f>
        <v>0</v>
      </c>
      <c r="BB23" s="45">
        <f ca="1">OFFSET($A$7,$AW23,BB$3)</f>
        <v>0</v>
      </c>
      <c r="BC23" s="45">
        <f ca="1">OFFSET($A$7,$AW23,BC$3)</f>
        <v>0</v>
      </c>
      <c r="BD23" s="45">
        <f ca="1">OFFSET($A$7,$AW23,BD$3)</f>
        <v>0</v>
      </c>
      <c r="BE23" s="45">
        <f ca="1">OFFSET($A$7,$AW23,BE$3)</f>
        <v>0</v>
      </c>
      <c r="BF23" s="45" t="b">
        <f ca="1">AND($AM23,$B23=$AX23)</f>
        <v>0</v>
      </c>
      <c r="BG23" s="45" t="b">
        <f ca="1">AND(BF23,NOT(ISBLANK(C23)),C23=AY23)</f>
        <v>0</v>
      </c>
      <c r="BH23" s="45" t="b">
        <f ca="1">AND(BG23,NOT(ISBLANK(D23)),D23=AZ23)</f>
        <v>0</v>
      </c>
      <c r="BI23" s="45" t="b">
        <f ca="1">AND(BH23,NOT(ISBLANK(E23)),E23=BA23)</f>
        <v>0</v>
      </c>
      <c r="BJ23" s="45" t="b">
        <f ca="1">AND(BI23,NOT(ISBLANK(F23)),F23=BB23)</f>
        <v>0</v>
      </c>
      <c r="BK23" s="45" t="b">
        <f ca="1">AND(BJ23,NOT(ISBLANK(G23)),G23=BC23)</f>
        <v>0</v>
      </c>
      <c r="BL23" s="45" t="b">
        <f ca="1">AND(BK23,NOT(ISBLANK(H23)),H23=BD23)</f>
        <v>0</v>
      </c>
      <c r="BM23" s="45" t="b">
        <f ca="1">AND($BG23,D23=AZ23,E23=BA23,F23=BB23,G23=BC23,H23=BD23)</f>
        <v>0</v>
      </c>
      <c r="BN23" s="45" t="b">
        <f ca="1">AND(BM23,L23=BE23)</f>
        <v>0</v>
      </c>
      <c r="BO23" s="46"/>
      <c r="BP23" s="45" t="e">
        <f ca="1">OFFSET($A$7,$AW23,BQ$3)+1</f>
        <v>#N/A</v>
      </c>
      <c r="BQ23" s="47" t="e">
        <f t="shared" ca="1" si="8"/>
        <v>#N/A</v>
      </c>
      <c r="BR23" s="47" t="str">
        <f t="shared" ca="1" si="9"/>
        <v/>
      </c>
    </row>
    <row r="24" spans="1:70">
      <c r="A24" s="150">
        <f t="shared" si="4"/>
        <v>17</v>
      </c>
      <c r="B24" s="40"/>
      <c r="C24" s="41"/>
      <c r="D24" s="54"/>
      <c r="E24" s="54"/>
      <c r="F24" s="54"/>
      <c r="G24" s="54"/>
      <c r="H24" s="54"/>
      <c r="I24" s="44"/>
      <c r="J24" s="44"/>
      <c r="K24" s="44"/>
      <c r="L24" s="123"/>
      <c r="M24" s="44"/>
      <c r="N24" s="44"/>
      <c r="O24" s="127"/>
      <c r="P24" s="44"/>
      <c r="Q24" s="119" t="str">
        <f t="shared" si="5"/>
        <v/>
      </c>
      <c r="R24" s="123"/>
      <c r="S24" s="55"/>
      <c r="T24" s="44"/>
      <c r="U24" s="44"/>
      <c r="V24" s="44"/>
      <c r="W24" s="44"/>
      <c r="X24" s="44"/>
      <c r="Y24" s="44"/>
      <c r="Z24" s="44"/>
      <c r="AA24" s="44"/>
      <c r="AB24" s="44"/>
      <c r="AC24" s="44"/>
      <c r="AD24" s="44"/>
      <c r="AE24" s="135"/>
      <c r="AF24" s="44"/>
      <c r="AG24" s="123"/>
      <c r="AH24" s="44"/>
      <c r="AI24" s="55"/>
      <c r="AJ24" s="44"/>
      <c r="AK24" s="44"/>
      <c r="AL24" s="46"/>
      <c r="AM24" s="45" t="b">
        <f>NOT(ISBLANK(B24))</f>
        <v>0</v>
      </c>
      <c r="AN24" s="45" t="b">
        <f t="shared" ca="1" si="6"/>
        <v>0</v>
      </c>
      <c r="AO24" s="45" t="str">
        <f>IF(AND(B24&lt;&gt;"",C24&lt;&gt;""),B24&amp;"."&amp;C24,B24&amp;C24)</f>
        <v/>
      </c>
      <c r="AP24" s="45" t="b">
        <f t="shared" ca="1" si="7"/>
        <v>0</v>
      </c>
      <c r="AQ24" s="45" t="b">
        <f>AND(NOT(ISBLANK(I24)),NOT(ISBLANK(J24)),NOT(ISBLANK(K24)))</f>
        <v>0</v>
      </c>
      <c r="AR24" s="46"/>
      <c r="AS24" s="112" t="e">
        <f>INDEX(GuideWordMeaning,MATCH(P24,GuideWord,0),MATCH(O24,GuideWordElement,0))</f>
        <v>#N/A</v>
      </c>
      <c r="AT24" s="112" t="b">
        <f>R24&lt;&gt;""</f>
        <v>0</v>
      </c>
      <c r="AU24" s="45" t="b">
        <f>IFERROR(OR(S24:AD24), FALSE)</f>
        <v>0</v>
      </c>
      <c r="AV24" s="46"/>
      <c r="AW24" s="45">
        <f t="shared" si="10"/>
        <v>16</v>
      </c>
      <c r="AX24" s="45">
        <f ca="1">OFFSET($A$7,$AW24,AX$3)</f>
        <v>0</v>
      </c>
      <c r="AY24" s="45">
        <f ca="1">OFFSET($A$7,$AW24,AY$3)</f>
        <v>0</v>
      </c>
      <c r="AZ24" s="45">
        <f ca="1">OFFSET($A$7,$AW24,AZ$3)</f>
        <v>0</v>
      </c>
      <c r="BA24" s="45">
        <f ca="1">OFFSET($A$7,$AW24,BA$3)</f>
        <v>0</v>
      </c>
      <c r="BB24" s="45">
        <f ca="1">OFFSET($A$7,$AW24,BB$3)</f>
        <v>0</v>
      </c>
      <c r="BC24" s="45">
        <f ca="1">OFFSET($A$7,$AW24,BC$3)</f>
        <v>0</v>
      </c>
      <c r="BD24" s="45">
        <f ca="1">OFFSET($A$7,$AW24,BD$3)</f>
        <v>0</v>
      </c>
      <c r="BE24" s="45">
        <f ca="1">OFFSET($A$7,$AW24,BE$3)</f>
        <v>0</v>
      </c>
      <c r="BF24" s="45" t="b">
        <f ca="1">AND($AM24,$B24=$AX24)</f>
        <v>0</v>
      </c>
      <c r="BG24" s="45" t="b">
        <f ca="1">AND(BF24,NOT(ISBLANK(C24)),C24=AY24)</f>
        <v>0</v>
      </c>
      <c r="BH24" s="45" t="b">
        <f ca="1">AND(BG24,NOT(ISBLANK(D24)),D24=AZ24)</f>
        <v>0</v>
      </c>
      <c r="BI24" s="45" t="b">
        <f ca="1">AND(BH24,NOT(ISBLANK(E24)),E24=BA24)</f>
        <v>0</v>
      </c>
      <c r="BJ24" s="45" t="b">
        <f ca="1">AND(BI24,NOT(ISBLANK(F24)),F24=BB24)</f>
        <v>0</v>
      </c>
      <c r="BK24" s="45" t="b">
        <f ca="1">AND(BJ24,NOT(ISBLANK(G24)),G24=BC24)</f>
        <v>0</v>
      </c>
      <c r="BL24" s="45" t="b">
        <f ca="1">AND(BK24,NOT(ISBLANK(H24)),H24=BD24)</f>
        <v>0</v>
      </c>
      <c r="BM24" s="45" t="b">
        <f ca="1">AND($BG24,D24=AZ24,E24=BA24,F24=BB24,G24=BC24,H24=BD24)</f>
        <v>0</v>
      </c>
      <c r="BN24" s="45" t="b">
        <f ca="1">AND(BM24,L24=BE24)</f>
        <v>0</v>
      </c>
      <c r="BO24" s="46"/>
      <c r="BP24" s="45" t="e">
        <f ca="1">OFFSET($A$7,$AW24,BQ$3)+1</f>
        <v>#N/A</v>
      </c>
      <c r="BQ24" s="47" t="e">
        <f t="shared" ca="1" si="8"/>
        <v>#N/A</v>
      </c>
      <c r="BR24" s="47" t="str">
        <f t="shared" ca="1" si="9"/>
        <v/>
      </c>
    </row>
    <row r="25" spans="1:70">
      <c r="A25" s="150">
        <f t="shared" si="4"/>
        <v>18</v>
      </c>
      <c r="B25" s="40"/>
      <c r="C25" s="41"/>
      <c r="D25" s="54"/>
      <c r="E25" s="54"/>
      <c r="F25" s="54"/>
      <c r="G25" s="54"/>
      <c r="H25" s="54"/>
      <c r="I25" s="44"/>
      <c r="J25" s="44"/>
      <c r="K25" s="44"/>
      <c r="L25" s="123"/>
      <c r="M25" s="44"/>
      <c r="N25" s="44"/>
      <c r="O25" s="127"/>
      <c r="P25" s="44"/>
      <c r="Q25" s="119" t="str">
        <f t="shared" si="5"/>
        <v/>
      </c>
      <c r="R25" s="123"/>
      <c r="S25" s="55"/>
      <c r="T25" s="44"/>
      <c r="U25" s="44"/>
      <c r="V25" s="44"/>
      <c r="W25" s="44"/>
      <c r="X25" s="44"/>
      <c r="Y25" s="44"/>
      <c r="Z25" s="44"/>
      <c r="AA25" s="44"/>
      <c r="AB25" s="44"/>
      <c r="AC25" s="44"/>
      <c r="AD25" s="44"/>
      <c r="AE25" s="135"/>
      <c r="AF25" s="44"/>
      <c r="AG25" s="123"/>
      <c r="AH25" s="44"/>
      <c r="AI25" s="55"/>
      <c r="AJ25" s="44"/>
      <c r="AK25" s="44"/>
      <c r="AL25" s="46"/>
      <c r="AM25" s="45" t="b">
        <f>NOT(ISBLANK(B25))</f>
        <v>0</v>
      </c>
      <c r="AN25" s="45" t="b">
        <f t="shared" ca="1" si="6"/>
        <v>0</v>
      </c>
      <c r="AO25" s="45" t="str">
        <f>IF(AND(B25&lt;&gt;"",C25&lt;&gt;""),B25&amp;"."&amp;C25,B25&amp;C25)</f>
        <v/>
      </c>
      <c r="AP25" s="45" t="b">
        <f t="shared" ca="1" si="7"/>
        <v>0</v>
      </c>
      <c r="AQ25" s="45" t="b">
        <f>AND(NOT(ISBLANK(I25)),NOT(ISBLANK(J25)),NOT(ISBLANK(K25)))</f>
        <v>0</v>
      </c>
      <c r="AR25" s="46"/>
      <c r="AS25" s="112" t="e">
        <f>INDEX(GuideWordMeaning,MATCH(P25,GuideWord,0),MATCH(O25,GuideWordElement,0))</f>
        <v>#N/A</v>
      </c>
      <c r="AT25" s="112" t="b">
        <f>R25&lt;&gt;""</f>
        <v>0</v>
      </c>
      <c r="AU25" s="45" t="b">
        <f>IFERROR(OR(S25:AD25), FALSE)</f>
        <v>0</v>
      </c>
      <c r="AV25" s="46"/>
      <c r="AW25" s="45">
        <f t="shared" si="10"/>
        <v>17</v>
      </c>
      <c r="AX25" s="45">
        <f ca="1">OFFSET($A$7,$AW25,AX$3)</f>
        <v>0</v>
      </c>
      <c r="AY25" s="45">
        <f ca="1">OFFSET($A$7,$AW25,AY$3)</f>
        <v>0</v>
      </c>
      <c r="AZ25" s="45">
        <f ca="1">OFFSET($A$7,$AW25,AZ$3)</f>
        <v>0</v>
      </c>
      <c r="BA25" s="45">
        <f ca="1">OFFSET($A$7,$AW25,BA$3)</f>
        <v>0</v>
      </c>
      <c r="BB25" s="45">
        <f ca="1">OFFSET($A$7,$AW25,BB$3)</f>
        <v>0</v>
      </c>
      <c r="BC25" s="45">
        <f ca="1">OFFSET($A$7,$AW25,BC$3)</f>
        <v>0</v>
      </c>
      <c r="BD25" s="45">
        <f ca="1">OFFSET($A$7,$AW25,BD$3)</f>
        <v>0</v>
      </c>
      <c r="BE25" s="45">
        <f ca="1">OFFSET($A$7,$AW25,BE$3)</f>
        <v>0</v>
      </c>
      <c r="BF25" s="45" t="b">
        <f ca="1">AND($AM25,$B25=$AX25)</f>
        <v>0</v>
      </c>
      <c r="BG25" s="45" t="b">
        <f ca="1">AND(BF25,NOT(ISBLANK(C25)),C25=AY25)</f>
        <v>0</v>
      </c>
      <c r="BH25" s="45" t="b">
        <f ca="1">AND(BG25,NOT(ISBLANK(D25)),D25=AZ25)</f>
        <v>0</v>
      </c>
      <c r="BI25" s="45" t="b">
        <f ca="1">AND(BH25,NOT(ISBLANK(E25)),E25=BA25)</f>
        <v>0</v>
      </c>
      <c r="BJ25" s="45" t="b">
        <f ca="1">AND(BI25,NOT(ISBLANK(F25)),F25=BB25)</f>
        <v>0</v>
      </c>
      <c r="BK25" s="45" t="b">
        <f ca="1">AND(BJ25,NOT(ISBLANK(G25)),G25=BC25)</f>
        <v>0</v>
      </c>
      <c r="BL25" s="45" t="b">
        <f ca="1">AND(BK25,NOT(ISBLANK(H25)),H25=BD25)</f>
        <v>0</v>
      </c>
      <c r="BM25" s="45" t="b">
        <f ca="1">AND($BG25,D25=AZ25,E25=BA25,F25=BB25,G25=BC25,H25=BD25)</f>
        <v>0</v>
      </c>
      <c r="BN25" s="45" t="b">
        <f ca="1">AND(BM25,L25=BE25)</f>
        <v>0</v>
      </c>
      <c r="BO25" s="46"/>
      <c r="BP25" s="45" t="e">
        <f ca="1">OFFSET($A$7,$AW25,BQ$3)+1</f>
        <v>#N/A</v>
      </c>
      <c r="BQ25" s="47" t="e">
        <f t="shared" ca="1" si="8"/>
        <v>#N/A</v>
      </c>
      <c r="BR25" s="47" t="str">
        <f t="shared" ca="1" si="9"/>
        <v/>
      </c>
    </row>
    <row r="26" spans="1:70">
      <c r="A26" s="150">
        <f t="shared" si="4"/>
        <v>19</v>
      </c>
      <c r="B26" s="40"/>
      <c r="C26" s="41"/>
      <c r="D26" s="54"/>
      <c r="E26" s="54"/>
      <c r="F26" s="54"/>
      <c r="G26" s="54"/>
      <c r="H26" s="54"/>
      <c r="I26" s="44"/>
      <c r="J26" s="44"/>
      <c r="K26" s="44"/>
      <c r="L26" s="123"/>
      <c r="M26" s="44"/>
      <c r="N26" s="44"/>
      <c r="O26" s="127"/>
      <c r="P26" s="44"/>
      <c r="Q26" s="119" t="str">
        <f t="shared" si="5"/>
        <v/>
      </c>
      <c r="R26" s="123"/>
      <c r="S26" s="55"/>
      <c r="T26" s="44"/>
      <c r="U26" s="44"/>
      <c r="V26" s="44"/>
      <c r="W26" s="44"/>
      <c r="X26" s="44"/>
      <c r="Y26" s="44"/>
      <c r="Z26" s="44"/>
      <c r="AA26" s="44"/>
      <c r="AB26" s="44"/>
      <c r="AC26" s="44"/>
      <c r="AD26" s="44"/>
      <c r="AE26" s="135"/>
      <c r="AF26" s="44"/>
      <c r="AG26" s="123"/>
      <c r="AH26" s="44"/>
      <c r="AI26" s="55"/>
      <c r="AJ26" s="44"/>
      <c r="AK26" s="44"/>
      <c r="AL26" s="46"/>
      <c r="AM26" s="45" t="b">
        <f>NOT(ISBLANK(B26))</f>
        <v>0</v>
      </c>
      <c r="AN26" s="45" t="b">
        <f t="shared" ca="1" si="6"/>
        <v>0</v>
      </c>
      <c r="AO26" s="45" t="str">
        <f>IF(AND(B26&lt;&gt;"",C26&lt;&gt;""),B26&amp;"."&amp;C26,B26&amp;C26)</f>
        <v/>
      </c>
      <c r="AP26" s="45" t="b">
        <f t="shared" ca="1" si="7"/>
        <v>0</v>
      </c>
      <c r="AQ26" s="45" t="b">
        <f>AND(NOT(ISBLANK(I26)),NOT(ISBLANK(J26)),NOT(ISBLANK(K26)))</f>
        <v>0</v>
      </c>
      <c r="AR26" s="46"/>
      <c r="AS26" s="112" t="e">
        <f>INDEX(GuideWordMeaning,MATCH(P26,GuideWord,0),MATCH(O26,GuideWordElement,0))</f>
        <v>#N/A</v>
      </c>
      <c r="AT26" s="112" t="b">
        <f>R26&lt;&gt;""</f>
        <v>0</v>
      </c>
      <c r="AU26" s="45" t="b">
        <f>IFERROR(OR(S26:AD26), FALSE)</f>
        <v>0</v>
      </c>
      <c r="AV26" s="46"/>
      <c r="AW26" s="45">
        <f t="shared" si="10"/>
        <v>18</v>
      </c>
      <c r="AX26" s="45">
        <f ca="1">OFFSET($A$7,$AW26,AX$3)</f>
        <v>0</v>
      </c>
      <c r="AY26" s="45">
        <f ca="1">OFFSET($A$7,$AW26,AY$3)</f>
        <v>0</v>
      </c>
      <c r="AZ26" s="45">
        <f ca="1">OFFSET($A$7,$AW26,AZ$3)</f>
        <v>0</v>
      </c>
      <c r="BA26" s="45">
        <f ca="1">OFFSET($A$7,$AW26,BA$3)</f>
        <v>0</v>
      </c>
      <c r="BB26" s="45">
        <f ca="1">OFFSET($A$7,$AW26,BB$3)</f>
        <v>0</v>
      </c>
      <c r="BC26" s="45">
        <f ca="1">OFFSET($A$7,$AW26,BC$3)</f>
        <v>0</v>
      </c>
      <c r="BD26" s="45">
        <f ca="1">OFFSET($A$7,$AW26,BD$3)</f>
        <v>0</v>
      </c>
      <c r="BE26" s="45">
        <f ca="1">OFFSET($A$7,$AW26,BE$3)</f>
        <v>0</v>
      </c>
      <c r="BF26" s="45" t="b">
        <f ca="1">AND($AM26,$B26=$AX26)</f>
        <v>0</v>
      </c>
      <c r="BG26" s="45" t="b">
        <f ca="1">AND(BF26,NOT(ISBLANK(C26)),C26=AY26)</f>
        <v>0</v>
      </c>
      <c r="BH26" s="45" t="b">
        <f ca="1">AND(BG26,NOT(ISBLANK(D26)),D26=AZ26)</f>
        <v>0</v>
      </c>
      <c r="BI26" s="45" t="b">
        <f ca="1">AND(BH26,NOT(ISBLANK(E26)),E26=BA26)</f>
        <v>0</v>
      </c>
      <c r="BJ26" s="45" t="b">
        <f ca="1">AND(BI26,NOT(ISBLANK(F26)),F26=BB26)</f>
        <v>0</v>
      </c>
      <c r="BK26" s="45" t="b">
        <f ca="1">AND(BJ26,NOT(ISBLANK(G26)),G26=BC26)</f>
        <v>0</v>
      </c>
      <c r="BL26" s="45" t="b">
        <f ca="1">AND(BK26,NOT(ISBLANK(H26)),H26=BD26)</f>
        <v>0</v>
      </c>
      <c r="BM26" s="45" t="b">
        <f ca="1">AND($BG26,D26=AZ26,E26=BA26,F26=BB26,G26=BC26,H26=BD26)</f>
        <v>0</v>
      </c>
      <c r="BN26" s="45" t="b">
        <f ca="1">AND(BM26,L26=BE26)</f>
        <v>0</v>
      </c>
      <c r="BO26" s="46"/>
      <c r="BP26" s="45" t="e">
        <f ca="1">OFFSET($A$7,$AW26,BQ$3)+1</f>
        <v>#N/A</v>
      </c>
      <c r="BQ26" s="47" t="e">
        <f t="shared" ca="1" si="8"/>
        <v>#N/A</v>
      </c>
      <c r="BR26" s="47" t="str">
        <f t="shared" ca="1" si="9"/>
        <v/>
      </c>
    </row>
    <row r="27" spans="1:70">
      <c r="A27" s="150">
        <f t="shared" si="4"/>
        <v>20</v>
      </c>
      <c r="B27" s="40"/>
      <c r="C27" s="41"/>
      <c r="D27" s="54"/>
      <c r="E27" s="54"/>
      <c r="F27" s="54"/>
      <c r="G27" s="54"/>
      <c r="H27" s="54"/>
      <c r="I27" s="44"/>
      <c r="J27" s="44"/>
      <c r="K27" s="44"/>
      <c r="L27" s="123"/>
      <c r="M27" s="44"/>
      <c r="N27" s="44"/>
      <c r="O27" s="127"/>
      <c r="P27" s="44"/>
      <c r="Q27" s="119" t="str">
        <f t="shared" si="5"/>
        <v/>
      </c>
      <c r="R27" s="123"/>
      <c r="S27" s="55"/>
      <c r="T27" s="44"/>
      <c r="U27" s="44"/>
      <c r="V27" s="44"/>
      <c r="W27" s="44"/>
      <c r="X27" s="44"/>
      <c r="Y27" s="44"/>
      <c r="Z27" s="44"/>
      <c r="AA27" s="44"/>
      <c r="AB27" s="44"/>
      <c r="AC27" s="44"/>
      <c r="AD27" s="44"/>
      <c r="AE27" s="135"/>
      <c r="AF27" s="44"/>
      <c r="AG27" s="123"/>
      <c r="AH27" s="44"/>
      <c r="AI27" s="55"/>
      <c r="AJ27" s="44"/>
      <c r="AK27" s="44"/>
      <c r="AL27" s="46"/>
      <c r="AM27" s="45" t="b">
        <f>NOT(ISBLANK(B27))</f>
        <v>0</v>
      </c>
      <c r="AN27" s="45" t="b">
        <f t="shared" ca="1" si="6"/>
        <v>0</v>
      </c>
      <c r="AO27" s="45" t="str">
        <f>IF(AND(B27&lt;&gt;"",C27&lt;&gt;""),B27&amp;"."&amp;C27,B27&amp;C27)</f>
        <v/>
      </c>
      <c r="AP27" s="45" t="b">
        <f t="shared" ca="1" si="7"/>
        <v>0</v>
      </c>
      <c r="AQ27" s="45" t="b">
        <f>AND(NOT(ISBLANK(I27)),NOT(ISBLANK(J27)),NOT(ISBLANK(K27)))</f>
        <v>0</v>
      </c>
      <c r="AR27" s="46"/>
      <c r="AS27" s="112" t="e">
        <f>INDEX(GuideWordMeaning,MATCH(P27,GuideWord,0),MATCH(O27,GuideWordElement,0))</f>
        <v>#N/A</v>
      </c>
      <c r="AT27" s="112" t="b">
        <f>R27&lt;&gt;""</f>
        <v>0</v>
      </c>
      <c r="AU27" s="45" t="b">
        <f>IFERROR(OR(S27:AD27), FALSE)</f>
        <v>0</v>
      </c>
      <c r="AV27" s="46"/>
      <c r="AW27" s="45">
        <f t="shared" si="10"/>
        <v>19</v>
      </c>
      <c r="AX27" s="45">
        <f ca="1">OFFSET($A$7,$AW27,AX$3)</f>
        <v>0</v>
      </c>
      <c r="AY27" s="45">
        <f ca="1">OFFSET($A$7,$AW27,AY$3)</f>
        <v>0</v>
      </c>
      <c r="AZ27" s="45">
        <f ca="1">OFFSET($A$7,$AW27,AZ$3)</f>
        <v>0</v>
      </c>
      <c r="BA27" s="45">
        <f ca="1">OFFSET($A$7,$AW27,BA$3)</f>
        <v>0</v>
      </c>
      <c r="BB27" s="45">
        <f ca="1">OFFSET($A$7,$AW27,BB$3)</f>
        <v>0</v>
      </c>
      <c r="BC27" s="45">
        <f ca="1">OFFSET($A$7,$AW27,BC$3)</f>
        <v>0</v>
      </c>
      <c r="BD27" s="45">
        <f ca="1">OFFSET($A$7,$AW27,BD$3)</f>
        <v>0</v>
      </c>
      <c r="BE27" s="45">
        <f ca="1">OFFSET($A$7,$AW27,BE$3)</f>
        <v>0</v>
      </c>
      <c r="BF27" s="45" t="b">
        <f ca="1">AND($AM27,$B27=$AX27)</f>
        <v>0</v>
      </c>
      <c r="BG27" s="45" t="b">
        <f ca="1">AND(BF27,NOT(ISBLANK(C27)),C27=AY27)</f>
        <v>0</v>
      </c>
      <c r="BH27" s="45" t="b">
        <f ca="1">AND(BG27,NOT(ISBLANK(D27)),D27=AZ27)</f>
        <v>0</v>
      </c>
      <c r="BI27" s="45" t="b">
        <f ca="1">AND(BH27,NOT(ISBLANK(E27)),E27=BA27)</f>
        <v>0</v>
      </c>
      <c r="BJ27" s="45" t="b">
        <f ca="1">AND(BI27,NOT(ISBLANK(F27)),F27=BB27)</f>
        <v>0</v>
      </c>
      <c r="BK27" s="45" t="b">
        <f ca="1">AND(BJ27,NOT(ISBLANK(G27)),G27=BC27)</f>
        <v>0</v>
      </c>
      <c r="BL27" s="45" t="b">
        <f ca="1">AND(BK27,NOT(ISBLANK(H27)),H27=BD27)</f>
        <v>0</v>
      </c>
      <c r="BM27" s="45" t="b">
        <f ca="1">AND($BG27,D27=AZ27,E27=BA27,F27=BB27,G27=BC27,H27=BD27)</f>
        <v>0</v>
      </c>
      <c r="BN27" s="45" t="b">
        <f ca="1">AND(BM27,L27=BE27)</f>
        <v>0</v>
      </c>
      <c r="BO27" s="46"/>
      <c r="BP27" s="45" t="e">
        <f ca="1">OFFSET($A$7,$AW27,BQ$3)+1</f>
        <v>#N/A</v>
      </c>
      <c r="BQ27" s="47" t="e">
        <f t="shared" ca="1" si="8"/>
        <v>#N/A</v>
      </c>
      <c r="BR27" s="47" t="str">
        <f t="shared" ca="1" si="9"/>
        <v/>
      </c>
    </row>
    <row r="28" spans="1:70">
      <c r="A28" s="150">
        <f t="shared" si="4"/>
        <v>21</v>
      </c>
      <c r="B28" s="40"/>
      <c r="C28" s="41"/>
      <c r="D28" s="54"/>
      <c r="E28" s="54"/>
      <c r="F28" s="54"/>
      <c r="G28" s="54"/>
      <c r="H28" s="54"/>
      <c r="I28" s="44"/>
      <c r="J28" s="44"/>
      <c r="K28" s="44"/>
      <c r="L28" s="123"/>
      <c r="M28" s="44"/>
      <c r="N28" s="44"/>
      <c r="O28" s="127"/>
      <c r="P28" s="44"/>
      <c r="Q28" s="119" t="str">
        <f t="shared" si="5"/>
        <v/>
      </c>
      <c r="R28" s="123"/>
      <c r="S28" s="55"/>
      <c r="T28" s="44"/>
      <c r="U28" s="44"/>
      <c r="V28" s="44"/>
      <c r="W28" s="44"/>
      <c r="X28" s="44"/>
      <c r="Y28" s="44"/>
      <c r="Z28" s="44"/>
      <c r="AA28" s="44"/>
      <c r="AB28" s="44"/>
      <c r="AC28" s="44"/>
      <c r="AD28" s="44"/>
      <c r="AE28" s="135"/>
      <c r="AF28" s="44"/>
      <c r="AG28" s="123"/>
      <c r="AH28" s="44"/>
      <c r="AI28" s="55"/>
      <c r="AJ28" s="44"/>
      <c r="AK28" s="44"/>
      <c r="AL28" s="46"/>
      <c r="AM28" s="45" t="b">
        <f>NOT(ISBLANK(B28))</f>
        <v>0</v>
      </c>
      <c r="AN28" s="45" t="b">
        <f t="shared" ca="1" si="6"/>
        <v>0</v>
      </c>
      <c r="AO28" s="45" t="str">
        <f>IF(AND(B28&lt;&gt;"",C28&lt;&gt;""),B28&amp;"."&amp;C28,B28&amp;C28)</f>
        <v/>
      </c>
      <c r="AP28" s="45" t="b">
        <f t="shared" ca="1" si="7"/>
        <v>0</v>
      </c>
      <c r="AQ28" s="45" t="b">
        <f>AND(NOT(ISBLANK(I28)),NOT(ISBLANK(J28)),NOT(ISBLANK(K28)))</f>
        <v>0</v>
      </c>
      <c r="AR28" s="46"/>
      <c r="AS28" s="112" t="e">
        <f>INDEX(GuideWordMeaning,MATCH(P28,GuideWord,0),MATCH(O28,GuideWordElement,0))</f>
        <v>#N/A</v>
      </c>
      <c r="AT28" s="112" t="b">
        <f>R28&lt;&gt;""</f>
        <v>0</v>
      </c>
      <c r="AU28" s="45" t="b">
        <f>IFERROR(OR(S28:AD28), FALSE)</f>
        <v>0</v>
      </c>
      <c r="AV28" s="46"/>
      <c r="AW28" s="45">
        <f t="shared" si="10"/>
        <v>20</v>
      </c>
      <c r="AX28" s="45">
        <f ca="1">OFFSET($A$7,$AW28,AX$3)</f>
        <v>0</v>
      </c>
      <c r="AY28" s="45">
        <f ca="1">OFFSET($A$7,$AW28,AY$3)</f>
        <v>0</v>
      </c>
      <c r="AZ28" s="45">
        <f ca="1">OFFSET($A$7,$AW28,AZ$3)</f>
        <v>0</v>
      </c>
      <c r="BA28" s="45">
        <f ca="1">OFFSET($A$7,$AW28,BA$3)</f>
        <v>0</v>
      </c>
      <c r="BB28" s="45">
        <f ca="1">OFFSET($A$7,$AW28,BB$3)</f>
        <v>0</v>
      </c>
      <c r="BC28" s="45">
        <f ca="1">OFFSET($A$7,$AW28,BC$3)</f>
        <v>0</v>
      </c>
      <c r="BD28" s="45">
        <f ca="1">OFFSET($A$7,$AW28,BD$3)</f>
        <v>0</v>
      </c>
      <c r="BE28" s="45">
        <f ca="1">OFFSET($A$7,$AW28,BE$3)</f>
        <v>0</v>
      </c>
      <c r="BF28" s="45" t="b">
        <f ca="1">AND($AM28,$B28=$AX28)</f>
        <v>0</v>
      </c>
      <c r="BG28" s="45" t="b">
        <f ca="1">AND(BF28,NOT(ISBLANK(C28)),C28=AY28)</f>
        <v>0</v>
      </c>
      <c r="BH28" s="45" t="b">
        <f ca="1">AND(BG28,NOT(ISBLANK(D28)),D28=AZ28)</f>
        <v>0</v>
      </c>
      <c r="BI28" s="45" t="b">
        <f ca="1">AND(BH28,NOT(ISBLANK(E28)),E28=BA28)</f>
        <v>0</v>
      </c>
      <c r="BJ28" s="45" t="b">
        <f ca="1">AND(BI28,NOT(ISBLANK(F28)),F28=BB28)</f>
        <v>0</v>
      </c>
      <c r="BK28" s="45" t="b">
        <f ca="1">AND(BJ28,NOT(ISBLANK(G28)),G28=BC28)</f>
        <v>0</v>
      </c>
      <c r="BL28" s="45" t="b">
        <f ca="1">AND(BK28,NOT(ISBLANK(H28)),H28=BD28)</f>
        <v>0</v>
      </c>
      <c r="BM28" s="45" t="b">
        <f ca="1">AND($BG28,D28=AZ28,E28=BA28,F28=BB28,G28=BC28,H28=BD28)</f>
        <v>0</v>
      </c>
      <c r="BN28" s="45" t="b">
        <f ca="1">AND(BM28,L28=BE28)</f>
        <v>0</v>
      </c>
      <c r="BO28" s="46"/>
      <c r="BP28" s="45" t="e">
        <f ca="1">OFFSET($A$7,$AW28,BQ$3)+1</f>
        <v>#N/A</v>
      </c>
      <c r="BQ28" s="47" t="e">
        <f t="shared" ca="1" si="8"/>
        <v>#N/A</v>
      </c>
      <c r="BR28" s="47" t="str">
        <f t="shared" ca="1" si="9"/>
        <v/>
      </c>
    </row>
    <row r="29" spans="1:70">
      <c r="A29" s="150">
        <f t="shared" si="4"/>
        <v>22</v>
      </c>
      <c r="B29" s="40"/>
      <c r="C29" s="41"/>
      <c r="D29" s="54"/>
      <c r="E29" s="54"/>
      <c r="F29" s="54"/>
      <c r="G29" s="54"/>
      <c r="H29" s="54"/>
      <c r="I29" s="44"/>
      <c r="J29" s="44"/>
      <c r="K29" s="44"/>
      <c r="L29" s="123"/>
      <c r="M29" s="44"/>
      <c r="N29" s="44"/>
      <c r="O29" s="127"/>
      <c r="P29" s="44"/>
      <c r="Q29" s="119" t="str">
        <f t="shared" si="5"/>
        <v/>
      </c>
      <c r="R29" s="123"/>
      <c r="S29" s="55"/>
      <c r="T29" s="44"/>
      <c r="U29" s="44"/>
      <c r="V29" s="44"/>
      <c r="W29" s="44"/>
      <c r="X29" s="44"/>
      <c r="Y29" s="44"/>
      <c r="Z29" s="44"/>
      <c r="AA29" s="44"/>
      <c r="AB29" s="44"/>
      <c r="AC29" s="44"/>
      <c r="AD29" s="44"/>
      <c r="AE29" s="135"/>
      <c r="AF29" s="44"/>
      <c r="AG29" s="123"/>
      <c r="AH29" s="44"/>
      <c r="AI29" s="55"/>
      <c r="AJ29" s="44"/>
      <c r="AK29" s="44"/>
      <c r="AL29" s="46"/>
      <c r="AM29" s="45" t="b">
        <f>NOT(ISBLANK(B29))</f>
        <v>0</v>
      </c>
      <c r="AN29" s="45" t="b">
        <f t="shared" ca="1" si="6"/>
        <v>0</v>
      </c>
      <c r="AO29" s="45" t="str">
        <f>IF(AND(B29&lt;&gt;"",C29&lt;&gt;""),B29&amp;"."&amp;C29,B29&amp;C29)</f>
        <v/>
      </c>
      <c r="AP29" s="45" t="b">
        <f t="shared" ca="1" si="7"/>
        <v>0</v>
      </c>
      <c r="AQ29" s="45" t="b">
        <f>AND(NOT(ISBLANK(I29)),NOT(ISBLANK(J29)),NOT(ISBLANK(K29)))</f>
        <v>0</v>
      </c>
      <c r="AR29" s="46"/>
      <c r="AS29" s="112" t="e">
        <f>INDEX(GuideWordMeaning,MATCH(P29,GuideWord,0),MATCH(O29,GuideWordElement,0))</f>
        <v>#N/A</v>
      </c>
      <c r="AT29" s="112" t="b">
        <f>R29&lt;&gt;""</f>
        <v>0</v>
      </c>
      <c r="AU29" s="45" t="b">
        <f>IFERROR(OR(S29:AD29), FALSE)</f>
        <v>0</v>
      </c>
      <c r="AV29" s="46"/>
      <c r="AW29" s="45">
        <f t="shared" si="10"/>
        <v>21</v>
      </c>
      <c r="AX29" s="45">
        <f ca="1">OFFSET($A$7,$AW29,AX$3)</f>
        <v>0</v>
      </c>
      <c r="AY29" s="45">
        <f ca="1">OFFSET($A$7,$AW29,AY$3)</f>
        <v>0</v>
      </c>
      <c r="AZ29" s="45">
        <f ca="1">OFFSET($A$7,$AW29,AZ$3)</f>
        <v>0</v>
      </c>
      <c r="BA29" s="45">
        <f ca="1">OFFSET($A$7,$AW29,BA$3)</f>
        <v>0</v>
      </c>
      <c r="BB29" s="45">
        <f ca="1">OFFSET($A$7,$AW29,BB$3)</f>
        <v>0</v>
      </c>
      <c r="BC29" s="45">
        <f ca="1">OFFSET($A$7,$AW29,BC$3)</f>
        <v>0</v>
      </c>
      <c r="BD29" s="45">
        <f ca="1">OFFSET($A$7,$AW29,BD$3)</f>
        <v>0</v>
      </c>
      <c r="BE29" s="45">
        <f ca="1">OFFSET($A$7,$AW29,BE$3)</f>
        <v>0</v>
      </c>
      <c r="BF29" s="45" t="b">
        <f ca="1">AND($AM29,$B29=$AX29)</f>
        <v>0</v>
      </c>
      <c r="BG29" s="45" t="b">
        <f ca="1">AND(BF29,NOT(ISBLANK(C29)),C29=AY29)</f>
        <v>0</v>
      </c>
      <c r="BH29" s="45" t="b">
        <f ca="1">AND(BG29,NOT(ISBLANK(D29)),D29=AZ29)</f>
        <v>0</v>
      </c>
      <c r="BI29" s="45" t="b">
        <f ca="1">AND(BH29,NOT(ISBLANK(E29)),E29=BA29)</f>
        <v>0</v>
      </c>
      <c r="BJ29" s="45" t="b">
        <f ca="1">AND(BI29,NOT(ISBLANK(F29)),F29=BB29)</f>
        <v>0</v>
      </c>
      <c r="BK29" s="45" t="b">
        <f ca="1">AND(BJ29,NOT(ISBLANK(G29)),G29=BC29)</f>
        <v>0</v>
      </c>
      <c r="BL29" s="45" t="b">
        <f ca="1">AND(BK29,NOT(ISBLANK(H29)),H29=BD29)</f>
        <v>0</v>
      </c>
      <c r="BM29" s="45" t="b">
        <f ca="1">AND($BG29,D29=AZ29,E29=BA29,F29=BB29,G29=BC29,H29=BD29)</f>
        <v>0</v>
      </c>
      <c r="BN29" s="45" t="b">
        <f ca="1">AND(BM29,L29=BE29)</f>
        <v>0</v>
      </c>
      <c r="BO29" s="46"/>
      <c r="BP29" s="45" t="e">
        <f ca="1">OFFSET($A$7,$AW29,BQ$3)+1</f>
        <v>#N/A</v>
      </c>
      <c r="BQ29" s="47" t="e">
        <f t="shared" ca="1" si="8"/>
        <v>#N/A</v>
      </c>
      <c r="BR29" s="47" t="str">
        <f t="shared" ca="1" si="9"/>
        <v/>
      </c>
    </row>
    <row r="30" spans="1:70">
      <c r="A30" s="150">
        <f t="shared" si="4"/>
        <v>23</v>
      </c>
      <c r="B30" s="40"/>
      <c r="C30" s="41"/>
      <c r="D30" s="54"/>
      <c r="E30" s="54"/>
      <c r="F30" s="54"/>
      <c r="G30" s="54"/>
      <c r="H30" s="54"/>
      <c r="I30" s="44"/>
      <c r="J30" s="44"/>
      <c r="K30" s="44"/>
      <c r="L30" s="123"/>
      <c r="M30" s="44"/>
      <c r="N30" s="44"/>
      <c r="O30" s="127"/>
      <c r="P30" s="44"/>
      <c r="Q30" s="119" t="str">
        <f t="shared" si="5"/>
        <v/>
      </c>
      <c r="R30" s="123"/>
      <c r="S30" s="55"/>
      <c r="T30" s="44"/>
      <c r="U30" s="44"/>
      <c r="V30" s="44"/>
      <c r="W30" s="44"/>
      <c r="X30" s="44"/>
      <c r="Y30" s="44"/>
      <c r="Z30" s="44"/>
      <c r="AA30" s="44"/>
      <c r="AB30" s="44"/>
      <c r="AC30" s="44"/>
      <c r="AD30" s="44"/>
      <c r="AE30" s="135"/>
      <c r="AF30" s="44"/>
      <c r="AG30" s="123"/>
      <c r="AH30" s="44"/>
      <c r="AI30" s="55"/>
      <c r="AJ30" s="44"/>
      <c r="AK30" s="44"/>
      <c r="AL30" s="46"/>
      <c r="AM30" s="45" t="b">
        <f>NOT(ISBLANK(B30))</f>
        <v>0</v>
      </c>
      <c r="AN30" s="45" t="b">
        <f t="shared" ca="1" si="6"/>
        <v>0</v>
      </c>
      <c r="AO30" s="45" t="str">
        <f>IF(AND(B30&lt;&gt;"",C30&lt;&gt;""),B30&amp;"."&amp;C30,B30&amp;C30)</f>
        <v/>
      </c>
      <c r="AP30" s="45" t="b">
        <f t="shared" ca="1" si="7"/>
        <v>0</v>
      </c>
      <c r="AQ30" s="45" t="b">
        <f>AND(NOT(ISBLANK(I30)),NOT(ISBLANK(J30)),NOT(ISBLANK(K30)))</f>
        <v>0</v>
      </c>
      <c r="AR30" s="46"/>
      <c r="AS30" s="112" t="e">
        <f>INDEX(GuideWordMeaning,MATCH(P30,GuideWord,0),MATCH(O30,GuideWordElement,0))</f>
        <v>#N/A</v>
      </c>
      <c r="AT30" s="112" t="b">
        <f>R30&lt;&gt;""</f>
        <v>0</v>
      </c>
      <c r="AU30" s="45" t="b">
        <f>IFERROR(OR(S30:AD30), FALSE)</f>
        <v>0</v>
      </c>
      <c r="AV30" s="46"/>
      <c r="AW30" s="45">
        <f t="shared" si="10"/>
        <v>22</v>
      </c>
      <c r="AX30" s="45">
        <f ca="1">OFFSET($A$7,$AW30,AX$3)</f>
        <v>0</v>
      </c>
      <c r="AY30" s="45">
        <f ca="1">OFFSET($A$7,$AW30,AY$3)</f>
        <v>0</v>
      </c>
      <c r="AZ30" s="45">
        <f ca="1">OFFSET($A$7,$AW30,AZ$3)</f>
        <v>0</v>
      </c>
      <c r="BA30" s="45">
        <f ca="1">OFFSET($A$7,$AW30,BA$3)</f>
        <v>0</v>
      </c>
      <c r="BB30" s="45">
        <f ca="1">OFFSET($A$7,$AW30,BB$3)</f>
        <v>0</v>
      </c>
      <c r="BC30" s="45">
        <f ca="1">OFFSET($A$7,$AW30,BC$3)</f>
        <v>0</v>
      </c>
      <c r="BD30" s="45">
        <f ca="1">OFFSET($A$7,$AW30,BD$3)</f>
        <v>0</v>
      </c>
      <c r="BE30" s="45">
        <f ca="1">OFFSET($A$7,$AW30,BE$3)</f>
        <v>0</v>
      </c>
      <c r="BF30" s="45" t="b">
        <f ca="1">AND($AM30,$B30=$AX30)</f>
        <v>0</v>
      </c>
      <c r="BG30" s="45" t="b">
        <f ca="1">AND(BF30,NOT(ISBLANK(C30)),C30=AY30)</f>
        <v>0</v>
      </c>
      <c r="BH30" s="45" t="b">
        <f ca="1">AND(BG30,NOT(ISBLANK(D30)),D30=AZ30)</f>
        <v>0</v>
      </c>
      <c r="BI30" s="45" t="b">
        <f ca="1">AND(BH30,NOT(ISBLANK(E30)),E30=BA30)</f>
        <v>0</v>
      </c>
      <c r="BJ30" s="45" t="b">
        <f ca="1">AND(BI30,NOT(ISBLANK(F30)),F30=BB30)</f>
        <v>0</v>
      </c>
      <c r="BK30" s="45" t="b">
        <f ca="1">AND(BJ30,NOT(ISBLANK(G30)),G30=BC30)</f>
        <v>0</v>
      </c>
      <c r="BL30" s="45" t="b">
        <f ca="1">AND(BK30,NOT(ISBLANK(H30)),H30=BD30)</f>
        <v>0</v>
      </c>
      <c r="BM30" s="45" t="b">
        <f ca="1">AND($BG30,D30=AZ30,E30=BA30,F30=BB30,G30=BC30,H30=BD30)</f>
        <v>0</v>
      </c>
      <c r="BN30" s="45" t="b">
        <f ca="1">AND(BM30,L30=BE30)</f>
        <v>0</v>
      </c>
      <c r="BO30" s="46"/>
      <c r="BP30" s="45" t="e">
        <f ca="1">OFFSET($A$7,$AW30,BQ$3)+1</f>
        <v>#N/A</v>
      </c>
      <c r="BQ30" s="47" t="e">
        <f t="shared" ca="1" si="8"/>
        <v>#N/A</v>
      </c>
      <c r="BR30" s="47" t="str">
        <f t="shared" ca="1" si="9"/>
        <v/>
      </c>
    </row>
    <row r="31" spans="1:70">
      <c r="A31" s="150">
        <f t="shared" si="4"/>
        <v>24</v>
      </c>
      <c r="B31" s="40"/>
      <c r="C31" s="41"/>
      <c r="D31" s="54"/>
      <c r="E31" s="54"/>
      <c r="F31" s="54"/>
      <c r="G31" s="54"/>
      <c r="H31" s="54"/>
      <c r="I31" s="44"/>
      <c r="J31" s="44"/>
      <c r="K31" s="44"/>
      <c r="L31" s="123"/>
      <c r="M31" s="44"/>
      <c r="N31" s="44"/>
      <c r="O31" s="127"/>
      <c r="P31" s="44"/>
      <c r="Q31" s="119" t="str">
        <f t="shared" si="5"/>
        <v/>
      </c>
      <c r="R31" s="123"/>
      <c r="S31" s="55"/>
      <c r="T31" s="44"/>
      <c r="U31" s="44"/>
      <c r="V31" s="44"/>
      <c r="W31" s="44"/>
      <c r="X31" s="44"/>
      <c r="Y31" s="44"/>
      <c r="Z31" s="44"/>
      <c r="AA31" s="44"/>
      <c r="AB31" s="44"/>
      <c r="AC31" s="44"/>
      <c r="AD31" s="44"/>
      <c r="AE31" s="135"/>
      <c r="AF31" s="44"/>
      <c r="AG31" s="123"/>
      <c r="AH31" s="44"/>
      <c r="AI31" s="55"/>
      <c r="AJ31" s="44"/>
      <c r="AK31" s="44"/>
      <c r="AL31" s="46"/>
      <c r="AM31" s="45" t="b">
        <f>NOT(ISBLANK(B31))</f>
        <v>0</v>
      </c>
      <c r="AN31" s="45" t="b">
        <f t="shared" ca="1" si="6"/>
        <v>0</v>
      </c>
      <c r="AO31" s="45" t="str">
        <f>IF(AND(B31&lt;&gt;"",C31&lt;&gt;""),B31&amp;"."&amp;C31,B31&amp;C31)</f>
        <v/>
      </c>
      <c r="AP31" s="45" t="b">
        <f t="shared" ca="1" si="7"/>
        <v>0</v>
      </c>
      <c r="AQ31" s="45" t="b">
        <f>AND(NOT(ISBLANK(I31)),NOT(ISBLANK(J31)),NOT(ISBLANK(K31)))</f>
        <v>0</v>
      </c>
      <c r="AR31" s="46"/>
      <c r="AS31" s="112" t="e">
        <f>INDEX(GuideWordMeaning,MATCH(P31,GuideWord,0),MATCH(O31,GuideWordElement,0))</f>
        <v>#N/A</v>
      </c>
      <c r="AT31" s="112" t="b">
        <f>R31&lt;&gt;""</f>
        <v>0</v>
      </c>
      <c r="AU31" s="45" t="b">
        <f>IFERROR(OR(S31:AD31), FALSE)</f>
        <v>0</v>
      </c>
      <c r="AV31" s="46"/>
      <c r="AW31" s="45">
        <f t="shared" si="10"/>
        <v>23</v>
      </c>
      <c r="AX31" s="45">
        <f ca="1">OFFSET($A$7,$AW31,AX$3)</f>
        <v>0</v>
      </c>
      <c r="AY31" s="45">
        <f ca="1">OFFSET($A$7,$AW31,AY$3)</f>
        <v>0</v>
      </c>
      <c r="AZ31" s="45">
        <f ca="1">OFFSET($A$7,$AW31,AZ$3)</f>
        <v>0</v>
      </c>
      <c r="BA31" s="45">
        <f ca="1">OFFSET($A$7,$AW31,BA$3)</f>
        <v>0</v>
      </c>
      <c r="BB31" s="45">
        <f ca="1">OFFSET($A$7,$AW31,BB$3)</f>
        <v>0</v>
      </c>
      <c r="BC31" s="45">
        <f ca="1">OFFSET($A$7,$AW31,BC$3)</f>
        <v>0</v>
      </c>
      <c r="BD31" s="45">
        <f ca="1">OFFSET($A$7,$AW31,BD$3)</f>
        <v>0</v>
      </c>
      <c r="BE31" s="45">
        <f ca="1">OFFSET($A$7,$AW31,BE$3)</f>
        <v>0</v>
      </c>
      <c r="BF31" s="45" t="b">
        <f ca="1">AND($AM31,$B31=$AX31)</f>
        <v>0</v>
      </c>
      <c r="BG31" s="45" t="b">
        <f ca="1">AND(BF31,NOT(ISBLANK(C31)),C31=AY31)</f>
        <v>0</v>
      </c>
      <c r="BH31" s="45" t="b">
        <f ca="1">AND(BG31,NOT(ISBLANK(D31)),D31=AZ31)</f>
        <v>0</v>
      </c>
      <c r="BI31" s="45" t="b">
        <f ca="1">AND(BH31,NOT(ISBLANK(E31)),E31=BA31)</f>
        <v>0</v>
      </c>
      <c r="BJ31" s="45" t="b">
        <f ca="1">AND(BI31,NOT(ISBLANK(F31)),F31=BB31)</f>
        <v>0</v>
      </c>
      <c r="BK31" s="45" t="b">
        <f ca="1">AND(BJ31,NOT(ISBLANK(G31)),G31=BC31)</f>
        <v>0</v>
      </c>
      <c r="BL31" s="45" t="b">
        <f ca="1">AND(BK31,NOT(ISBLANK(H31)),H31=BD31)</f>
        <v>0</v>
      </c>
      <c r="BM31" s="45" t="b">
        <f ca="1">AND($BG31,D31=AZ31,E31=BA31,F31=BB31,G31=BC31,H31=BD31)</f>
        <v>0</v>
      </c>
      <c r="BN31" s="45" t="b">
        <f ca="1">AND(BM31,L31=BE31)</f>
        <v>0</v>
      </c>
      <c r="BO31" s="46"/>
      <c r="BP31" s="45" t="e">
        <f ca="1">OFFSET($A$7,$AW31,BQ$3)+1</f>
        <v>#N/A</v>
      </c>
      <c r="BQ31" s="47" t="e">
        <f t="shared" ca="1" si="8"/>
        <v>#N/A</v>
      </c>
      <c r="BR31" s="47" t="str">
        <f t="shared" ca="1" si="9"/>
        <v/>
      </c>
    </row>
    <row r="32" spans="1:70">
      <c r="A32" s="150">
        <f t="shared" si="4"/>
        <v>25</v>
      </c>
      <c r="B32" s="40"/>
      <c r="C32" s="41"/>
      <c r="D32" s="54"/>
      <c r="E32" s="54"/>
      <c r="F32" s="54"/>
      <c r="G32" s="54"/>
      <c r="H32" s="54"/>
      <c r="I32" s="44"/>
      <c r="J32" s="44"/>
      <c r="K32" s="44"/>
      <c r="L32" s="123"/>
      <c r="M32" s="44"/>
      <c r="N32" s="44"/>
      <c r="O32" s="127"/>
      <c r="P32" s="44"/>
      <c r="Q32" s="119" t="str">
        <f t="shared" si="5"/>
        <v/>
      </c>
      <c r="R32" s="123"/>
      <c r="S32" s="55"/>
      <c r="T32" s="44"/>
      <c r="U32" s="44"/>
      <c r="V32" s="44"/>
      <c r="W32" s="44"/>
      <c r="X32" s="44"/>
      <c r="Y32" s="44"/>
      <c r="Z32" s="44"/>
      <c r="AA32" s="44"/>
      <c r="AB32" s="44"/>
      <c r="AC32" s="44"/>
      <c r="AD32" s="44"/>
      <c r="AE32" s="135"/>
      <c r="AF32" s="44"/>
      <c r="AG32" s="123"/>
      <c r="AH32" s="44"/>
      <c r="AI32" s="55"/>
      <c r="AJ32" s="44"/>
      <c r="AK32" s="44"/>
      <c r="AL32" s="46"/>
      <c r="AM32" s="45" t="b">
        <f>NOT(ISBLANK(B32))</f>
        <v>0</v>
      </c>
      <c r="AN32" s="45" t="b">
        <f t="shared" ca="1" si="6"/>
        <v>0</v>
      </c>
      <c r="AO32" s="45" t="str">
        <f>IF(AND(B32&lt;&gt;"",C32&lt;&gt;""),B32&amp;"."&amp;C32,B32&amp;C32)</f>
        <v/>
      </c>
      <c r="AP32" s="45" t="b">
        <f t="shared" ca="1" si="7"/>
        <v>0</v>
      </c>
      <c r="AQ32" s="45" t="b">
        <f>AND(NOT(ISBLANK(I32)),NOT(ISBLANK(J32)),NOT(ISBLANK(K32)))</f>
        <v>0</v>
      </c>
      <c r="AR32" s="46"/>
      <c r="AS32" s="112" t="e">
        <f>INDEX(GuideWordMeaning,MATCH(P32,GuideWord,0),MATCH(O32,GuideWordElement,0))</f>
        <v>#N/A</v>
      </c>
      <c r="AT32" s="112" t="b">
        <f>R32&lt;&gt;""</f>
        <v>0</v>
      </c>
      <c r="AU32" s="45" t="b">
        <f>IFERROR(OR(S32:AD32), FALSE)</f>
        <v>0</v>
      </c>
      <c r="AV32" s="46"/>
      <c r="AW32" s="45">
        <f t="shared" si="10"/>
        <v>24</v>
      </c>
      <c r="AX32" s="45">
        <f ca="1">OFFSET($A$7,$AW32,AX$3)</f>
        <v>0</v>
      </c>
      <c r="AY32" s="45">
        <f ca="1">OFFSET($A$7,$AW32,AY$3)</f>
        <v>0</v>
      </c>
      <c r="AZ32" s="45">
        <f ca="1">OFFSET($A$7,$AW32,AZ$3)</f>
        <v>0</v>
      </c>
      <c r="BA32" s="45">
        <f ca="1">OFFSET($A$7,$AW32,BA$3)</f>
        <v>0</v>
      </c>
      <c r="BB32" s="45">
        <f ca="1">OFFSET($A$7,$AW32,BB$3)</f>
        <v>0</v>
      </c>
      <c r="BC32" s="45">
        <f ca="1">OFFSET($A$7,$AW32,BC$3)</f>
        <v>0</v>
      </c>
      <c r="BD32" s="45">
        <f ca="1">OFFSET($A$7,$AW32,BD$3)</f>
        <v>0</v>
      </c>
      <c r="BE32" s="45">
        <f ca="1">OFFSET($A$7,$AW32,BE$3)</f>
        <v>0</v>
      </c>
      <c r="BF32" s="45" t="b">
        <f ca="1">AND($AM32,$B32=$AX32)</f>
        <v>0</v>
      </c>
      <c r="BG32" s="45" t="b">
        <f ca="1">AND(BF32,NOT(ISBLANK(C32)),C32=AY32)</f>
        <v>0</v>
      </c>
      <c r="BH32" s="45" t="b">
        <f ca="1">AND(BG32,NOT(ISBLANK(D32)),D32=AZ32)</f>
        <v>0</v>
      </c>
      <c r="BI32" s="45" t="b">
        <f ca="1">AND(BH32,NOT(ISBLANK(E32)),E32=BA32)</f>
        <v>0</v>
      </c>
      <c r="BJ32" s="45" t="b">
        <f ca="1">AND(BI32,NOT(ISBLANK(F32)),F32=BB32)</f>
        <v>0</v>
      </c>
      <c r="BK32" s="45" t="b">
        <f ca="1">AND(BJ32,NOT(ISBLANK(G32)),G32=BC32)</f>
        <v>0</v>
      </c>
      <c r="BL32" s="45" t="b">
        <f ca="1">AND(BK32,NOT(ISBLANK(H32)),H32=BD32)</f>
        <v>0</v>
      </c>
      <c r="BM32" s="45" t="b">
        <f ca="1">AND($BG32,D32=AZ32,E32=BA32,F32=BB32,G32=BC32,H32=BD32)</f>
        <v>0</v>
      </c>
      <c r="BN32" s="45" t="b">
        <f ca="1">AND(BM32,L32=BE32)</f>
        <v>0</v>
      </c>
      <c r="BO32" s="46"/>
      <c r="BP32" s="45" t="e">
        <f ca="1">OFFSET($A$7,$AW32,BQ$3)+1</f>
        <v>#N/A</v>
      </c>
      <c r="BQ32" s="47" t="e">
        <f t="shared" ca="1" si="8"/>
        <v>#N/A</v>
      </c>
      <c r="BR32" s="47" t="str">
        <f t="shared" ca="1" si="9"/>
        <v/>
      </c>
    </row>
    <row r="33" spans="1:70">
      <c r="A33" s="150">
        <f t="shared" si="4"/>
        <v>26</v>
      </c>
      <c r="B33" s="40"/>
      <c r="C33" s="41"/>
      <c r="D33" s="54"/>
      <c r="E33" s="54"/>
      <c r="F33" s="54"/>
      <c r="G33" s="54"/>
      <c r="H33" s="54"/>
      <c r="I33" s="44"/>
      <c r="J33" s="44"/>
      <c r="K33" s="44"/>
      <c r="L33" s="123"/>
      <c r="M33" s="44"/>
      <c r="N33" s="44"/>
      <c r="O33" s="127"/>
      <c r="P33" s="44"/>
      <c r="Q33" s="119" t="str">
        <f t="shared" si="5"/>
        <v/>
      </c>
      <c r="R33" s="123"/>
      <c r="S33" s="55"/>
      <c r="T33" s="44"/>
      <c r="U33" s="44"/>
      <c r="V33" s="44"/>
      <c r="W33" s="44"/>
      <c r="X33" s="44"/>
      <c r="Y33" s="44"/>
      <c r="Z33" s="44"/>
      <c r="AA33" s="44"/>
      <c r="AB33" s="44"/>
      <c r="AC33" s="44"/>
      <c r="AD33" s="44"/>
      <c r="AE33" s="135"/>
      <c r="AF33" s="44"/>
      <c r="AG33" s="123"/>
      <c r="AH33" s="44"/>
      <c r="AI33" s="55"/>
      <c r="AJ33" s="44"/>
      <c r="AK33" s="44"/>
      <c r="AL33" s="46"/>
      <c r="AM33" s="45" t="b">
        <f>NOT(ISBLANK(B33))</f>
        <v>0</v>
      </c>
      <c r="AN33" s="45" t="b">
        <f t="shared" ca="1" si="6"/>
        <v>0</v>
      </c>
      <c r="AO33" s="45" t="str">
        <f>IF(AND(B33&lt;&gt;"",C33&lt;&gt;""),B33&amp;"."&amp;C33,B33&amp;C33)</f>
        <v/>
      </c>
      <c r="AP33" s="45" t="b">
        <f t="shared" ca="1" si="7"/>
        <v>0</v>
      </c>
      <c r="AQ33" s="45" t="b">
        <f>AND(NOT(ISBLANK(I33)),NOT(ISBLANK(J33)),NOT(ISBLANK(K33)))</f>
        <v>0</v>
      </c>
      <c r="AR33" s="46"/>
      <c r="AS33" s="112" t="e">
        <f>INDEX(GuideWordMeaning,MATCH(P33,GuideWord,0),MATCH(O33,GuideWordElement,0))</f>
        <v>#N/A</v>
      </c>
      <c r="AT33" s="112" t="b">
        <f>R33&lt;&gt;""</f>
        <v>0</v>
      </c>
      <c r="AU33" s="45" t="b">
        <f>IFERROR(OR(S33:AD33), FALSE)</f>
        <v>0</v>
      </c>
      <c r="AV33" s="46"/>
      <c r="AW33" s="45">
        <f t="shared" si="10"/>
        <v>25</v>
      </c>
      <c r="AX33" s="45">
        <f ca="1">OFFSET($A$7,$AW33,AX$3)</f>
        <v>0</v>
      </c>
      <c r="AY33" s="45">
        <f ca="1">OFFSET($A$7,$AW33,AY$3)</f>
        <v>0</v>
      </c>
      <c r="AZ33" s="45">
        <f ca="1">OFFSET($A$7,$AW33,AZ$3)</f>
        <v>0</v>
      </c>
      <c r="BA33" s="45">
        <f ca="1">OFFSET($A$7,$AW33,BA$3)</f>
        <v>0</v>
      </c>
      <c r="BB33" s="45">
        <f ca="1">OFFSET($A$7,$AW33,BB$3)</f>
        <v>0</v>
      </c>
      <c r="BC33" s="45">
        <f ca="1">OFFSET($A$7,$AW33,BC$3)</f>
        <v>0</v>
      </c>
      <c r="BD33" s="45">
        <f ca="1">OFFSET($A$7,$AW33,BD$3)</f>
        <v>0</v>
      </c>
      <c r="BE33" s="45">
        <f ca="1">OFFSET($A$7,$AW33,BE$3)</f>
        <v>0</v>
      </c>
      <c r="BF33" s="45" t="b">
        <f ca="1">AND($AM33,$B33=$AX33)</f>
        <v>0</v>
      </c>
      <c r="BG33" s="45" t="b">
        <f ca="1">AND(BF33,NOT(ISBLANK(C33)),C33=AY33)</f>
        <v>0</v>
      </c>
      <c r="BH33" s="45" t="b">
        <f ca="1">AND(BG33,NOT(ISBLANK(D33)),D33=AZ33)</f>
        <v>0</v>
      </c>
      <c r="BI33" s="45" t="b">
        <f ca="1">AND(BH33,NOT(ISBLANK(E33)),E33=BA33)</f>
        <v>0</v>
      </c>
      <c r="BJ33" s="45" t="b">
        <f ca="1">AND(BI33,NOT(ISBLANK(F33)),F33=BB33)</f>
        <v>0</v>
      </c>
      <c r="BK33" s="45" t="b">
        <f ca="1">AND(BJ33,NOT(ISBLANK(G33)),G33=BC33)</f>
        <v>0</v>
      </c>
      <c r="BL33" s="45" t="b">
        <f ca="1">AND(BK33,NOT(ISBLANK(H33)),H33=BD33)</f>
        <v>0</v>
      </c>
      <c r="BM33" s="45" t="b">
        <f ca="1">AND($BG33,D33=AZ33,E33=BA33,F33=BB33,G33=BC33,H33=BD33)</f>
        <v>0</v>
      </c>
      <c r="BN33" s="45" t="b">
        <f ca="1">AND(BM33,L33=BE33)</f>
        <v>0</v>
      </c>
      <c r="BO33" s="46"/>
      <c r="BP33" s="45" t="e">
        <f ca="1">OFFSET($A$7,$AW33,BQ$3)+1</f>
        <v>#N/A</v>
      </c>
      <c r="BQ33" s="47" t="e">
        <f t="shared" ca="1" si="8"/>
        <v>#N/A</v>
      </c>
      <c r="BR33" s="47" t="str">
        <f t="shared" ca="1" si="9"/>
        <v/>
      </c>
    </row>
    <row r="34" spans="1:70">
      <c r="A34" s="150">
        <f t="shared" si="4"/>
        <v>27</v>
      </c>
      <c r="B34" s="40"/>
      <c r="C34" s="41"/>
      <c r="D34" s="54"/>
      <c r="E34" s="54"/>
      <c r="F34" s="54"/>
      <c r="G34" s="54"/>
      <c r="H34" s="54"/>
      <c r="I34" s="44"/>
      <c r="J34" s="44"/>
      <c r="K34" s="44"/>
      <c r="L34" s="123"/>
      <c r="M34" s="44"/>
      <c r="N34" s="44"/>
      <c r="O34" s="127"/>
      <c r="P34" s="44"/>
      <c r="Q34" s="119" t="str">
        <f t="shared" si="5"/>
        <v/>
      </c>
      <c r="R34" s="123"/>
      <c r="S34" s="55"/>
      <c r="T34" s="44"/>
      <c r="U34" s="44"/>
      <c r="V34" s="44"/>
      <c r="W34" s="44"/>
      <c r="X34" s="44"/>
      <c r="Y34" s="44"/>
      <c r="Z34" s="44"/>
      <c r="AA34" s="44"/>
      <c r="AB34" s="44"/>
      <c r="AC34" s="44"/>
      <c r="AD34" s="44"/>
      <c r="AE34" s="135"/>
      <c r="AF34" s="44"/>
      <c r="AG34" s="123"/>
      <c r="AH34" s="44"/>
      <c r="AI34" s="55"/>
      <c r="AJ34" s="44"/>
      <c r="AK34" s="44"/>
      <c r="AL34" s="46"/>
      <c r="AM34" s="45" t="b">
        <f>NOT(ISBLANK(B34))</f>
        <v>0</v>
      </c>
      <c r="AN34" s="45" t="b">
        <f t="shared" ca="1" si="6"/>
        <v>0</v>
      </c>
      <c r="AO34" s="45" t="str">
        <f>IF(AND(B34&lt;&gt;"",C34&lt;&gt;""),B34&amp;"."&amp;C34,B34&amp;C34)</f>
        <v/>
      </c>
      <c r="AP34" s="45" t="b">
        <f t="shared" ca="1" si="7"/>
        <v>0</v>
      </c>
      <c r="AQ34" s="45" t="b">
        <f>AND(NOT(ISBLANK(I34)),NOT(ISBLANK(J34)),NOT(ISBLANK(K34)))</f>
        <v>0</v>
      </c>
      <c r="AR34" s="46"/>
      <c r="AS34" s="112" t="e">
        <f>INDEX(GuideWordMeaning,MATCH(P34,GuideWord,0),MATCH(O34,GuideWordElement,0))</f>
        <v>#N/A</v>
      </c>
      <c r="AT34" s="112" t="b">
        <f>R34&lt;&gt;""</f>
        <v>0</v>
      </c>
      <c r="AU34" s="45" t="b">
        <f>IFERROR(OR(S34:AD34), FALSE)</f>
        <v>0</v>
      </c>
      <c r="AV34" s="46"/>
      <c r="AW34" s="45">
        <f t="shared" si="10"/>
        <v>26</v>
      </c>
      <c r="AX34" s="45">
        <f ca="1">OFFSET($A$7,$AW34,AX$3)</f>
        <v>0</v>
      </c>
      <c r="AY34" s="45">
        <f ca="1">OFFSET($A$7,$AW34,AY$3)</f>
        <v>0</v>
      </c>
      <c r="AZ34" s="45">
        <f ca="1">OFFSET($A$7,$AW34,AZ$3)</f>
        <v>0</v>
      </c>
      <c r="BA34" s="45">
        <f ca="1">OFFSET($A$7,$AW34,BA$3)</f>
        <v>0</v>
      </c>
      <c r="BB34" s="45">
        <f ca="1">OFFSET($A$7,$AW34,BB$3)</f>
        <v>0</v>
      </c>
      <c r="BC34" s="45">
        <f ca="1">OFFSET($A$7,$AW34,BC$3)</f>
        <v>0</v>
      </c>
      <c r="BD34" s="45">
        <f ca="1">OFFSET($A$7,$AW34,BD$3)</f>
        <v>0</v>
      </c>
      <c r="BE34" s="45">
        <f ca="1">OFFSET($A$7,$AW34,BE$3)</f>
        <v>0</v>
      </c>
      <c r="BF34" s="45" t="b">
        <f ca="1">AND($AM34,$B34=$AX34)</f>
        <v>0</v>
      </c>
      <c r="BG34" s="45" t="b">
        <f ca="1">AND(BF34,NOT(ISBLANK(C34)),C34=AY34)</f>
        <v>0</v>
      </c>
      <c r="BH34" s="45" t="b">
        <f ca="1">AND(BG34,NOT(ISBLANK(D34)),D34=AZ34)</f>
        <v>0</v>
      </c>
      <c r="BI34" s="45" t="b">
        <f ca="1">AND(BH34,NOT(ISBLANK(E34)),E34=BA34)</f>
        <v>0</v>
      </c>
      <c r="BJ34" s="45" t="b">
        <f ca="1">AND(BI34,NOT(ISBLANK(F34)),F34=BB34)</f>
        <v>0</v>
      </c>
      <c r="BK34" s="45" t="b">
        <f ca="1">AND(BJ34,NOT(ISBLANK(G34)),G34=BC34)</f>
        <v>0</v>
      </c>
      <c r="BL34" s="45" t="b">
        <f ca="1">AND(BK34,NOT(ISBLANK(H34)),H34=BD34)</f>
        <v>0</v>
      </c>
      <c r="BM34" s="45" t="b">
        <f ca="1">AND($BG34,D34=AZ34,E34=BA34,F34=BB34,G34=BC34,H34=BD34)</f>
        <v>0</v>
      </c>
      <c r="BN34" s="45" t="b">
        <f ca="1">AND(BM34,L34=BE34)</f>
        <v>0</v>
      </c>
      <c r="BO34" s="46"/>
      <c r="BP34" s="45" t="e">
        <f ca="1">OFFSET($A$7,$AW34,BQ$3)+1</f>
        <v>#N/A</v>
      </c>
      <c r="BQ34" s="47" t="e">
        <f t="shared" ca="1" si="8"/>
        <v>#N/A</v>
      </c>
      <c r="BR34" s="47" t="str">
        <f t="shared" ca="1" si="9"/>
        <v/>
      </c>
    </row>
    <row r="35" spans="1:70">
      <c r="A35" s="150">
        <f t="shared" si="4"/>
        <v>28</v>
      </c>
      <c r="B35" s="40"/>
      <c r="C35" s="41"/>
      <c r="D35" s="54"/>
      <c r="E35" s="54"/>
      <c r="F35" s="54"/>
      <c r="G35" s="54"/>
      <c r="H35" s="54"/>
      <c r="I35" s="44"/>
      <c r="J35" s="44"/>
      <c r="K35" s="44"/>
      <c r="L35" s="123"/>
      <c r="M35" s="44"/>
      <c r="N35" s="44"/>
      <c r="O35" s="127"/>
      <c r="P35" s="44"/>
      <c r="Q35" s="119" t="str">
        <f t="shared" si="5"/>
        <v/>
      </c>
      <c r="R35" s="123"/>
      <c r="S35" s="55"/>
      <c r="T35" s="44"/>
      <c r="U35" s="44"/>
      <c r="V35" s="44"/>
      <c r="W35" s="44"/>
      <c r="X35" s="44"/>
      <c r="Y35" s="44"/>
      <c r="Z35" s="44"/>
      <c r="AA35" s="44"/>
      <c r="AB35" s="44"/>
      <c r="AC35" s="44"/>
      <c r="AD35" s="44"/>
      <c r="AE35" s="135"/>
      <c r="AF35" s="44"/>
      <c r="AG35" s="123"/>
      <c r="AH35" s="44"/>
      <c r="AI35" s="55"/>
      <c r="AJ35" s="44"/>
      <c r="AK35" s="44"/>
      <c r="AL35" s="46"/>
      <c r="AM35" s="45" t="b">
        <f>NOT(ISBLANK(B35))</f>
        <v>0</v>
      </c>
      <c r="AN35" s="45" t="b">
        <f t="shared" ca="1" si="6"/>
        <v>0</v>
      </c>
      <c r="AO35" s="45" t="str">
        <f>IF(AND(B35&lt;&gt;"",C35&lt;&gt;""),B35&amp;"."&amp;C35,B35&amp;C35)</f>
        <v/>
      </c>
      <c r="AP35" s="45" t="b">
        <f t="shared" ca="1" si="7"/>
        <v>0</v>
      </c>
      <c r="AQ35" s="45" t="b">
        <f>AND(NOT(ISBLANK(I35)),NOT(ISBLANK(J35)),NOT(ISBLANK(K35)))</f>
        <v>0</v>
      </c>
      <c r="AR35" s="46"/>
      <c r="AS35" s="112" t="e">
        <f>INDEX(GuideWordMeaning,MATCH(P35,GuideWord,0),MATCH(O35,GuideWordElement,0))</f>
        <v>#N/A</v>
      </c>
      <c r="AT35" s="112" t="b">
        <f>R35&lt;&gt;""</f>
        <v>0</v>
      </c>
      <c r="AU35" s="45" t="b">
        <f>IFERROR(OR(S35:AD35), FALSE)</f>
        <v>0</v>
      </c>
      <c r="AV35" s="46"/>
      <c r="AW35" s="45">
        <f t="shared" si="10"/>
        <v>27</v>
      </c>
      <c r="AX35" s="45">
        <f ca="1">OFFSET($A$7,$AW35,AX$3)</f>
        <v>0</v>
      </c>
      <c r="AY35" s="45">
        <f ca="1">OFFSET($A$7,$AW35,AY$3)</f>
        <v>0</v>
      </c>
      <c r="AZ35" s="45">
        <f ca="1">OFFSET($A$7,$AW35,AZ$3)</f>
        <v>0</v>
      </c>
      <c r="BA35" s="45">
        <f ca="1">OFFSET($A$7,$AW35,BA$3)</f>
        <v>0</v>
      </c>
      <c r="BB35" s="45">
        <f ca="1">OFFSET($A$7,$AW35,BB$3)</f>
        <v>0</v>
      </c>
      <c r="BC35" s="45">
        <f ca="1">OFFSET($A$7,$AW35,BC$3)</f>
        <v>0</v>
      </c>
      <c r="BD35" s="45">
        <f ca="1">OFFSET($A$7,$AW35,BD$3)</f>
        <v>0</v>
      </c>
      <c r="BE35" s="45">
        <f ca="1">OFFSET($A$7,$AW35,BE$3)</f>
        <v>0</v>
      </c>
      <c r="BF35" s="45" t="b">
        <f ca="1">AND($AM35,$B35=$AX35)</f>
        <v>0</v>
      </c>
      <c r="BG35" s="45" t="b">
        <f ca="1">AND(BF35,NOT(ISBLANK(C35)),C35=AY35)</f>
        <v>0</v>
      </c>
      <c r="BH35" s="45" t="b">
        <f ca="1">AND(BG35,NOT(ISBLANK(D35)),D35=AZ35)</f>
        <v>0</v>
      </c>
      <c r="BI35" s="45" t="b">
        <f ca="1">AND(BH35,NOT(ISBLANK(E35)),E35=BA35)</f>
        <v>0</v>
      </c>
      <c r="BJ35" s="45" t="b">
        <f ca="1">AND(BI35,NOT(ISBLANK(F35)),F35=BB35)</f>
        <v>0</v>
      </c>
      <c r="BK35" s="45" t="b">
        <f ca="1">AND(BJ35,NOT(ISBLANK(G35)),G35=BC35)</f>
        <v>0</v>
      </c>
      <c r="BL35" s="45" t="b">
        <f ca="1">AND(BK35,NOT(ISBLANK(H35)),H35=BD35)</f>
        <v>0</v>
      </c>
      <c r="BM35" s="45" t="b">
        <f ca="1">AND($BG35,D35=AZ35,E35=BA35,F35=BB35,G35=BC35,H35=BD35)</f>
        <v>0</v>
      </c>
      <c r="BN35" s="45" t="b">
        <f ca="1">AND(BM35,L35=BE35)</f>
        <v>0</v>
      </c>
      <c r="BO35" s="46"/>
      <c r="BP35" s="45" t="e">
        <f ca="1">OFFSET($A$7,$AW35,BQ$3)+1</f>
        <v>#N/A</v>
      </c>
      <c r="BQ35" s="47" t="e">
        <f t="shared" ca="1" si="8"/>
        <v>#N/A</v>
      </c>
      <c r="BR35" s="47" t="str">
        <f t="shared" ca="1" si="9"/>
        <v/>
      </c>
    </row>
    <row r="36" spans="1:70">
      <c r="A36" s="150">
        <f t="shared" si="4"/>
        <v>29</v>
      </c>
      <c r="B36" s="40"/>
      <c r="C36" s="41"/>
      <c r="D36" s="54"/>
      <c r="E36" s="54"/>
      <c r="F36" s="54"/>
      <c r="G36" s="54"/>
      <c r="H36" s="54"/>
      <c r="I36" s="44"/>
      <c r="J36" s="44"/>
      <c r="K36" s="44"/>
      <c r="L36" s="123"/>
      <c r="M36" s="44"/>
      <c r="N36" s="44"/>
      <c r="O36" s="127"/>
      <c r="P36" s="44"/>
      <c r="Q36" s="119" t="str">
        <f t="shared" si="5"/>
        <v/>
      </c>
      <c r="R36" s="123"/>
      <c r="S36" s="55"/>
      <c r="T36" s="44"/>
      <c r="U36" s="44"/>
      <c r="V36" s="44"/>
      <c r="W36" s="44"/>
      <c r="X36" s="44"/>
      <c r="Y36" s="44"/>
      <c r="Z36" s="44"/>
      <c r="AA36" s="44"/>
      <c r="AB36" s="44"/>
      <c r="AC36" s="44"/>
      <c r="AD36" s="44"/>
      <c r="AE36" s="135"/>
      <c r="AF36" s="44"/>
      <c r="AG36" s="123"/>
      <c r="AH36" s="44"/>
      <c r="AI36" s="55"/>
      <c r="AJ36" s="44"/>
      <c r="AK36" s="44"/>
      <c r="AL36" s="46"/>
      <c r="AM36" s="45" t="b">
        <f>NOT(ISBLANK(B36))</f>
        <v>0</v>
      </c>
      <c r="AN36" s="45" t="b">
        <f t="shared" ca="1" si="6"/>
        <v>0</v>
      </c>
      <c r="AO36" s="45" t="str">
        <f>IF(AND(B36&lt;&gt;"",C36&lt;&gt;""),B36&amp;"."&amp;C36,B36&amp;C36)</f>
        <v/>
      </c>
      <c r="AP36" s="45" t="b">
        <f t="shared" ca="1" si="7"/>
        <v>0</v>
      </c>
      <c r="AQ36" s="45" t="b">
        <f>AND(NOT(ISBLANK(I36)),NOT(ISBLANK(J36)),NOT(ISBLANK(K36)))</f>
        <v>0</v>
      </c>
      <c r="AR36" s="46"/>
      <c r="AS36" s="112" t="e">
        <f>INDEX(GuideWordMeaning,MATCH(P36,GuideWord,0),MATCH(O36,GuideWordElement,0))</f>
        <v>#N/A</v>
      </c>
      <c r="AT36" s="112" t="b">
        <f>R36&lt;&gt;""</f>
        <v>0</v>
      </c>
      <c r="AU36" s="45" t="b">
        <f>IFERROR(OR(S36:AD36), FALSE)</f>
        <v>0</v>
      </c>
      <c r="AV36" s="46"/>
      <c r="AW36" s="45">
        <f t="shared" si="10"/>
        <v>28</v>
      </c>
      <c r="AX36" s="45">
        <f ca="1">OFFSET($A$7,$AW36,AX$3)</f>
        <v>0</v>
      </c>
      <c r="AY36" s="45">
        <f ca="1">OFFSET($A$7,$AW36,AY$3)</f>
        <v>0</v>
      </c>
      <c r="AZ36" s="45">
        <f ca="1">OFFSET($A$7,$AW36,AZ$3)</f>
        <v>0</v>
      </c>
      <c r="BA36" s="45">
        <f ca="1">OFFSET($A$7,$AW36,BA$3)</f>
        <v>0</v>
      </c>
      <c r="BB36" s="45">
        <f ca="1">OFFSET($A$7,$AW36,BB$3)</f>
        <v>0</v>
      </c>
      <c r="BC36" s="45">
        <f ca="1">OFFSET($A$7,$AW36,BC$3)</f>
        <v>0</v>
      </c>
      <c r="BD36" s="45">
        <f ca="1">OFFSET($A$7,$AW36,BD$3)</f>
        <v>0</v>
      </c>
      <c r="BE36" s="45">
        <f ca="1">OFFSET($A$7,$AW36,BE$3)</f>
        <v>0</v>
      </c>
      <c r="BF36" s="45" t="b">
        <f ca="1">AND($AM36,$B36=$AX36)</f>
        <v>0</v>
      </c>
      <c r="BG36" s="45" t="b">
        <f ca="1">AND(BF36,NOT(ISBLANK(C36)),C36=AY36)</f>
        <v>0</v>
      </c>
      <c r="BH36" s="45" t="b">
        <f ca="1">AND(BG36,NOT(ISBLANK(D36)),D36=AZ36)</f>
        <v>0</v>
      </c>
      <c r="BI36" s="45" t="b">
        <f ca="1">AND(BH36,NOT(ISBLANK(E36)),E36=BA36)</f>
        <v>0</v>
      </c>
      <c r="BJ36" s="45" t="b">
        <f ca="1">AND(BI36,NOT(ISBLANK(F36)),F36=BB36)</f>
        <v>0</v>
      </c>
      <c r="BK36" s="45" t="b">
        <f ca="1">AND(BJ36,NOT(ISBLANK(G36)),G36=BC36)</f>
        <v>0</v>
      </c>
      <c r="BL36" s="45" t="b">
        <f ca="1">AND(BK36,NOT(ISBLANK(H36)),H36=BD36)</f>
        <v>0</v>
      </c>
      <c r="BM36" s="45" t="b">
        <f ca="1">AND($BG36,D36=AZ36,E36=BA36,F36=BB36,G36=BC36,H36=BD36)</f>
        <v>0</v>
      </c>
      <c r="BN36" s="45" t="b">
        <f ca="1">AND(BM36,L36=BE36)</f>
        <v>0</v>
      </c>
      <c r="BO36" s="46"/>
      <c r="BP36" s="45" t="e">
        <f ca="1">OFFSET($A$7,$AW36,BQ$3)+1</f>
        <v>#N/A</v>
      </c>
      <c r="BQ36" s="47" t="e">
        <f t="shared" ca="1" si="8"/>
        <v>#N/A</v>
      </c>
      <c r="BR36" s="47" t="str">
        <f t="shared" ca="1" si="9"/>
        <v/>
      </c>
    </row>
    <row r="37" spans="1:70">
      <c r="A37" s="150">
        <f t="shared" si="4"/>
        <v>30</v>
      </c>
      <c r="B37" s="40"/>
      <c r="C37" s="41"/>
      <c r="D37" s="54"/>
      <c r="E37" s="54"/>
      <c r="F37" s="54"/>
      <c r="G37" s="54"/>
      <c r="H37" s="54"/>
      <c r="I37" s="44"/>
      <c r="J37" s="44"/>
      <c r="K37" s="44"/>
      <c r="L37" s="123"/>
      <c r="M37" s="44"/>
      <c r="N37" s="44"/>
      <c r="O37" s="127"/>
      <c r="P37" s="44"/>
      <c r="Q37" s="119" t="str">
        <f t="shared" si="5"/>
        <v/>
      </c>
      <c r="R37" s="123"/>
      <c r="S37" s="55"/>
      <c r="T37" s="44"/>
      <c r="U37" s="44"/>
      <c r="V37" s="44"/>
      <c r="W37" s="44"/>
      <c r="X37" s="44"/>
      <c r="Y37" s="44"/>
      <c r="Z37" s="44"/>
      <c r="AA37" s="44"/>
      <c r="AB37" s="44"/>
      <c r="AC37" s="44"/>
      <c r="AD37" s="44"/>
      <c r="AE37" s="135"/>
      <c r="AF37" s="44"/>
      <c r="AG37" s="123"/>
      <c r="AH37" s="44"/>
      <c r="AI37" s="55"/>
      <c r="AJ37" s="44"/>
      <c r="AK37" s="44"/>
      <c r="AL37" s="46"/>
      <c r="AM37" s="45" t="b">
        <f>NOT(ISBLANK(B37))</f>
        <v>0</v>
      </c>
      <c r="AN37" s="45" t="b">
        <f t="shared" ca="1" si="6"/>
        <v>0</v>
      </c>
      <c r="AO37" s="45" t="str">
        <f>IF(AND(B37&lt;&gt;"",C37&lt;&gt;""),B37&amp;"."&amp;C37,B37&amp;C37)</f>
        <v/>
      </c>
      <c r="AP37" s="45" t="b">
        <f t="shared" ca="1" si="7"/>
        <v>0</v>
      </c>
      <c r="AQ37" s="45" t="b">
        <f>AND(NOT(ISBLANK(I37)),NOT(ISBLANK(J37)),NOT(ISBLANK(K37)))</f>
        <v>0</v>
      </c>
      <c r="AR37" s="46"/>
      <c r="AS37" s="112" t="e">
        <f>INDEX(GuideWordMeaning,MATCH(P37,GuideWord,0),MATCH(O37,GuideWordElement,0))</f>
        <v>#N/A</v>
      </c>
      <c r="AT37" s="112" t="b">
        <f>R37&lt;&gt;""</f>
        <v>0</v>
      </c>
      <c r="AU37" s="45" t="b">
        <f>IFERROR(OR(S37:AD37), FALSE)</f>
        <v>0</v>
      </c>
      <c r="AV37" s="46"/>
      <c r="AW37" s="45">
        <f t="shared" si="10"/>
        <v>29</v>
      </c>
      <c r="AX37" s="45">
        <f ca="1">OFFSET($A$7,$AW37,AX$3)</f>
        <v>0</v>
      </c>
      <c r="AY37" s="45">
        <f ca="1">OFFSET($A$7,$AW37,AY$3)</f>
        <v>0</v>
      </c>
      <c r="AZ37" s="45">
        <f ca="1">OFFSET($A$7,$AW37,AZ$3)</f>
        <v>0</v>
      </c>
      <c r="BA37" s="45">
        <f ca="1">OFFSET($A$7,$AW37,BA$3)</f>
        <v>0</v>
      </c>
      <c r="BB37" s="45">
        <f ca="1">OFFSET($A$7,$AW37,BB$3)</f>
        <v>0</v>
      </c>
      <c r="BC37" s="45">
        <f ca="1">OFFSET($A$7,$AW37,BC$3)</f>
        <v>0</v>
      </c>
      <c r="BD37" s="45">
        <f ca="1">OFFSET($A$7,$AW37,BD$3)</f>
        <v>0</v>
      </c>
      <c r="BE37" s="45">
        <f ca="1">OFFSET($A$7,$AW37,BE$3)</f>
        <v>0</v>
      </c>
      <c r="BF37" s="45" t="b">
        <f ca="1">AND($AM37,$B37=$AX37)</f>
        <v>0</v>
      </c>
      <c r="BG37" s="45" t="b">
        <f ca="1">AND(BF37,NOT(ISBLANK(C37)),C37=AY37)</f>
        <v>0</v>
      </c>
      <c r="BH37" s="45" t="b">
        <f ca="1">AND(BG37,NOT(ISBLANK(D37)),D37=AZ37)</f>
        <v>0</v>
      </c>
      <c r="BI37" s="45" t="b">
        <f ca="1">AND(BH37,NOT(ISBLANK(E37)),E37=BA37)</f>
        <v>0</v>
      </c>
      <c r="BJ37" s="45" t="b">
        <f ca="1">AND(BI37,NOT(ISBLANK(F37)),F37=BB37)</f>
        <v>0</v>
      </c>
      <c r="BK37" s="45" t="b">
        <f ca="1">AND(BJ37,NOT(ISBLANK(G37)),G37=BC37)</f>
        <v>0</v>
      </c>
      <c r="BL37" s="45" t="b">
        <f ca="1">AND(BK37,NOT(ISBLANK(H37)),H37=BD37)</f>
        <v>0</v>
      </c>
      <c r="BM37" s="45" t="b">
        <f ca="1">AND($BG37,D37=AZ37,E37=BA37,F37=BB37,G37=BC37,H37=BD37)</f>
        <v>0</v>
      </c>
      <c r="BN37" s="45" t="b">
        <f ca="1">AND(BM37,L37=BE37)</f>
        <v>0</v>
      </c>
      <c r="BO37" s="46"/>
      <c r="BP37" s="45" t="e">
        <f ca="1">OFFSET($A$7,$AW37,BQ$3)+1</f>
        <v>#N/A</v>
      </c>
      <c r="BQ37" s="47" t="e">
        <f t="shared" ca="1" si="8"/>
        <v>#N/A</v>
      </c>
      <c r="BR37" s="47" t="str">
        <f t="shared" ca="1" si="9"/>
        <v/>
      </c>
    </row>
    <row r="38" spans="1:70">
      <c r="A38" s="150">
        <f t="shared" si="4"/>
        <v>31</v>
      </c>
      <c r="B38" s="40"/>
      <c r="C38" s="41"/>
      <c r="D38" s="54"/>
      <c r="E38" s="54"/>
      <c r="F38" s="54"/>
      <c r="G38" s="54"/>
      <c r="H38" s="54"/>
      <c r="I38" s="44"/>
      <c r="J38" s="44"/>
      <c r="K38" s="44"/>
      <c r="L38" s="123"/>
      <c r="M38" s="44"/>
      <c r="N38" s="44"/>
      <c r="O38" s="127"/>
      <c r="P38" s="44"/>
      <c r="Q38" s="119" t="str">
        <f t="shared" si="5"/>
        <v/>
      </c>
      <c r="R38" s="123"/>
      <c r="S38" s="55"/>
      <c r="T38" s="44"/>
      <c r="U38" s="44"/>
      <c r="V38" s="44"/>
      <c r="W38" s="44"/>
      <c r="X38" s="44"/>
      <c r="Y38" s="44"/>
      <c r="Z38" s="44"/>
      <c r="AA38" s="44"/>
      <c r="AB38" s="44"/>
      <c r="AC38" s="44"/>
      <c r="AD38" s="44"/>
      <c r="AE38" s="135"/>
      <c r="AF38" s="44"/>
      <c r="AG38" s="123"/>
      <c r="AH38" s="44"/>
      <c r="AI38" s="55"/>
      <c r="AJ38" s="44"/>
      <c r="AK38" s="44"/>
      <c r="AL38" s="46"/>
      <c r="AM38" s="45" t="b">
        <f>NOT(ISBLANK(B38))</f>
        <v>0</v>
      </c>
      <c r="AN38" s="45" t="b">
        <f t="shared" ca="1" si="6"/>
        <v>0</v>
      </c>
      <c r="AO38" s="45" t="str">
        <f>IF(AND(B38&lt;&gt;"",C38&lt;&gt;""),B38&amp;"."&amp;C38,B38&amp;C38)</f>
        <v/>
      </c>
      <c r="AP38" s="45" t="b">
        <f t="shared" ca="1" si="7"/>
        <v>0</v>
      </c>
      <c r="AQ38" s="45" t="b">
        <f>AND(NOT(ISBLANK(I38)),NOT(ISBLANK(J38)),NOT(ISBLANK(K38)))</f>
        <v>0</v>
      </c>
      <c r="AR38" s="46"/>
      <c r="AS38" s="112" t="e">
        <f>INDEX(GuideWordMeaning,MATCH(P38,GuideWord,0),MATCH(O38,GuideWordElement,0))</f>
        <v>#N/A</v>
      </c>
      <c r="AT38" s="112" t="b">
        <f>R38&lt;&gt;""</f>
        <v>0</v>
      </c>
      <c r="AU38" s="45" t="b">
        <f>IFERROR(OR(S38:AD38), FALSE)</f>
        <v>0</v>
      </c>
      <c r="AV38" s="46"/>
      <c r="AW38" s="45">
        <f t="shared" si="10"/>
        <v>30</v>
      </c>
      <c r="AX38" s="45">
        <f ca="1">OFFSET($A$7,$AW38,AX$3)</f>
        <v>0</v>
      </c>
      <c r="AY38" s="45">
        <f ca="1">OFFSET($A$7,$AW38,AY$3)</f>
        <v>0</v>
      </c>
      <c r="AZ38" s="45">
        <f ca="1">OFFSET($A$7,$AW38,AZ$3)</f>
        <v>0</v>
      </c>
      <c r="BA38" s="45">
        <f ca="1">OFFSET($A$7,$AW38,BA$3)</f>
        <v>0</v>
      </c>
      <c r="BB38" s="45">
        <f ca="1">OFFSET($A$7,$AW38,BB$3)</f>
        <v>0</v>
      </c>
      <c r="BC38" s="45">
        <f ca="1">OFFSET($A$7,$AW38,BC$3)</f>
        <v>0</v>
      </c>
      <c r="BD38" s="45">
        <f ca="1">OFFSET($A$7,$AW38,BD$3)</f>
        <v>0</v>
      </c>
      <c r="BE38" s="45">
        <f ca="1">OFFSET($A$7,$AW38,BE$3)</f>
        <v>0</v>
      </c>
      <c r="BF38" s="45" t="b">
        <f ca="1">AND($AM38,$B38=$AX38)</f>
        <v>0</v>
      </c>
      <c r="BG38" s="45" t="b">
        <f ca="1">AND(BF38,NOT(ISBLANK(C38)),C38=AY38)</f>
        <v>0</v>
      </c>
      <c r="BH38" s="45" t="b">
        <f ca="1">AND(BG38,NOT(ISBLANK(D38)),D38=AZ38)</f>
        <v>0</v>
      </c>
      <c r="BI38" s="45" t="b">
        <f ca="1">AND(BH38,NOT(ISBLANK(E38)),E38=BA38)</f>
        <v>0</v>
      </c>
      <c r="BJ38" s="45" t="b">
        <f ca="1">AND(BI38,NOT(ISBLANK(F38)),F38=BB38)</f>
        <v>0</v>
      </c>
      <c r="BK38" s="45" t="b">
        <f ca="1">AND(BJ38,NOT(ISBLANK(G38)),G38=BC38)</f>
        <v>0</v>
      </c>
      <c r="BL38" s="45" t="b">
        <f ca="1">AND(BK38,NOT(ISBLANK(H38)),H38=BD38)</f>
        <v>0</v>
      </c>
      <c r="BM38" s="45" t="b">
        <f ca="1">AND($BG38,D38=AZ38,E38=BA38,F38=BB38,G38=BC38,H38=BD38)</f>
        <v>0</v>
      </c>
      <c r="BN38" s="45" t="b">
        <f ca="1">AND(BM38,L38=BE38)</f>
        <v>0</v>
      </c>
      <c r="BO38" s="46"/>
      <c r="BP38" s="45" t="e">
        <f ca="1">OFFSET($A$7,$AW38,BQ$3)+1</f>
        <v>#N/A</v>
      </c>
      <c r="BQ38" s="47" t="e">
        <f t="shared" ca="1" si="8"/>
        <v>#N/A</v>
      </c>
      <c r="BR38" s="47" t="str">
        <f t="shared" ca="1" si="9"/>
        <v/>
      </c>
    </row>
    <row r="39" spans="1:70">
      <c r="A39" s="150">
        <f t="shared" si="4"/>
        <v>32</v>
      </c>
      <c r="B39" s="40"/>
      <c r="C39" s="41"/>
      <c r="D39" s="54"/>
      <c r="E39" s="54"/>
      <c r="F39" s="54"/>
      <c r="G39" s="54"/>
      <c r="H39" s="54"/>
      <c r="I39" s="44"/>
      <c r="J39" s="44"/>
      <c r="K39" s="44"/>
      <c r="L39" s="123"/>
      <c r="M39" s="44"/>
      <c r="N39" s="44"/>
      <c r="O39" s="127"/>
      <c r="P39" s="44"/>
      <c r="Q39" s="119" t="str">
        <f t="shared" si="5"/>
        <v/>
      </c>
      <c r="R39" s="123"/>
      <c r="S39" s="55"/>
      <c r="T39" s="44"/>
      <c r="U39" s="44"/>
      <c r="V39" s="44"/>
      <c r="W39" s="44"/>
      <c r="X39" s="44"/>
      <c r="Y39" s="44"/>
      <c r="Z39" s="44"/>
      <c r="AA39" s="44"/>
      <c r="AB39" s="44"/>
      <c r="AC39" s="44"/>
      <c r="AD39" s="44"/>
      <c r="AE39" s="135"/>
      <c r="AF39" s="44"/>
      <c r="AG39" s="123"/>
      <c r="AH39" s="44"/>
      <c r="AI39" s="55"/>
      <c r="AJ39" s="44"/>
      <c r="AK39" s="44"/>
      <c r="AL39" s="46"/>
      <c r="AM39" s="45" t="b">
        <f>NOT(ISBLANK(B39))</f>
        <v>0</v>
      </c>
      <c r="AN39" s="45" t="b">
        <f t="shared" ca="1" si="6"/>
        <v>0</v>
      </c>
      <c r="AO39" s="45" t="str">
        <f>IF(AND(B39&lt;&gt;"",C39&lt;&gt;""),B39&amp;"."&amp;C39,B39&amp;C39)</f>
        <v/>
      </c>
      <c r="AP39" s="45" t="b">
        <f t="shared" ca="1" si="7"/>
        <v>0</v>
      </c>
      <c r="AQ39" s="45" t="b">
        <f>AND(NOT(ISBLANK(I39)),NOT(ISBLANK(J39)),NOT(ISBLANK(K39)))</f>
        <v>0</v>
      </c>
      <c r="AR39" s="46"/>
      <c r="AS39" s="112" t="e">
        <f>INDEX(GuideWordMeaning,MATCH(P39,GuideWord,0),MATCH(O39,GuideWordElement,0))</f>
        <v>#N/A</v>
      </c>
      <c r="AT39" s="112" t="b">
        <f>R39&lt;&gt;""</f>
        <v>0</v>
      </c>
      <c r="AU39" s="45" t="b">
        <f>IFERROR(OR(S39:AD39), FALSE)</f>
        <v>0</v>
      </c>
      <c r="AV39" s="46"/>
      <c r="AW39" s="45">
        <f t="shared" si="10"/>
        <v>31</v>
      </c>
      <c r="AX39" s="45">
        <f ca="1">OFFSET($A$7,$AW39,AX$3)</f>
        <v>0</v>
      </c>
      <c r="AY39" s="45">
        <f ca="1">OFFSET($A$7,$AW39,AY$3)</f>
        <v>0</v>
      </c>
      <c r="AZ39" s="45">
        <f ca="1">OFFSET($A$7,$AW39,AZ$3)</f>
        <v>0</v>
      </c>
      <c r="BA39" s="45">
        <f ca="1">OFFSET($A$7,$AW39,BA$3)</f>
        <v>0</v>
      </c>
      <c r="BB39" s="45">
        <f ca="1">OFFSET($A$7,$AW39,BB$3)</f>
        <v>0</v>
      </c>
      <c r="BC39" s="45">
        <f ca="1">OFFSET($A$7,$AW39,BC$3)</f>
        <v>0</v>
      </c>
      <c r="BD39" s="45">
        <f ca="1">OFFSET($A$7,$AW39,BD$3)</f>
        <v>0</v>
      </c>
      <c r="BE39" s="45">
        <f ca="1">OFFSET($A$7,$AW39,BE$3)</f>
        <v>0</v>
      </c>
      <c r="BF39" s="45" t="b">
        <f ca="1">AND($AM39,$B39=$AX39)</f>
        <v>0</v>
      </c>
      <c r="BG39" s="45" t="b">
        <f ca="1">AND(BF39,NOT(ISBLANK(C39)),C39=AY39)</f>
        <v>0</v>
      </c>
      <c r="BH39" s="45" t="b">
        <f ca="1">AND(BG39,NOT(ISBLANK(D39)),D39=AZ39)</f>
        <v>0</v>
      </c>
      <c r="BI39" s="45" t="b">
        <f ca="1">AND(BH39,NOT(ISBLANK(E39)),E39=BA39)</f>
        <v>0</v>
      </c>
      <c r="BJ39" s="45" t="b">
        <f ca="1">AND(BI39,NOT(ISBLANK(F39)),F39=BB39)</f>
        <v>0</v>
      </c>
      <c r="BK39" s="45" t="b">
        <f ca="1">AND(BJ39,NOT(ISBLANK(G39)),G39=BC39)</f>
        <v>0</v>
      </c>
      <c r="BL39" s="45" t="b">
        <f ca="1">AND(BK39,NOT(ISBLANK(H39)),H39=BD39)</f>
        <v>0</v>
      </c>
      <c r="BM39" s="45" t="b">
        <f ca="1">AND($BG39,D39=AZ39,E39=BA39,F39=BB39,G39=BC39,H39=BD39)</f>
        <v>0</v>
      </c>
      <c r="BN39" s="45" t="b">
        <f ca="1">AND(BM39,L39=BE39)</f>
        <v>0</v>
      </c>
      <c r="BO39" s="46"/>
      <c r="BP39" s="45" t="e">
        <f ca="1">OFFSET($A$7,$AW39,BQ$3)+1</f>
        <v>#N/A</v>
      </c>
      <c r="BQ39" s="47" t="e">
        <f t="shared" ca="1" si="8"/>
        <v>#N/A</v>
      </c>
      <c r="BR39" s="47" t="str">
        <f t="shared" ca="1" si="9"/>
        <v/>
      </c>
    </row>
    <row r="40" spans="1:70">
      <c r="A40" s="150">
        <f t="shared" si="4"/>
        <v>33</v>
      </c>
      <c r="B40" s="40"/>
      <c r="C40" s="41"/>
      <c r="D40" s="54"/>
      <c r="E40" s="54"/>
      <c r="F40" s="54"/>
      <c r="G40" s="54"/>
      <c r="H40" s="54"/>
      <c r="I40" s="44"/>
      <c r="J40" s="44"/>
      <c r="K40" s="44"/>
      <c r="L40" s="123"/>
      <c r="M40" s="44"/>
      <c r="N40" s="44"/>
      <c r="O40" s="127"/>
      <c r="P40" s="44"/>
      <c r="Q40" s="119" t="str">
        <f t="shared" si="5"/>
        <v/>
      </c>
      <c r="R40" s="123"/>
      <c r="S40" s="55"/>
      <c r="T40" s="44"/>
      <c r="U40" s="44"/>
      <c r="V40" s="44"/>
      <c r="W40" s="44"/>
      <c r="X40" s="44"/>
      <c r="Y40" s="44"/>
      <c r="Z40" s="44"/>
      <c r="AA40" s="44"/>
      <c r="AB40" s="44"/>
      <c r="AC40" s="44"/>
      <c r="AD40" s="44"/>
      <c r="AE40" s="135"/>
      <c r="AF40" s="44"/>
      <c r="AG40" s="123"/>
      <c r="AH40" s="44"/>
      <c r="AI40" s="55"/>
      <c r="AJ40" s="44"/>
      <c r="AK40" s="44"/>
      <c r="AL40" s="46"/>
      <c r="AM40" s="45" t="b">
        <f>NOT(ISBLANK(B40))</f>
        <v>0</v>
      </c>
      <c r="AN40" s="45" t="b">
        <f t="shared" ca="1" si="6"/>
        <v>0</v>
      </c>
      <c r="AO40" s="45" t="str">
        <f>IF(AND(B40&lt;&gt;"",C40&lt;&gt;""),B40&amp;"."&amp;C40,B40&amp;C40)</f>
        <v/>
      </c>
      <c r="AP40" s="45" t="b">
        <f t="shared" ca="1" si="7"/>
        <v>0</v>
      </c>
      <c r="AQ40" s="45" t="b">
        <f>AND(NOT(ISBLANK(I40)),NOT(ISBLANK(J40)),NOT(ISBLANK(K40)))</f>
        <v>0</v>
      </c>
      <c r="AR40" s="46"/>
      <c r="AS40" s="112" t="e">
        <f>INDEX(GuideWordMeaning,MATCH(P40,GuideWord,0),MATCH(O40,GuideWordElement,0))</f>
        <v>#N/A</v>
      </c>
      <c r="AT40" s="112" t="b">
        <f>R40&lt;&gt;""</f>
        <v>0</v>
      </c>
      <c r="AU40" s="45" t="b">
        <f>IFERROR(OR(S40:AD40), FALSE)</f>
        <v>0</v>
      </c>
      <c r="AV40" s="46"/>
      <c r="AW40" s="45">
        <f t="shared" si="10"/>
        <v>32</v>
      </c>
      <c r="AX40" s="45">
        <f ca="1">OFFSET($A$7,$AW40,AX$3)</f>
        <v>0</v>
      </c>
      <c r="AY40" s="45">
        <f ca="1">OFFSET($A$7,$AW40,AY$3)</f>
        <v>0</v>
      </c>
      <c r="AZ40" s="45">
        <f ca="1">OFFSET($A$7,$AW40,AZ$3)</f>
        <v>0</v>
      </c>
      <c r="BA40" s="45">
        <f ca="1">OFFSET($A$7,$AW40,BA$3)</f>
        <v>0</v>
      </c>
      <c r="BB40" s="45">
        <f ca="1">OFFSET($A$7,$AW40,BB$3)</f>
        <v>0</v>
      </c>
      <c r="BC40" s="45">
        <f ca="1">OFFSET($A$7,$AW40,BC$3)</f>
        <v>0</v>
      </c>
      <c r="BD40" s="45">
        <f ca="1">OFFSET($A$7,$AW40,BD$3)</f>
        <v>0</v>
      </c>
      <c r="BE40" s="45">
        <f ca="1">OFFSET($A$7,$AW40,BE$3)</f>
        <v>0</v>
      </c>
      <c r="BF40" s="45" t="b">
        <f ca="1">AND($AM40,$B40=$AX40)</f>
        <v>0</v>
      </c>
      <c r="BG40" s="45" t="b">
        <f ca="1">AND(BF40,NOT(ISBLANK(C40)),C40=AY40)</f>
        <v>0</v>
      </c>
      <c r="BH40" s="45" t="b">
        <f ca="1">AND(BG40,NOT(ISBLANK(D40)),D40=AZ40)</f>
        <v>0</v>
      </c>
      <c r="BI40" s="45" t="b">
        <f ca="1">AND(BH40,NOT(ISBLANK(E40)),E40=BA40)</f>
        <v>0</v>
      </c>
      <c r="BJ40" s="45" t="b">
        <f ca="1">AND(BI40,NOT(ISBLANK(F40)),F40=BB40)</f>
        <v>0</v>
      </c>
      <c r="BK40" s="45" t="b">
        <f ca="1">AND(BJ40,NOT(ISBLANK(G40)),G40=BC40)</f>
        <v>0</v>
      </c>
      <c r="BL40" s="45" t="b">
        <f ca="1">AND(BK40,NOT(ISBLANK(H40)),H40=BD40)</f>
        <v>0</v>
      </c>
      <c r="BM40" s="45" t="b">
        <f ca="1">AND($BG40,D40=AZ40,E40=BA40,F40=BB40,G40=BC40,H40=BD40)</f>
        <v>0</v>
      </c>
      <c r="BN40" s="45" t="b">
        <f ca="1">AND(BM40,L40=BE40)</f>
        <v>0</v>
      </c>
      <c r="BO40" s="46"/>
      <c r="BP40" s="45" t="e">
        <f ca="1">OFFSET($A$7,$AW40,BQ$3)+1</f>
        <v>#N/A</v>
      </c>
      <c r="BQ40" s="47" t="e">
        <f t="shared" ca="1" si="8"/>
        <v>#N/A</v>
      </c>
      <c r="BR40" s="47" t="str">
        <f t="shared" ca="1" si="9"/>
        <v/>
      </c>
    </row>
    <row r="41" spans="1:70">
      <c r="A41" s="150">
        <f t="shared" si="4"/>
        <v>34</v>
      </c>
      <c r="B41" s="40"/>
      <c r="C41" s="41"/>
      <c r="D41" s="54"/>
      <c r="E41" s="54"/>
      <c r="F41" s="54"/>
      <c r="G41" s="54"/>
      <c r="H41" s="54"/>
      <c r="I41" s="44"/>
      <c r="J41" s="44"/>
      <c r="K41" s="44"/>
      <c r="L41" s="123"/>
      <c r="M41" s="44"/>
      <c r="N41" s="44"/>
      <c r="O41" s="127"/>
      <c r="P41" s="44"/>
      <c r="Q41" s="119" t="str">
        <f t="shared" si="5"/>
        <v/>
      </c>
      <c r="R41" s="123"/>
      <c r="S41" s="55"/>
      <c r="T41" s="44"/>
      <c r="U41" s="44"/>
      <c r="V41" s="44"/>
      <c r="W41" s="44"/>
      <c r="X41" s="44"/>
      <c r="Y41" s="44"/>
      <c r="Z41" s="44"/>
      <c r="AA41" s="44"/>
      <c r="AB41" s="44"/>
      <c r="AC41" s="44"/>
      <c r="AD41" s="44"/>
      <c r="AE41" s="135"/>
      <c r="AF41" s="44"/>
      <c r="AG41" s="123"/>
      <c r="AH41" s="44"/>
      <c r="AI41" s="55"/>
      <c r="AJ41" s="44"/>
      <c r="AK41" s="44"/>
      <c r="AL41" s="46"/>
      <c r="AM41" s="45" t="b">
        <f>NOT(ISBLANK(B41))</f>
        <v>0</v>
      </c>
      <c r="AN41" s="45" t="b">
        <f t="shared" ca="1" si="6"/>
        <v>0</v>
      </c>
      <c r="AO41" s="45" t="str">
        <f>IF(AND(B41&lt;&gt;"",C41&lt;&gt;""),B41&amp;"."&amp;C41,B41&amp;C41)</f>
        <v/>
      </c>
      <c r="AP41" s="45" t="b">
        <f t="shared" ca="1" si="7"/>
        <v>0</v>
      </c>
      <c r="AQ41" s="45" t="b">
        <f>AND(NOT(ISBLANK(I41)),NOT(ISBLANK(J41)),NOT(ISBLANK(K41)))</f>
        <v>0</v>
      </c>
      <c r="AR41" s="46"/>
      <c r="AS41" s="112" t="e">
        <f>INDEX(GuideWordMeaning,MATCH(P41,GuideWord,0),MATCH(O41,GuideWordElement,0))</f>
        <v>#N/A</v>
      </c>
      <c r="AT41" s="112" t="b">
        <f>R41&lt;&gt;""</f>
        <v>0</v>
      </c>
      <c r="AU41" s="45" t="b">
        <f>IFERROR(OR(S41:AD41), FALSE)</f>
        <v>0</v>
      </c>
      <c r="AV41" s="46"/>
      <c r="AW41" s="45">
        <f t="shared" si="10"/>
        <v>33</v>
      </c>
      <c r="AX41" s="45">
        <f ca="1">OFFSET($A$7,$AW41,AX$3)</f>
        <v>0</v>
      </c>
      <c r="AY41" s="45">
        <f ca="1">OFFSET($A$7,$AW41,AY$3)</f>
        <v>0</v>
      </c>
      <c r="AZ41" s="45">
        <f ca="1">OFFSET($A$7,$AW41,AZ$3)</f>
        <v>0</v>
      </c>
      <c r="BA41" s="45">
        <f ca="1">OFFSET($A$7,$AW41,BA$3)</f>
        <v>0</v>
      </c>
      <c r="BB41" s="45">
        <f ca="1">OFFSET($A$7,$AW41,BB$3)</f>
        <v>0</v>
      </c>
      <c r="BC41" s="45">
        <f ca="1">OFFSET($A$7,$AW41,BC$3)</f>
        <v>0</v>
      </c>
      <c r="BD41" s="45">
        <f ca="1">OFFSET($A$7,$AW41,BD$3)</f>
        <v>0</v>
      </c>
      <c r="BE41" s="45">
        <f ca="1">OFFSET($A$7,$AW41,BE$3)</f>
        <v>0</v>
      </c>
      <c r="BF41" s="45" t="b">
        <f ca="1">AND($AM41,$B41=$AX41)</f>
        <v>0</v>
      </c>
      <c r="BG41" s="45" t="b">
        <f ca="1">AND(BF41,NOT(ISBLANK(C41)),C41=AY41)</f>
        <v>0</v>
      </c>
      <c r="BH41" s="45" t="b">
        <f ca="1">AND(BG41,NOT(ISBLANK(D41)),D41=AZ41)</f>
        <v>0</v>
      </c>
      <c r="BI41" s="45" t="b">
        <f ca="1">AND(BH41,NOT(ISBLANK(E41)),E41=BA41)</f>
        <v>0</v>
      </c>
      <c r="BJ41" s="45" t="b">
        <f ca="1">AND(BI41,NOT(ISBLANK(F41)),F41=BB41)</f>
        <v>0</v>
      </c>
      <c r="BK41" s="45" t="b">
        <f ca="1">AND(BJ41,NOT(ISBLANK(G41)),G41=BC41)</f>
        <v>0</v>
      </c>
      <c r="BL41" s="45" t="b">
        <f ca="1">AND(BK41,NOT(ISBLANK(H41)),H41=BD41)</f>
        <v>0</v>
      </c>
      <c r="BM41" s="45" t="b">
        <f ca="1">AND($BG41,D41=AZ41,E41=BA41,F41=BB41,G41=BC41,H41=BD41)</f>
        <v>0</v>
      </c>
      <c r="BN41" s="45" t="b">
        <f ca="1">AND(BM41,L41=BE41)</f>
        <v>0</v>
      </c>
      <c r="BO41" s="46"/>
      <c r="BP41" s="45" t="e">
        <f ca="1">OFFSET($A$7,$AW41,BQ$3)+1</f>
        <v>#N/A</v>
      </c>
      <c r="BQ41" s="47" t="e">
        <f t="shared" ca="1" si="8"/>
        <v>#N/A</v>
      </c>
      <c r="BR41" s="47" t="str">
        <f t="shared" ca="1" si="9"/>
        <v/>
      </c>
    </row>
    <row r="42" spans="1:70">
      <c r="A42" s="150">
        <f t="shared" si="4"/>
        <v>35</v>
      </c>
      <c r="B42" s="40"/>
      <c r="C42" s="41"/>
      <c r="D42" s="54"/>
      <c r="E42" s="54"/>
      <c r="F42" s="54"/>
      <c r="G42" s="54"/>
      <c r="H42" s="54"/>
      <c r="I42" s="44"/>
      <c r="J42" s="44"/>
      <c r="K42" s="44"/>
      <c r="L42" s="123"/>
      <c r="M42" s="44"/>
      <c r="N42" s="44"/>
      <c r="O42" s="127"/>
      <c r="P42" s="44"/>
      <c r="Q42" s="119" t="str">
        <f t="shared" si="5"/>
        <v/>
      </c>
      <c r="R42" s="123"/>
      <c r="S42" s="55"/>
      <c r="T42" s="44"/>
      <c r="U42" s="44"/>
      <c r="V42" s="44"/>
      <c r="W42" s="44"/>
      <c r="X42" s="44"/>
      <c r="Y42" s="44"/>
      <c r="Z42" s="44"/>
      <c r="AA42" s="44"/>
      <c r="AB42" s="44"/>
      <c r="AC42" s="44"/>
      <c r="AD42" s="44"/>
      <c r="AE42" s="135"/>
      <c r="AF42" s="44"/>
      <c r="AG42" s="123"/>
      <c r="AH42" s="44"/>
      <c r="AI42" s="55"/>
      <c r="AJ42" s="44"/>
      <c r="AK42" s="44"/>
      <c r="AL42" s="46"/>
      <c r="AM42" s="45" t="b">
        <f>NOT(ISBLANK(B42))</f>
        <v>0</v>
      </c>
      <c r="AN42" s="45" t="b">
        <f t="shared" ca="1" si="6"/>
        <v>0</v>
      </c>
      <c r="AO42" s="45" t="str">
        <f>IF(AND(B42&lt;&gt;"",C42&lt;&gt;""),B42&amp;"."&amp;C42,B42&amp;C42)</f>
        <v/>
      </c>
      <c r="AP42" s="45" t="b">
        <f t="shared" ca="1" si="7"/>
        <v>0</v>
      </c>
      <c r="AQ42" s="45" t="b">
        <f>AND(NOT(ISBLANK(I42)),NOT(ISBLANK(J42)),NOT(ISBLANK(K42)))</f>
        <v>0</v>
      </c>
      <c r="AR42" s="46"/>
      <c r="AS42" s="112" t="e">
        <f>INDEX(GuideWordMeaning,MATCH(P42,GuideWord,0),MATCH(O42,GuideWordElement,0))</f>
        <v>#N/A</v>
      </c>
      <c r="AT42" s="112" t="b">
        <f>R42&lt;&gt;""</f>
        <v>0</v>
      </c>
      <c r="AU42" s="45" t="b">
        <f>IFERROR(OR(S42:AD42), FALSE)</f>
        <v>0</v>
      </c>
      <c r="AV42" s="46"/>
      <c r="AW42" s="45">
        <f t="shared" si="10"/>
        <v>34</v>
      </c>
      <c r="AX42" s="45">
        <f ca="1">OFFSET($A$7,$AW42,AX$3)</f>
        <v>0</v>
      </c>
      <c r="AY42" s="45">
        <f ca="1">OFFSET($A$7,$AW42,AY$3)</f>
        <v>0</v>
      </c>
      <c r="AZ42" s="45">
        <f ca="1">OFFSET($A$7,$AW42,AZ$3)</f>
        <v>0</v>
      </c>
      <c r="BA42" s="45">
        <f ca="1">OFFSET($A$7,$AW42,BA$3)</f>
        <v>0</v>
      </c>
      <c r="BB42" s="45">
        <f ca="1">OFFSET($A$7,$AW42,BB$3)</f>
        <v>0</v>
      </c>
      <c r="BC42" s="45">
        <f ca="1">OFFSET($A$7,$AW42,BC$3)</f>
        <v>0</v>
      </c>
      <c r="BD42" s="45">
        <f ca="1">OFFSET($A$7,$AW42,BD$3)</f>
        <v>0</v>
      </c>
      <c r="BE42" s="45">
        <f ca="1">OFFSET($A$7,$AW42,BE$3)</f>
        <v>0</v>
      </c>
      <c r="BF42" s="45" t="b">
        <f ca="1">AND($AM42,$B42=$AX42)</f>
        <v>0</v>
      </c>
      <c r="BG42" s="45" t="b">
        <f ca="1">AND(BF42,NOT(ISBLANK(C42)),C42=AY42)</f>
        <v>0</v>
      </c>
      <c r="BH42" s="45" t="b">
        <f ca="1">AND(BG42,NOT(ISBLANK(D42)),D42=AZ42)</f>
        <v>0</v>
      </c>
      <c r="BI42" s="45" t="b">
        <f ca="1">AND(BH42,NOT(ISBLANK(E42)),E42=BA42)</f>
        <v>0</v>
      </c>
      <c r="BJ42" s="45" t="b">
        <f ca="1">AND(BI42,NOT(ISBLANK(F42)),F42=BB42)</f>
        <v>0</v>
      </c>
      <c r="BK42" s="45" t="b">
        <f ca="1">AND(BJ42,NOT(ISBLANK(G42)),G42=BC42)</f>
        <v>0</v>
      </c>
      <c r="BL42" s="45" t="b">
        <f ca="1">AND(BK42,NOT(ISBLANK(H42)),H42=BD42)</f>
        <v>0</v>
      </c>
      <c r="BM42" s="45" t="b">
        <f ca="1">AND($BG42,D42=AZ42,E42=BA42,F42=BB42,G42=BC42,H42=BD42)</f>
        <v>0</v>
      </c>
      <c r="BN42" s="45" t="b">
        <f ca="1">AND(BM42,L42=BE42)</f>
        <v>0</v>
      </c>
      <c r="BO42" s="46"/>
      <c r="BP42" s="45" t="e">
        <f ca="1">OFFSET($A$7,$AW42,BQ$3)+1</f>
        <v>#N/A</v>
      </c>
      <c r="BQ42" s="47" t="e">
        <f t="shared" ca="1" si="8"/>
        <v>#N/A</v>
      </c>
      <c r="BR42" s="47" t="str">
        <f t="shared" ca="1" si="9"/>
        <v/>
      </c>
    </row>
    <row r="43" spans="1:70">
      <c r="A43" s="150">
        <f t="shared" si="4"/>
        <v>36</v>
      </c>
      <c r="B43" s="40"/>
      <c r="C43" s="41"/>
      <c r="D43" s="54"/>
      <c r="E43" s="54"/>
      <c r="F43" s="54"/>
      <c r="G43" s="54"/>
      <c r="H43" s="54"/>
      <c r="I43" s="44"/>
      <c r="J43" s="44"/>
      <c r="K43" s="44"/>
      <c r="L43" s="123"/>
      <c r="M43" s="44"/>
      <c r="N43" s="44"/>
      <c r="O43" s="127"/>
      <c r="P43" s="44"/>
      <c r="Q43" s="119" t="str">
        <f t="shared" si="5"/>
        <v/>
      </c>
      <c r="R43" s="123"/>
      <c r="S43" s="55"/>
      <c r="T43" s="44"/>
      <c r="U43" s="44"/>
      <c r="V43" s="44"/>
      <c r="W43" s="44"/>
      <c r="X43" s="44"/>
      <c r="Y43" s="44"/>
      <c r="Z43" s="44"/>
      <c r="AA43" s="44"/>
      <c r="AB43" s="44"/>
      <c r="AC43" s="44"/>
      <c r="AD43" s="44"/>
      <c r="AE43" s="135"/>
      <c r="AF43" s="44"/>
      <c r="AG43" s="123"/>
      <c r="AH43" s="44"/>
      <c r="AI43" s="55"/>
      <c r="AJ43" s="44"/>
      <c r="AK43" s="44"/>
      <c r="AL43" s="46"/>
      <c r="AM43" s="45" t="b">
        <f>NOT(ISBLANK(B43))</f>
        <v>0</v>
      </c>
      <c r="AN43" s="45" t="b">
        <f t="shared" ca="1" si="6"/>
        <v>0</v>
      </c>
      <c r="AO43" s="45" t="str">
        <f>IF(AND(B43&lt;&gt;"",C43&lt;&gt;""),B43&amp;"."&amp;C43,B43&amp;C43)</f>
        <v/>
      </c>
      <c r="AP43" s="45" t="b">
        <f t="shared" ca="1" si="7"/>
        <v>0</v>
      </c>
      <c r="AQ43" s="45" t="b">
        <f>AND(NOT(ISBLANK(I43)),NOT(ISBLANK(J43)),NOT(ISBLANK(K43)))</f>
        <v>0</v>
      </c>
      <c r="AR43" s="46"/>
      <c r="AS43" s="112" t="e">
        <f>INDEX(GuideWordMeaning,MATCH(P43,GuideWord,0),MATCH(O43,GuideWordElement,0))</f>
        <v>#N/A</v>
      </c>
      <c r="AT43" s="112" t="b">
        <f>R43&lt;&gt;""</f>
        <v>0</v>
      </c>
      <c r="AU43" s="45" t="b">
        <f>IFERROR(OR(S43:AD43), FALSE)</f>
        <v>0</v>
      </c>
      <c r="AV43" s="46"/>
      <c r="AW43" s="45">
        <f t="shared" si="10"/>
        <v>35</v>
      </c>
      <c r="AX43" s="45">
        <f ca="1">OFFSET($A$7,$AW43,AX$3)</f>
        <v>0</v>
      </c>
      <c r="AY43" s="45">
        <f ca="1">OFFSET($A$7,$AW43,AY$3)</f>
        <v>0</v>
      </c>
      <c r="AZ43" s="45">
        <f ca="1">OFFSET($A$7,$AW43,AZ$3)</f>
        <v>0</v>
      </c>
      <c r="BA43" s="45">
        <f ca="1">OFFSET($A$7,$AW43,BA$3)</f>
        <v>0</v>
      </c>
      <c r="BB43" s="45">
        <f ca="1">OFFSET($A$7,$AW43,BB$3)</f>
        <v>0</v>
      </c>
      <c r="BC43" s="45">
        <f ca="1">OFFSET($A$7,$AW43,BC$3)</f>
        <v>0</v>
      </c>
      <c r="BD43" s="45">
        <f ca="1">OFFSET($A$7,$AW43,BD$3)</f>
        <v>0</v>
      </c>
      <c r="BE43" s="45">
        <f ca="1">OFFSET($A$7,$AW43,BE$3)</f>
        <v>0</v>
      </c>
      <c r="BF43" s="45" t="b">
        <f ca="1">AND($AM43,$B43=$AX43)</f>
        <v>0</v>
      </c>
      <c r="BG43" s="45" t="b">
        <f ca="1">AND(BF43,NOT(ISBLANK(C43)),C43=AY43)</f>
        <v>0</v>
      </c>
      <c r="BH43" s="45" t="b">
        <f ca="1">AND(BG43,NOT(ISBLANK(D43)),D43=AZ43)</f>
        <v>0</v>
      </c>
      <c r="BI43" s="45" t="b">
        <f ca="1">AND(BH43,NOT(ISBLANK(E43)),E43=BA43)</f>
        <v>0</v>
      </c>
      <c r="BJ43" s="45" t="b">
        <f ca="1">AND(BI43,NOT(ISBLANK(F43)),F43=BB43)</f>
        <v>0</v>
      </c>
      <c r="BK43" s="45" t="b">
        <f ca="1">AND(BJ43,NOT(ISBLANK(G43)),G43=BC43)</f>
        <v>0</v>
      </c>
      <c r="BL43" s="45" t="b">
        <f ca="1">AND(BK43,NOT(ISBLANK(H43)),H43=BD43)</f>
        <v>0</v>
      </c>
      <c r="BM43" s="45" t="b">
        <f ca="1">AND($BG43,D43=AZ43,E43=BA43,F43=BB43,G43=BC43,H43=BD43)</f>
        <v>0</v>
      </c>
      <c r="BN43" s="45" t="b">
        <f ca="1">AND(BM43,L43=BE43)</f>
        <v>0</v>
      </c>
      <c r="BO43" s="46"/>
      <c r="BP43" s="45" t="e">
        <f ca="1">OFFSET($A$7,$AW43,BQ$3)+1</f>
        <v>#N/A</v>
      </c>
      <c r="BQ43" s="47" t="e">
        <f t="shared" ca="1" si="8"/>
        <v>#N/A</v>
      </c>
      <c r="BR43" s="47" t="str">
        <f t="shared" ca="1" si="9"/>
        <v/>
      </c>
    </row>
    <row r="44" spans="1:70">
      <c r="A44" s="150">
        <f t="shared" si="4"/>
        <v>37</v>
      </c>
      <c r="B44" s="40"/>
      <c r="C44" s="41"/>
      <c r="D44" s="54"/>
      <c r="E44" s="54"/>
      <c r="F44" s="54"/>
      <c r="G44" s="54"/>
      <c r="H44" s="54"/>
      <c r="I44" s="44"/>
      <c r="J44" s="44"/>
      <c r="K44" s="44"/>
      <c r="L44" s="123"/>
      <c r="M44" s="44"/>
      <c r="N44" s="44"/>
      <c r="O44" s="127"/>
      <c r="P44" s="44"/>
      <c r="Q44" s="119" t="str">
        <f t="shared" si="5"/>
        <v/>
      </c>
      <c r="R44" s="123"/>
      <c r="S44" s="55"/>
      <c r="T44" s="44"/>
      <c r="U44" s="44"/>
      <c r="V44" s="44"/>
      <c r="W44" s="44"/>
      <c r="X44" s="44"/>
      <c r="Y44" s="44"/>
      <c r="Z44" s="44"/>
      <c r="AA44" s="44"/>
      <c r="AB44" s="44"/>
      <c r="AC44" s="44"/>
      <c r="AD44" s="44"/>
      <c r="AE44" s="135"/>
      <c r="AF44" s="44"/>
      <c r="AG44" s="123"/>
      <c r="AH44" s="44"/>
      <c r="AI44" s="55"/>
      <c r="AJ44" s="44"/>
      <c r="AK44" s="44"/>
      <c r="AL44" s="46"/>
      <c r="AM44" s="45" t="b">
        <f>NOT(ISBLANK(B44))</f>
        <v>0</v>
      </c>
      <c r="AN44" s="45" t="b">
        <f t="shared" ca="1" si="6"/>
        <v>0</v>
      </c>
      <c r="AO44" s="45" t="str">
        <f>IF(AND(B44&lt;&gt;"",C44&lt;&gt;""),B44&amp;"."&amp;C44,B44&amp;C44)</f>
        <v/>
      </c>
      <c r="AP44" s="45" t="b">
        <f t="shared" ca="1" si="7"/>
        <v>0</v>
      </c>
      <c r="AQ44" s="45" t="b">
        <f>AND(NOT(ISBLANK(I44)),NOT(ISBLANK(J44)),NOT(ISBLANK(K44)))</f>
        <v>0</v>
      </c>
      <c r="AR44" s="46"/>
      <c r="AS44" s="112" t="e">
        <f>INDEX(GuideWordMeaning,MATCH(P44,GuideWord,0),MATCH(O44,GuideWordElement,0))</f>
        <v>#N/A</v>
      </c>
      <c r="AT44" s="112" t="b">
        <f>R44&lt;&gt;""</f>
        <v>0</v>
      </c>
      <c r="AU44" s="45" t="b">
        <f>IFERROR(OR(S44:AD44), FALSE)</f>
        <v>0</v>
      </c>
      <c r="AV44" s="46"/>
      <c r="AW44" s="45">
        <f t="shared" si="10"/>
        <v>36</v>
      </c>
      <c r="AX44" s="45">
        <f ca="1">OFFSET($A$7,$AW44,AX$3)</f>
        <v>0</v>
      </c>
      <c r="AY44" s="45">
        <f ca="1">OFFSET($A$7,$AW44,AY$3)</f>
        <v>0</v>
      </c>
      <c r="AZ44" s="45">
        <f ca="1">OFFSET($A$7,$AW44,AZ$3)</f>
        <v>0</v>
      </c>
      <c r="BA44" s="45">
        <f ca="1">OFFSET($A$7,$AW44,BA$3)</f>
        <v>0</v>
      </c>
      <c r="BB44" s="45">
        <f ca="1">OFFSET($A$7,$AW44,BB$3)</f>
        <v>0</v>
      </c>
      <c r="BC44" s="45">
        <f ca="1">OFFSET($A$7,$AW44,BC$3)</f>
        <v>0</v>
      </c>
      <c r="BD44" s="45">
        <f ca="1">OFFSET($A$7,$AW44,BD$3)</f>
        <v>0</v>
      </c>
      <c r="BE44" s="45">
        <f ca="1">OFFSET($A$7,$AW44,BE$3)</f>
        <v>0</v>
      </c>
      <c r="BF44" s="45" t="b">
        <f ca="1">AND($AM44,$B44=$AX44)</f>
        <v>0</v>
      </c>
      <c r="BG44" s="45" t="b">
        <f ca="1">AND(BF44,NOT(ISBLANK(C44)),C44=AY44)</f>
        <v>0</v>
      </c>
      <c r="BH44" s="45" t="b">
        <f ca="1">AND(BG44,NOT(ISBLANK(D44)),D44=AZ44)</f>
        <v>0</v>
      </c>
      <c r="BI44" s="45" t="b">
        <f ca="1">AND(BH44,NOT(ISBLANK(E44)),E44=BA44)</f>
        <v>0</v>
      </c>
      <c r="BJ44" s="45" t="b">
        <f ca="1">AND(BI44,NOT(ISBLANK(F44)),F44=BB44)</f>
        <v>0</v>
      </c>
      <c r="BK44" s="45" t="b">
        <f ca="1">AND(BJ44,NOT(ISBLANK(G44)),G44=BC44)</f>
        <v>0</v>
      </c>
      <c r="BL44" s="45" t="b">
        <f ca="1">AND(BK44,NOT(ISBLANK(H44)),H44=BD44)</f>
        <v>0</v>
      </c>
      <c r="BM44" s="45" t="b">
        <f ca="1">AND($BG44,D44=AZ44,E44=BA44,F44=BB44,G44=BC44,H44=BD44)</f>
        <v>0</v>
      </c>
      <c r="BN44" s="45" t="b">
        <f ca="1">AND(BM44,L44=BE44)</f>
        <v>0</v>
      </c>
      <c r="BO44" s="46"/>
      <c r="BP44" s="45" t="e">
        <f ca="1">OFFSET($A$7,$AW44,BQ$3)+1</f>
        <v>#N/A</v>
      </c>
      <c r="BQ44" s="47" t="e">
        <f t="shared" ca="1" si="8"/>
        <v>#N/A</v>
      </c>
      <c r="BR44" s="47" t="str">
        <f t="shared" ca="1" si="9"/>
        <v/>
      </c>
    </row>
    <row r="45" spans="1:70">
      <c r="A45" s="150">
        <f t="shared" si="4"/>
        <v>38</v>
      </c>
      <c r="B45" s="40"/>
      <c r="C45" s="41"/>
      <c r="D45" s="54"/>
      <c r="E45" s="54"/>
      <c r="F45" s="54"/>
      <c r="G45" s="54"/>
      <c r="H45" s="54"/>
      <c r="I45" s="44"/>
      <c r="J45" s="44"/>
      <c r="K45" s="44"/>
      <c r="L45" s="123"/>
      <c r="M45" s="44"/>
      <c r="N45" s="44"/>
      <c r="O45" s="127"/>
      <c r="P45" s="44"/>
      <c r="Q45" s="119" t="str">
        <f t="shared" si="5"/>
        <v/>
      </c>
      <c r="R45" s="123"/>
      <c r="S45" s="55"/>
      <c r="T45" s="44"/>
      <c r="U45" s="44"/>
      <c r="V45" s="44"/>
      <c r="W45" s="44"/>
      <c r="X45" s="44"/>
      <c r="Y45" s="44"/>
      <c r="Z45" s="44"/>
      <c r="AA45" s="44"/>
      <c r="AB45" s="44"/>
      <c r="AC45" s="44"/>
      <c r="AD45" s="44"/>
      <c r="AE45" s="135"/>
      <c r="AF45" s="44"/>
      <c r="AG45" s="123"/>
      <c r="AH45" s="44"/>
      <c r="AI45" s="55"/>
      <c r="AJ45" s="44"/>
      <c r="AK45" s="44"/>
      <c r="AL45" s="46"/>
      <c r="AM45" s="45" t="b">
        <f>NOT(ISBLANK(B45))</f>
        <v>0</v>
      </c>
      <c r="AN45" s="45" t="b">
        <f t="shared" ca="1" si="6"/>
        <v>0</v>
      </c>
      <c r="AO45" s="45" t="str">
        <f>IF(AND(B45&lt;&gt;"",C45&lt;&gt;""),B45&amp;"."&amp;C45,B45&amp;C45)</f>
        <v/>
      </c>
      <c r="AP45" s="45" t="b">
        <f t="shared" ca="1" si="7"/>
        <v>0</v>
      </c>
      <c r="AQ45" s="45" t="b">
        <f>AND(NOT(ISBLANK(I45)),NOT(ISBLANK(J45)),NOT(ISBLANK(K45)))</f>
        <v>0</v>
      </c>
      <c r="AR45" s="46"/>
      <c r="AS45" s="112" t="e">
        <f>INDEX(GuideWordMeaning,MATCH(P45,GuideWord,0),MATCH(O45,GuideWordElement,0))</f>
        <v>#N/A</v>
      </c>
      <c r="AT45" s="112" t="b">
        <f>R45&lt;&gt;""</f>
        <v>0</v>
      </c>
      <c r="AU45" s="45" t="b">
        <f>IFERROR(OR(S45:AD45), FALSE)</f>
        <v>0</v>
      </c>
      <c r="AV45" s="46"/>
      <c r="AW45" s="45">
        <f t="shared" si="10"/>
        <v>37</v>
      </c>
      <c r="AX45" s="45">
        <f ca="1">OFFSET($A$7,$AW45,AX$3)</f>
        <v>0</v>
      </c>
      <c r="AY45" s="45">
        <f ca="1">OFFSET($A$7,$AW45,AY$3)</f>
        <v>0</v>
      </c>
      <c r="AZ45" s="45">
        <f ca="1">OFFSET($A$7,$AW45,AZ$3)</f>
        <v>0</v>
      </c>
      <c r="BA45" s="45">
        <f ca="1">OFFSET($A$7,$AW45,BA$3)</f>
        <v>0</v>
      </c>
      <c r="BB45" s="45">
        <f ca="1">OFFSET($A$7,$AW45,BB$3)</f>
        <v>0</v>
      </c>
      <c r="BC45" s="45">
        <f ca="1">OFFSET($A$7,$AW45,BC$3)</f>
        <v>0</v>
      </c>
      <c r="BD45" s="45">
        <f ca="1">OFFSET($A$7,$AW45,BD$3)</f>
        <v>0</v>
      </c>
      <c r="BE45" s="45">
        <f ca="1">OFFSET($A$7,$AW45,BE$3)</f>
        <v>0</v>
      </c>
      <c r="BF45" s="45" t="b">
        <f ca="1">AND($AM45,$B45=$AX45)</f>
        <v>0</v>
      </c>
      <c r="BG45" s="45" t="b">
        <f ca="1">AND(BF45,NOT(ISBLANK(C45)),C45=AY45)</f>
        <v>0</v>
      </c>
      <c r="BH45" s="45" t="b">
        <f ca="1">AND(BG45,NOT(ISBLANK(D45)),D45=AZ45)</f>
        <v>0</v>
      </c>
      <c r="BI45" s="45" t="b">
        <f ca="1">AND(BH45,NOT(ISBLANK(E45)),E45=BA45)</f>
        <v>0</v>
      </c>
      <c r="BJ45" s="45" t="b">
        <f ca="1">AND(BI45,NOT(ISBLANK(F45)),F45=BB45)</f>
        <v>0</v>
      </c>
      <c r="BK45" s="45" t="b">
        <f ca="1">AND(BJ45,NOT(ISBLANK(G45)),G45=BC45)</f>
        <v>0</v>
      </c>
      <c r="BL45" s="45" t="b">
        <f ca="1">AND(BK45,NOT(ISBLANK(H45)),H45=BD45)</f>
        <v>0</v>
      </c>
      <c r="BM45" s="45" t="b">
        <f ca="1">AND($BG45,D45=AZ45,E45=BA45,F45=BB45,G45=BC45,H45=BD45)</f>
        <v>0</v>
      </c>
      <c r="BN45" s="45" t="b">
        <f ca="1">AND(BM45,L45=BE45)</f>
        <v>0</v>
      </c>
      <c r="BO45" s="46"/>
      <c r="BP45" s="45" t="e">
        <f ca="1">OFFSET($A$7,$AW45,BQ$3)+1</f>
        <v>#N/A</v>
      </c>
      <c r="BQ45" s="47" t="e">
        <f t="shared" ca="1" si="8"/>
        <v>#N/A</v>
      </c>
      <c r="BR45" s="47" t="str">
        <f t="shared" ca="1" si="9"/>
        <v/>
      </c>
    </row>
    <row r="46" spans="1:70">
      <c r="A46" s="150">
        <f t="shared" si="4"/>
        <v>39</v>
      </c>
      <c r="B46" s="40"/>
      <c r="C46" s="41"/>
      <c r="D46" s="54"/>
      <c r="E46" s="54"/>
      <c r="F46" s="54"/>
      <c r="G46" s="54"/>
      <c r="H46" s="54"/>
      <c r="I46" s="44"/>
      <c r="J46" s="44"/>
      <c r="K46" s="44"/>
      <c r="L46" s="123"/>
      <c r="M46" s="44"/>
      <c r="N46" s="44"/>
      <c r="O46" s="127"/>
      <c r="P46" s="44"/>
      <c r="Q46" s="119" t="str">
        <f t="shared" si="5"/>
        <v/>
      </c>
      <c r="R46" s="123"/>
      <c r="S46" s="55"/>
      <c r="T46" s="44"/>
      <c r="U46" s="44"/>
      <c r="V46" s="44"/>
      <c r="W46" s="44"/>
      <c r="X46" s="44"/>
      <c r="Y46" s="44"/>
      <c r="Z46" s="44"/>
      <c r="AA46" s="44"/>
      <c r="AB46" s="44"/>
      <c r="AC46" s="44"/>
      <c r="AD46" s="44"/>
      <c r="AE46" s="135"/>
      <c r="AF46" s="44"/>
      <c r="AG46" s="123"/>
      <c r="AH46" s="44"/>
      <c r="AI46" s="55"/>
      <c r="AJ46" s="44"/>
      <c r="AK46" s="44"/>
      <c r="AL46" s="46"/>
      <c r="AM46" s="45" t="b">
        <f>NOT(ISBLANK(B46))</f>
        <v>0</v>
      </c>
      <c r="AN46" s="45" t="b">
        <f t="shared" ca="1" si="6"/>
        <v>0</v>
      </c>
      <c r="AO46" s="45" t="str">
        <f>IF(AND(B46&lt;&gt;"",C46&lt;&gt;""),B46&amp;"."&amp;C46,B46&amp;C46)</f>
        <v/>
      </c>
      <c r="AP46" s="45" t="b">
        <f t="shared" ca="1" si="7"/>
        <v>0</v>
      </c>
      <c r="AQ46" s="45" t="b">
        <f>AND(NOT(ISBLANK(I46)),NOT(ISBLANK(J46)),NOT(ISBLANK(K46)))</f>
        <v>0</v>
      </c>
      <c r="AR46" s="46"/>
      <c r="AS46" s="112" t="e">
        <f>INDEX(GuideWordMeaning,MATCH(P46,GuideWord,0),MATCH(O46,GuideWordElement,0))</f>
        <v>#N/A</v>
      </c>
      <c r="AT46" s="112" t="b">
        <f>R46&lt;&gt;""</f>
        <v>0</v>
      </c>
      <c r="AU46" s="45" t="b">
        <f>IFERROR(OR(S46:AD46), FALSE)</f>
        <v>0</v>
      </c>
      <c r="AV46" s="46"/>
      <c r="AW46" s="45">
        <f t="shared" si="10"/>
        <v>38</v>
      </c>
      <c r="AX46" s="45">
        <f ca="1">OFFSET($A$7,$AW46,AX$3)</f>
        <v>0</v>
      </c>
      <c r="AY46" s="45">
        <f ca="1">OFFSET($A$7,$AW46,AY$3)</f>
        <v>0</v>
      </c>
      <c r="AZ46" s="45">
        <f ca="1">OFFSET($A$7,$AW46,AZ$3)</f>
        <v>0</v>
      </c>
      <c r="BA46" s="45">
        <f ca="1">OFFSET($A$7,$AW46,BA$3)</f>
        <v>0</v>
      </c>
      <c r="BB46" s="45">
        <f ca="1">OFFSET($A$7,$AW46,BB$3)</f>
        <v>0</v>
      </c>
      <c r="BC46" s="45">
        <f ca="1">OFFSET($A$7,$AW46,BC$3)</f>
        <v>0</v>
      </c>
      <c r="BD46" s="45">
        <f ca="1">OFFSET($A$7,$AW46,BD$3)</f>
        <v>0</v>
      </c>
      <c r="BE46" s="45">
        <f ca="1">OFFSET($A$7,$AW46,BE$3)</f>
        <v>0</v>
      </c>
      <c r="BF46" s="45" t="b">
        <f ca="1">AND($AM46,$B46=$AX46)</f>
        <v>0</v>
      </c>
      <c r="BG46" s="45" t="b">
        <f ca="1">AND(BF46,NOT(ISBLANK(C46)),C46=AY46)</f>
        <v>0</v>
      </c>
      <c r="BH46" s="45" t="b">
        <f ca="1">AND(BG46,NOT(ISBLANK(D46)),D46=AZ46)</f>
        <v>0</v>
      </c>
      <c r="BI46" s="45" t="b">
        <f ca="1">AND(BH46,NOT(ISBLANK(E46)),E46=BA46)</f>
        <v>0</v>
      </c>
      <c r="BJ46" s="45" t="b">
        <f ca="1">AND(BI46,NOT(ISBLANK(F46)),F46=BB46)</f>
        <v>0</v>
      </c>
      <c r="BK46" s="45" t="b">
        <f ca="1">AND(BJ46,NOT(ISBLANK(G46)),G46=BC46)</f>
        <v>0</v>
      </c>
      <c r="BL46" s="45" t="b">
        <f ca="1">AND(BK46,NOT(ISBLANK(H46)),H46=BD46)</f>
        <v>0</v>
      </c>
      <c r="BM46" s="45" t="b">
        <f ca="1">AND($BG46,D46=AZ46,E46=BA46,F46=BB46,G46=BC46,H46=BD46)</f>
        <v>0</v>
      </c>
      <c r="BN46" s="45" t="b">
        <f ca="1">AND(BM46,L46=BE46)</f>
        <v>0</v>
      </c>
      <c r="BO46" s="46"/>
      <c r="BP46" s="45" t="e">
        <f ca="1">OFFSET($A$7,$AW46,BQ$3)+1</f>
        <v>#N/A</v>
      </c>
      <c r="BQ46" s="47" t="e">
        <f t="shared" ca="1" si="8"/>
        <v>#N/A</v>
      </c>
      <c r="BR46" s="47" t="str">
        <f t="shared" ca="1" si="9"/>
        <v/>
      </c>
    </row>
    <row r="47" spans="1:70">
      <c r="A47" s="150">
        <f t="shared" si="4"/>
        <v>40</v>
      </c>
      <c r="B47" s="40"/>
      <c r="C47" s="41"/>
      <c r="D47" s="54"/>
      <c r="E47" s="54"/>
      <c r="F47" s="54"/>
      <c r="G47" s="54"/>
      <c r="H47" s="54"/>
      <c r="I47" s="44"/>
      <c r="J47" s="44"/>
      <c r="K47" s="44"/>
      <c r="L47" s="123"/>
      <c r="M47" s="44"/>
      <c r="N47" s="44"/>
      <c r="O47" s="127"/>
      <c r="P47" s="44"/>
      <c r="Q47" s="119" t="str">
        <f t="shared" si="5"/>
        <v/>
      </c>
      <c r="R47" s="123"/>
      <c r="S47" s="55"/>
      <c r="T47" s="44"/>
      <c r="U47" s="44"/>
      <c r="V47" s="44"/>
      <c r="W47" s="44"/>
      <c r="X47" s="44"/>
      <c r="Y47" s="44"/>
      <c r="Z47" s="44"/>
      <c r="AA47" s="44"/>
      <c r="AB47" s="44"/>
      <c r="AC47" s="44"/>
      <c r="AD47" s="44"/>
      <c r="AE47" s="135"/>
      <c r="AF47" s="44"/>
      <c r="AG47" s="123"/>
      <c r="AH47" s="44"/>
      <c r="AI47" s="55"/>
      <c r="AJ47" s="44"/>
      <c r="AK47" s="44"/>
      <c r="AL47" s="46"/>
      <c r="AM47" s="45" t="b">
        <f>NOT(ISBLANK(B47))</f>
        <v>0</v>
      </c>
      <c r="AN47" s="45" t="b">
        <f t="shared" ca="1" si="6"/>
        <v>0</v>
      </c>
      <c r="AO47" s="45" t="str">
        <f>IF(AND(B47&lt;&gt;"",C47&lt;&gt;""),B47&amp;"."&amp;C47,B47&amp;C47)</f>
        <v/>
      </c>
      <c r="AP47" s="45" t="b">
        <f t="shared" ca="1" si="7"/>
        <v>0</v>
      </c>
      <c r="AQ47" s="45" t="b">
        <f>AND(NOT(ISBLANK(I47)),NOT(ISBLANK(J47)),NOT(ISBLANK(K47)))</f>
        <v>0</v>
      </c>
      <c r="AR47" s="46"/>
      <c r="AS47" s="112" t="e">
        <f>INDEX(GuideWordMeaning,MATCH(P47,GuideWord,0),MATCH(O47,GuideWordElement,0))</f>
        <v>#N/A</v>
      </c>
      <c r="AT47" s="112" t="b">
        <f>R47&lt;&gt;""</f>
        <v>0</v>
      </c>
      <c r="AU47" s="45" t="b">
        <f>IFERROR(OR(S47:AD47), FALSE)</f>
        <v>0</v>
      </c>
      <c r="AV47" s="46"/>
      <c r="AW47" s="45">
        <f t="shared" si="10"/>
        <v>39</v>
      </c>
      <c r="AX47" s="45">
        <f ca="1">OFFSET($A$7,$AW47,AX$3)</f>
        <v>0</v>
      </c>
      <c r="AY47" s="45">
        <f ca="1">OFFSET($A$7,$AW47,AY$3)</f>
        <v>0</v>
      </c>
      <c r="AZ47" s="45">
        <f ca="1">OFFSET($A$7,$AW47,AZ$3)</f>
        <v>0</v>
      </c>
      <c r="BA47" s="45">
        <f ca="1">OFFSET($A$7,$AW47,BA$3)</f>
        <v>0</v>
      </c>
      <c r="BB47" s="45">
        <f ca="1">OFFSET($A$7,$AW47,BB$3)</f>
        <v>0</v>
      </c>
      <c r="BC47" s="45">
        <f ca="1">OFFSET($A$7,$AW47,BC$3)</f>
        <v>0</v>
      </c>
      <c r="BD47" s="45">
        <f ca="1">OFFSET($A$7,$AW47,BD$3)</f>
        <v>0</v>
      </c>
      <c r="BE47" s="45">
        <f ca="1">OFFSET($A$7,$AW47,BE$3)</f>
        <v>0</v>
      </c>
      <c r="BF47" s="45" t="b">
        <f ca="1">AND($AM47,$B47=$AX47)</f>
        <v>0</v>
      </c>
      <c r="BG47" s="45" t="b">
        <f ca="1">AND(BF47,NOT(ISBLANK(C47)),C47=AY47)</f>
        <v>0</v>
      </c>
      <c r="BH47" s="45" t="b">
        <f ca="1">AND(BG47,NOT(ISBLANK(D47)),D47=AZ47)</f>
        <v>0</v>
      </c>
      <c r="BI47" s="45" t="b">
        <f ca="1">AND(BH47,NOT(ISBLANK(E47)),E47=BA47)</f>
        <v>0</v>
      </c>
      <c r="BJ47" s="45" t="b">
        <f ca="1">AND(BI47,NOT(ISBLANK(F47)),F47=BB47)</f>
        <v>0</v>
      </c>
      <c r="BK47" s="45" t="b">
        <f ca="1">AND(BJ47,NOT(ISBLANK(G47)),G47=BC47)</f>
        <v>0</v>
      </c>
      <c r="BL47" s="45" t="b">
        <f ca="1">AND(BK47,NOT(ISBLANK(H47)),H47=BD47)</f>
        <v>0</v>
      </c>
      <c r="BM47" s="45" t="b">
        <f ca="1">AND($BG47,D47=AZ47,E47=BA47,F47=BB47,G47=BC47,H47=BD47)</f>
        <v>0</v>
      </c>
      <c r="BN47" s="45" t="b">
        <f ca="1">AND(BM47,L47=BE47)</f>
        <v>0</v>
      </c>
      <c r="BO47" s="46"/>
      <c r="BP47" s="45" t="e">
        <f ca="1">OFFSET($A$7,$AW47,BQ$3)+1</f>
        <v>#N/A</v>
      </c>
      <c r="BQ47" s="47" t="e">
        <f t="shared" ca="1" si="8"/>
        <v>#N/A</v>
      </c>
      <c r="BR47" s="47" t="str">
        <f t="shared" ca="1" si="9"/>
        <v/>
      </c>
    </row>
    <row r="48" spans="1:70">
      <c r="A48" s="150">
        <f t="shared" si="4"/>
        <v>41</v>
      </c>
      <c r="B48" s="40"/>
      <c r="C48" s="41"/>
      <c r="D48" s="54"/>
      <c r="E48" s="54"/>
      <c r="F48" s="54"/>
      <c r="G48" s="54"/>
      <c r="H48" s="54"/>
      <c r="I48" s="44"/>
      <c r="J48" s="44"/>
      <c r="K48" s="44"/>
      <c r="L48" s="123"/>
      <c r="M48" s="44"/>
      <c r="N48" s="44"/>
      <c r="O48" s="127"/>
      <c r="P48" s="44"/>
      <c r="Q48" s="119" t="str">
        <f t="shared" si="5"/>
        <v/>
      </c>
      <c r="R48" s="123"/>
      <c r="S48" s="55"/>
      <c r="T48" s="44"/>
      <c r="U48" s="44"/>
      <c r="V48" s="44"/>
      <c r="W48" s="44"/>
      <c r="X48" s="44"/>
      <c r="Y48" s="44"/>
      <c r="Z48" s="44"/>
      <c r="AA48" s="44"/>
      <c r="AB48" s="44"/>
      <c r="AC48" s="44"/>
      <c r="AD48" s="44"/>
      <c r="AE48" s="135"/>
      <c r="AF48" s="44"/>
      <c r="AG48" s="123"/>
      <c r="AH48" s="44"/>
      <c r="AI48" s="55"/>
      <c r="AJ48" s="44"/>
      <c r="AK48" s="44"/>
      <c r="AL48" s="46"/>
      <c r="AM48" s="45" t="b">
        <f>NOT(ISBLANK(B48))</f>
        <v>0</v>
      </c>
      <c r="AN48" s="45" t="b">
        <f t="shared" ca="1" si="6"/>
        <v>0</v>
      </c>
      <c r="AO48" s="45" t="str">
        <f>IF(AND(B48&lt;&gt;"",C48&lt;&gt;""),B48&amp;"."&amp;C48,B48&amp;C48)</f>
        <v/>
      </c>
      <c r="AP48" s="45" t="b">
        <f t="shared" ca="1" si="7"/>
        <v>0</v>
      </c>
      <c r="AQ48" s="45" t="b">
        <f>AND(NOT(ISBLANK(I48)),NOT(ISBLANK(J48)),NOT(ISBLANK(K48)))</f>
        <v>0</v>
      </c>
      <c r="AR48" s="46"/>
      <c r="AS48" s="112" t="e">
        <f>INDEX(GuideWordMeaning,MATCH(P48,GuideWord,0),MATCH(O48,GuideWordElement,0))</f>
        <v>#N/A</v>
      </c>
      <c r="AT48" s="112" t="b">
        <f>R48&lt;&gt;""</f>
        <v>0</v>
      </c>
      <c r="AU48" s="45" t="b">
        <f>IFERROR(OR(S48:AD48), FALSE)</f>
        <v>0</v>
      </c>
      <c r="AV48" s="46"/>
      <c r="AW48" s="45">
        <f t="shared" si="10"/>
        <v>40</v>
      </c>
      <c r="AX48" s="45">
        <f ca="1">OFFSET($A$7,$AW48,AX$3)</f>
        <v>0</v>
      </c>
      <c r="AY48" s="45">
        <f ca="1">OFFSET($A$7,$AW48,AY$3)</f>
        <v>0</v>
      </c>
      <c r="AZ48" s="45">
        <f ca="1">OFFSET($A$7,$AW48,AZ$3)</f>
        <v>0</v>
      </c>
      <c r="BA48" s="45">
        <f ca="1">OFFSET($A$7,$AW48,BA$3)</f>
        <v>0</v>
      </c>
      <c r="BB48" s="45">
        <f ca="1">OFFSET($A$7,$AW48,BB$3)</f>
        <v>0</v>
      </c>
      <c r="BC48" s="45">
        <f ca="1">OFFSET($A$7,$AW48,BC$3)</f>
        <v>0</v>
      </c>
      <c r="BD48" s="45">
        <f ca="1">OFFSET($A$7,$AW48,BD$3)</f>
        <v>0</v>
      </c>
      <c r="BE48" s="45">
        <f ca="1">OFFSET($A$7,$AW48,BE$3)</f>
        <v>0</v>
      </c>
      <c r="BF48" s="45" t="b">
        <f ca="1">AND($AM48,$B48=$AX48)</f>
        <v>0</v>
      </c>
      <c r="BG48" s="45" t="b">
        <f ca="1">AND(BF48,NOT(ISBLANK(C48)),C48=AY48)</f>
        <v>0</v>
      </c>
      <c r="BH48" s="45" t="b">
        <f ca="1">AND(BG48,NOT(ISBLANK(D48)),D48=AZ48)</f>
        <v>0</v>
      </c>
      <c r="BI48" s="45" t="b">
        <f ca="1">AND(BH48,NOT(ISBLANK(E48)),E48=BA48)</f>
        <v>0</v>
      </c>
      <c r="BJ48" s="45" t="b">
        <f ca="1">AND(BI48,NOT(ISBLANK(F48)),F48=BB48)</f>
        <v>0</v>
      </c>
      <c r="BK48" s="45" t="b">
        <f ca="1">AND(BJ48,NOT(ISBLANK(G48)),G48=BC48)</f>
        <v>0</v>
      </c>
      <c r="BL48" s="45" t="b">
        <f ca="1">AND(BK48,NOT(ISBLANK(H48)),H48=BD48)</f>
        <v>0</v>
      </c>
      <c r="BM48" s="45" t="b">
        <f ca="1">AND($BG48,D48=AZ48,E48=BA48,F48=BB48,G48=BC48,H48=BD48)</f>
        <v>0</v>
      </c>
      <c r="BN48" s="45" t="b">
        <f ca="1">AND(BM48,L48=BE48)</f>
        <v>0</v>
      </c>
      <c r="BO48" s="46"/>
      <c r="BP48" s="45" t="e">
        <f ca="1">OFFSET($A$7,$AW48,BQ$3)+1</f>
        <v>#N/A</v>
      </c>
      <c r="BQ48" s="47" t="e">
        <f t="shared" ca="1" si="8"/>
        <v>#N/A</v>
      </c>
      <c r="BR48" s="47" t="str">
        <f t="shared" ca="1" si="9"/>
        <v/>
      </c>
    </row>
  </sheetData>
  <autoFilter ref="B7:BN7"/>
  <mergeCells count="12">
    <mergeCell ref="B4:N5"/>
    <mergeCell ref="O4:AK5"/>
    <mergeCell ref="AM4:AQ5"/>
    <mergeCell ref="AS4:AU5"/>
    <mergeCell ref="AW4:BN5"/>
    <mergeCell ref="BP5:BR5"/>
    <mergeCell ref="BP4:BR4"/>
    <mergeCell ref="AO6:AP6"/>
    <mergeCell ref="AM6:AN6"/>
    <mergeCell ref="I6:L6"/>
    <mergeCell ref="D6:H6"/>
    <mergeCell ref="S6:AD6"/>
  </mergeCells>
  <phoneticPr fontId="10" type="noConversion"/>
  <conditionalFormatting sqref="C8:C9 C11:C48">
    <cfRule type="expression" dxfId="89" priority="41" stopIfTrue="1">
      <formula>AND(NOT(ISBLANK(C8)),NOT(BG8))</formula>
    </cfRule>
    <cfRule type="expression" dxfId="88" priority="42" stopIfTrue="1">
      <formula>AND(NOT(ISBLANK(C8)),BG8)</formula>
    </cfRule>
  </conditionalFormatting>
  <conditionalFormatting sqref="S7:AD7">
    <cfRule type="expression" dxfId="87" priority="55" stopIfTrue="1">
      <formula>S7&lt;&gt;""</formula>
    </cfRule>
  </conditionalFormatting>
  <conditionalFormatting sqref="O8:P48">
    <cfRule type="expression" dxfId="86" priority="56" stopIfTrue="1">
      <formula>NOT($AQ8)</formula>
    </cfRule>
    <cfRule type="expression" dxfId="85" priority="57" stopIfTrue="1">
      <formula>AND($AQ8,NOT(ISBLANK(O8)))</formula>
    </cfRule>
  </conditionalFormatting>
  <conditionalFormatting sqref="AE8:AE48">
    <cfRule type="expression" dxfId="84" priority="60" stopIfTrue="1">
      <formula>NOT($AT8)</formula>
    </cfRule>
    <cfRule type="expression" dxfId="83" priority="61" stopIfTrue="1">
      <formula>AND($AT8,NOT(ISBLANK(AE8)))</formula>
    </cfRule>
  </conditionalFormatting>
  <conditionalFormatting sqref="AG8:AG48">
    <cfRule type="expression" dxfId="82" priority="62" stopIfTrue="1">
      <formula>NOT($AU8)</formula>
    </cfRule>
    <cfRule type="expression" dxfId="81" priority="63" stopIfTrue="1">
      <formula>AND($AU8,NOT(ISBLANK(AG8)))</formula>
    </cfRule>
  </conditionalFormatting>
  <conditionalFormatting sqref="AJ8:AJ48 AK9:AK48">
    <cfRule type="expression" dxfId="80" priority="64" stopIfTrue="1">
      <formula>NOT($AI8)</formula>
    </cfRule>
    <cfRule type="expression" dxfId="79" priority="65" stopIfTrue="1">
      <formula>AND($AI8,NOT(ISBLANK(AJ8)))</formula>
    </cfRule>
  </conditionalFormatting>
  <conditionalFormatting sqref="AF8:AF48">
    <cfRule type="expression" dxfId="78" priority="69" stopIfTrue="1">
      <formula>NOT($AU8)</formula>
    </cfRule>
    <cfRule type="expression" dxfId="77" priority="70" stopIfTrue="1">
      <formula>AND($AU8,NOT(ISBLANK(AF8)),AF8)</formula>
    </cfRule>
    <cfRule type="expression" dxfId="76" priority="71" stopIfTrue="1">
      <formula>AND($AU8,NOT(ISBLANK(AF8)),NOT(AF8))</formula>
    </cfRule>
  </conditionalFormatting>
  <conditionalFormatting sqref="AI8:AI48">
    <cfRule type="expression" dxfId="75" priority="72" stopIfTrue="1">
      <formula>NOT($AF8)</formula>
    </cfRule>
    <cfRule type="expression" dxfId="74" priority="73" stopIfTrue="1">
      <formula>AND($AF8,NOT(ISBLANK(AI8)),AI8)</formula>
    </cfRule>
    <cfRule type="expression" dxfId="73" priority="74" stopIfTrue="1">
      <formula>AND($AF8,NOT(ISBLANK(AI8)),NOT(AI8))</formula>
    </cfRule>
  </conditionalFormatting>
  <conditionalFormatting sqref="AK8">
    <cfRule type="expression" dxfId="72" priority="75" stopIfTrue="1">
      <formula>NOT($AI8)</formula>
    </cfRule>
    <cfRule type="expression" dxfId="71" priority="76" stopIfTrue="1">
      <formula>AND($AI8,NOT(ISBLANK(AK8)),AK8)</formula>
    </cfRule>
    <cfRule type="expression" dxfId="70" priority="77" stopIfTrue="1">
      <formula>AND($AI8,NOT(ISBLANK(AK8)),NOT(AK8))</formula>
    </cfRule>
  </conditionalFormatting>
  <conditionalFormatting sqref="Q8">
    <cfRule type="expression" dxfId="69" priority="37" stopIfTrue="1">
      <formula>Q8&lt;&gt;""</formula>
    </cfRule>
  </conditionalFormatting>
  <conditionalFormatting sqref="Q9:Q48">
    <cfRule type="expression" dxfId="68" priority="36" stopIfTrue="1">
      <formula>Q9&lt;&gt;""</formula>
    </cfRule>
  </conditionalFormatting>
  <conditionalFormatting sqref="AH8:AH48">
    <cfRule type="expression" dxfId="67" priority="28" stopIfTrue="1">
      <formula>NOT($AF8)</formula>
    </cfRule>
    <cfRule type="expression" dxfId="66" priority="29" stopIfTrue="1">
      <formula>AND($AF8,NOT(ISBLANK(AH8)))</formula>
    </cfRule>
  </conditionalFormatting>
  <conditionalFormatting sqref="C10">
    <cfRule type="expression" dxfId="65" priority="26" stopIfTrue="1">
      <formula>AND(NOT(ISBLANK(C10)),NOT(BG10))</formula>
    </cfRule>
    <cfRule type="expression" dxfId="64" priority="27" stopIfTrue="1">
      <formula>AND(NOT(ISBLANK(C10)),BG10)</formula>
    </cfRule>
  </conditionalFormatting>
  <conditionalFormatting sqref="N8:N48">
    <cfRule type="expression" dxfId="63" priority="8" stopIfTrue="1">
      <formula>OR(NOT($AM8),$BM8,NOT(ISBLANK($M8)))</formula>
    </cfRule>
    <cfRule type="expression" dxfId="62" priority="9" stopIfTrue="1">
      <formula>AND(AM8,NOT(ISBLANK(N8)),NOT(N8))</formula>
    </cfRule>
    <cfRule type="expression" dxfId="61" priority="10" stopIfTrue="1">
      <formula>AND(AM8,NOT(ISBLANK(N8)),N8)</formula>
    </cfRule>
  </conditionalFormatting>
  <conditionalFormatting sqref="M8:M48">
    <cfRule type="expression" dxfId="60" priority="1" stopIfTrue="1">
      <formula>OR(NOT($AM8),$BM8,$N8)</formula>
    </cfRule>
    <cfRule type="expression" dxfId="59" priority="6" stopIfTrue="1">
      <formula>AND($AM8,NOT(ISBLANK(M8)))</formula>
    </cfRule>
  </conditionalFormatting>
  <conditionalFormatting sqref="B8:B48">
    <cfRule type="expression" dxfId="58" priority="385" stopIfTrue="1">
      <formula>AND($AM8,NOT($BF8),$AN8)</formula>
    </cfRule>
    <cfRule type="expression" dxfId="57" priority="386" stopIfTrue="1">
      <formula>$BF8</formula>
    </cfRule>
    <cfRule type="expression" dxfId="56" priority="387" stopIfTrue="1">
      <formula>AND($AM8,NOT($BF8),NOT($AN8))</formula>
    </cfRule>
  </conditionalFormatting>
  <conditionalFormatting sqref="I8:K48">
    <cfRule type="expression" dxfId="55" priority="389" stopIfTrue="1">
      <formula>AND($AM8,NOT(ISBLANK(I8)),NOT($BM8))</formula>
    </cfRule>
    <cfRule type="expression" dxfId="54" priority="390" stopIfTrue="1">
      <formula>AND($AM8,NOT(ISBLANK(I8)),$BM8)</formula>
    </cfRule>
  </conditionalFormatting>
  <conditionalFormatting sqref="L8:L48">
    <cfRule type="expression" dxfId="53" priority="392" stopIfTrue="1">
      <formula>AND($AM8,NOT(ISBLANK(L8)),NOT($BN8))</formula>
    </cfRule>
    <cfRule type="expression" dxfId="52" priority="393" stopIfTrue="1">
      <formula>AND($AM8,NOT(ISBLANK(L8)),$BN8)</formula>
    </cfRule>
  </conditionalFormatting>
  <conditionalFormatting sqref="R8:R48">
    <cfRule type="expression" dxfId="51" priority="394" stopIfTrue="1">
      <formula>Q8=""</formula>
    </cfRule>
    <cfRule type="expression" dxfId="50" priority="395" stopIfTrue="1">
      <formula>AND(Q8&lt;&gt;"",$AT8)</formula>
    </cfRule>
  </conditionalFormatting>
  <conditionalFormatting sqref="S8:AD48">
    <cfRule type="expression" dxfId="49" priority="396" stopIfTrue="1">
      <formula>OR(NOT($AT8),NOT(S$3))</formula>
    </cfRule>
    <cfRule type="expression" dxfId="48" priority="397" stopIfTrue="1">
      <formula>AND($AT8,S$3,NOT(ISBLANK(S8)),S8)</formula>
    </cfRule>
    <cfRule type="expression" dxfId="47" priority="398" stopIfTrue="1">
      <formula>AND($AT8,S$3,NOT(ISBLANK(S8)),NOT(S8))</formula>
    </cfRule>
  </conditionalFormatting>
  <conditionalFormatting sqref="D8:H48">
    <cfRule type="expression" dxfId="46" priority="404" stopIfTrue="1">
      <formula>AND(NOT(ISBLANK(D8)),NOT(BH8))</formula>
    </cfRule>
    <cfRule type="expression" dxfId="45" priority="405" stopIfTrue="1">
      <formula>AND(NOT(ISBLANK(D8)),BH8,BG8)</formula>
    </cfRule>
    <cfRule type="expression" dxfId="44" priority="406" stopIfTrue="1">
      <formula>AND(ISBLANK(C8),NOT(BG8))</formula>
    </cfRule>
  </conditionalFormatting>
  <conditionalFormatting sqref="I8:L48">
    <cfRule type="expression" dxfId="43" priority="388" stopIfTrue="1">
      <formula>NOT($AM8)</formula>
    </cfRule>
  </conditionalFormatting>
  <dataValidations count="9">
    <dataValidation type="list" allowBlank="1" showInputMessage="1" showErrorMessage="1" sqref="S8:AD48">
      <formula1>"TRUE, FALSE"</formula1>
    </dataValidation>
    <dataValidation type="list" allowBlank="1" showInputMessage="1" showErrorMessage="1" sqref="K8:K48">
      <formula1>DataName</formula1>
    </dataValidation>
    <dataValidation type="list" allowBlank="1" showInputMessage="1" showErrorMessage="1" sqref="B8:B48">
      <formula1>UseCaseNumber</formula1>
    </dataValidation>
    <dataValidation type="list" allowBlank="1" showInputMessage="1" showErrorMessage="1" sqref="O8:O48">
      <formula1>GuideWordElement</formula1>
    </dataValidation>
    <dataValidation type="list" allowBlank="1" showInputMessage="1" showErrorMessage="1" sqref="P8:P48">
      <formula1>GuideWord</formula1>
    </dataValidation>
    <dataValidation type="list" allowBlank="1" showInputMessage="1" showErrorMessage="1" sqref="AK8:AK48 AI8:AI48 AF8:AF48 N8:N48">
      <formula1>"TRUE,FALSE"</formula1>
    </dataValidation>
    <dataValidation type="list" allowBlank="1" showInputMessage="1" showErrorMessage="1" sqref="I8:I48">
      <formula1>ActorName</formula1>
    </dataValidation>
    <dataValidation type="list" allowBlank="1" showInputMessage="1" showErrorMessage="1" sqref="AH8:AH48">
      <formula1>"High,Medium,Low"</formula1>
    </dataValidation>
    <dataValidation type="list" allowBlank="1" showInputMessage="1" showErrorMessage="1" sqref="M8:M48">
      <formula1>UseCaseStep</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ySplit="1" topLeftCell="A2" activePane="bottomLeft" state="frozen"/>
      <selection pane="bottomLeft" activeCell="B2" sqref="B2"/>
    </sheetView>
  </sheetViews>
  <sheetFormatPr baseColWidth="10" defaultRowHeight="13" x14ac:dyDescent="0"/>
  <cols>
    <col min="1" max="1" width="28.140625" customWidth="1"/>
    <col min="2" max="2" width="24.28515625" customWidth="1"/>
    <col min="3" max="3" width="53" customWidth="1"/>
    <col min="4" max="4" width="14" bestFit="1" customWidth="1"/>
  </cols>
  <sheetData>
    <row r="1" spans="1:4" ht="16">
      <c r="A1" s="6" t="s">
        <v>241</v>
      </c>
      <c r="B1" s="6" t="s">
        <v>242</v>
      </c>
      <c r="C1" s="6" t="s">
        <v>243</v>
      </c>
      <c r="D1" s="202" t="s">
        <v>727</v>
      </c>
    </row>
    <row r="2" spans="1:4">
      <c r="A2" s="53" t="s">
        <v>321</v>
      </c>
      <c r="B2" s="41"/>
      <c r="C2" s="41"/>
      <c r="D2" s="41"/>
    </row>
    <row r="3" spans="1:4">
      <c r="A3" s="53" t="s">
        <v>322</v>
      </c>
      <c r="B3" s="41"/>
      <c r="C3" s="41"/>
      <c r="D3" s="41"/>
    </row>
    <row r="4" spans="1:4">
      <c r="A4" s="53" t="s">
        <v>323</v>
      </c>
      <c r="B4" s="41"/>
      <c r="C4" s="41"/>
      <c r="D4" s="41"/>
    </row>
  </sheetData>
  <autoFilter ref="A1:D1"/>
  <phoneticPr fontId="10" type="noConversion"/>
  <conditionalFormatting sqref="A2:C4">
    <cfRule type="expression" dxfId="42" priority="0" stopIfTrue="1">
      <formula>A2&lt;&gt;""</formula>
    </cfRule>
  </conditionalFormatting>
  <conditionalFormatting sqref="D2">
    <cfRule type="containsText" dxfId="41" priority="1" operator="containsText" text="FALSE">
      <formula>NOT(ISERROR(SEARCH("FALSE",D2)))</formula>
    </cfRule>
    <cfRule type="cellIs" dxfId="40" priority="2" operator="equal">
      <formula>TRUE</formula>
    </cfRule>
  </conditionalFormatting>
  <dataValidations count="1">
    <dataValidation type="list" allowBlank="1" showInputMessage="1" showErrorMessage="1" sqref="D2:D4">
      <formula1>"TRUE, 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1" topLeftCell="A2" activePane="bottomLeft" state="frozen"/>
      <selection pane="bottomLeft" activeCell="A2" sqref="A2"/>
    </sheetView>
  </sheetViews>
  <sheetFormatPr baseColWidth="10" defaultRowHeight="13" x14ac:dyDescent="0"/>
  <cols>
    <col min="1" max="1" width="20.5703125" customWidth="1"/>
    <col min="2" max="2" width="15.5703125" bestFit="1" customWidth="1"/>
    <col min="3" max="5" width="20.5703125" customWidth="1"/>
    <col min="6" max="6" width="14.28515625" bestFit="1" customWidth="1"/>
  </cols>
  <sheetData>
    <row r="1" spans="1:6" ht="16">
      <c r="A1" s="6" t="s">
        <v>161</v>
      </c>
      <c r="B1" s="6" t="s">
        <v>245</v>
      </c>
      <c r="C1" s="6" t="s">
        <v>244</v>
      </c>
      <c r="D1" s="6" t="s">
        <v>254</v>
      </c>
      <c r="E1" s="6" t="s">
        <v>255</v>
      </c>
      <c r="F1" s="136" t="s">
        <v>439</v>
      </c>
    </row>
    <row r="2" spans="1:6">
      <c r="A2" s="145"/>
      <c r="B2" s="53" t="s">
        <v>113</v>
      </c>
      <c r="C2" s="54"/>
      <c r="D2" s="54"/>
      <c r="E2" s="54"/>
      <c r="F2" s="41"/>
    </row>
    <row r="3" spans="1:6">
      <c r="A3" s="41"/>
      <c r="B3" s="53" t="s">
        <v>114</v>
      </c>
      <c r="C3" s="54"/>
      <c r="D3" s="54"/>
      <c r="E3" s="54"/>
      <c r="F3" s="41"/>
    </row>
    <row r="4" spans="1:6">
      <c r="A4" s="41"/>
      <c r="B4" s="53" t="s">
        <v>115</v>
      </c>
      <c r="C4" s="54"/>
      <c r="D4" s="54"/>
      <c r="E4" s="54"/>
      <c r="F4" s="41"/>
    </row>
    <row r="5" spans="1:6">
      <c r="A5" s="41"/>
      <c r="B5" s="53" t="s">
        <v>116</v>
      </c>
      <c r="C5" s="54"/>
      <c r="D5" s="54"/>
      <c r="E5" s="54"/>
      <c r="F5" s="41"/>
    </row>
  </sheetData>
  <autoFilter ref="A1:F1"/>
  <phoneticPr fontId="10" type="noConversion"/>
  <conditionalFormatting sqref="F2">
    <cfRule type="containsText" dxfId="39" priority="1" operator="containsText" text="FALSE">
      <formula>NOT(ISERROR(SEARCH("FALSE",F2)))</formula>
    </cfRule>
    <cfRule type="cellIs" dxfId="38" priority="2" operator="equal">
      <formula>TRUE</formula>
    </cfRule>
  </conditionalFormatting>
  <dataValidations count="1">
    <dataValidation type="list" allowBlank="1" showInputMessage="1" showErrorMessage="1" sqref="F2:F5">
      <formula1>"TRUE, FALSE"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34"/>
  <sheetViews>
    <sheetView tabSelected="1" workbookViewId="0">
      <selection activeCell="A14" sqref="A14:G14"/>
    </sheetView>
  </sheetViews>
  <sheetFormatPr baseColWidth="10" defaultColWidth="2.28515625" defaultRowHeight="13" x14ac:dyDescent="0"/>
  <cols>
    <col min="1" max="16384" width="2.28515625" style="129"/>
  </cols>
  <sheetData>
    <row r="1" spans="1:31" ht="17" customHeight="1">
      <c r="A1" s="309" t="s">
        <v>17</v>
      </c>
      <c r="B1" s="309"/>
      <c r="C1" s="297"/>
      <c r="D1" s="297"/>
      <c r="E1" s="297"/>
      <c r="F1" s="297"/>
      <c r="G1" s="297"/>
      <c r="H1" s="297"/>
      <c r="I1" s="297"/>
      <c r="J1" s="297"/>
      <c r="K1" s="297"/>
      <c r="L1" s="297"/>
      <c r="M1" s="297"/>
      <c r="N1" s="297"/>
      <c r="O1" s="297"/>
      <c r="P1" s="297"/>
      <c r="Q1" s="297"/>
      <c r="R1" s="297"/>
      <c r="S1" s="297"/>
      <c r="T1" s="297"/>
      <c r="U1" s="297"/>
      <c r="V1" s="297"/>
      <c r="W1" s="297"/>
      <c r="X1" s="297"/>
      <c r="Y1" s="297"/>
      <c r="Z1" s="297"/>
      <c r="AA1" s="297"/>
      <c r="AB1" s="297"/>
      <c r="AC1" s="297"/>
      <c r="AD1" s="297"/>
      <c r="AE1" s="297"/>
    </row>
    <row r="2" spans="1:31" ht="40" customHeight="1">
      <c r="A2" s="296" t="s">
        <v>425</v>
      </c>
      <c r="B2" s="296"/>
      <c r="C2" s="297"/>
      <c r="D2" s="297"/>
      <c r="E2" s="297"/>
      <c r="F2" s="297"/>
      <c r="G2" s="297"/>
      <c r="H2" s="297"/>
      <c r="I2" s="297"/>
      <c r="J2" s="297"/>
      <c r="K2" s="297"/>
      <c r="L2" s="297"/>
      <c r="M2" s="297"/>
      <c r="N2" s="297"/>
      <c r="O2" s="297"/>
      <c r="P2" s="297"/>
      <c r="Q2" s="297"/>
      <c r="R2" s="297"/>
      <c r="S2" s="297"/>
      <c r="T2" s="297"/>
      <c r="U2" s="297"/>
      <c r="V2" s="297"/>
      <c r="W2" s="297"/>
      <c r="X2" s="297"/>
      <c r="Y2" s="297"/>
      <c r="Z2" s="297"/>
      <c r="AA2" s="297"/>
      <c r="AB2" s="297"/>
      <c r="AC2" s="297"/>
      <c r="AD2" s="297"/>
      <c r="AE2" s="297"/>
    </row>
    <row r="3" spans="1:31">
      <c r="A3" s="296"/>
      <c r="B3" s="296"/>
      <c r="C3" s="297"/>
      <c r="D3" s="297"/>
      <c r="E3" s="297"/>
      <c r="F3" s="297"/>
      <c r="G3" s="297"/>
      <c r="H3" s="297"/>
      <c r="I3" s="297"/>
      <c r="J3" s="297"/>
      <c r="K3" s="297"/>
      <c r="L3" s="297"/>
      <c r="M3" s="297"/>
      <c r="N3" s="297"/>
      <c r="O3" s="297"/>
      <c r="P3" s="297"/>
      <c r="Q3" s="297"/>
      <c r="R3" s="297"/>
      <c r="S3" s="297"/>
      <c r="T3" s="297"/>
      <c r="U3" s="297"/>
      <c r="V3" s="297"/>
      <c r="W3" s="297"/>
      <c r="X3" s="297"/>
      <c r="Y3" s="297"/>
      <c r="Z3" s="297"/>
      <c r="AA3" s="297"/>
      <c r="AB3" s="297"/>
      <c r="AC3" s="297"/>
      <c r="AD3" s="297"/>
      <c r="AE3" s="297"/>
    </row>
    <row r="4" spans="1:31">
      <c r="A4" s="295" t="s">
        <v>588</v>
      </c>
      <c r="B4" s="295"/>
      <c r="C4" s="295"/>
      <c r="D4" s="295"/>
      <c r="E4" s="295"/>
      <c r="F4" s="295"/>
      <c r="G4" s="295"/>
      <c r="H4" s="295"/>
      <c r="I4" s="295"/>
      <c r="J4" s="295"/>
      <c r="K4" s="295"/>
      <c r="L4" s="295"/>
      <c r="M4" s="295"/>
      <c r="N4" s="295"/>
      <c r="O4" s="295"/>
      <c r="P4" s="295"/>
      <c r="Q4" s="295"/>
      <c r="R4" s="295"/>
      <c r="S4" s="295"/>
      <c r="T4" s="295"/>
      <c r="U4" s="295"/>
      <c r="V4" s="295"/>
      <c r="W4" s="295"/>
      <c r="X4" s="295"/>
      <c r="Y4" s="295"/>
      <c r="Z4" s="295"/>
      <c r="AA4" s="295"/>
      <c r="AB4" s="295"/>
      <c r="AC4" s="295"/>
      <c r="AD4" s="295"/>
      <c r="AE4" s="295"/>
    </row>
    <row r="5" spans="1:31" ht="53" customHeight="1">
      <c r="A5" s="296" t="s">
        <v>591</v>
      </c>
      <c r="B5" s="296"/>
      <c r="C5" s="297"/>
      <c r="D5" s="297"/>
      <c r="E5" s="297"/>
      <c r="F5" s="297"/>
      <c r="G5" s="297"/>
      <c r="H5" s="297"/>
      <c r="I5" s="297"/>
      <c r="J5" s="297"/>
      <c r="K5" s="297"/>
      <c r="L5" s="297"/>
      <c r="M5" s="297"/>
      <c r="N5" s="297"/>
      <c r="O5" s="297"/>
      <c r="P5" s="297"/>
      <c r="Q5" s="297"/>
      <c r="R5" s="297"/>
      <c r="S5" s="297"/>
      <c r="T5" s="297"/>
      <c r="U5" s="297"/>
      <c r="V5" s="297"/>
      <c r="W5" s="297"/>
      <c r="X5" s="297"/>
      <c r="Y5" s="297"/>
      <c r="Z5" s="297"/>
      <c r="AA5" s="297"/>
      <c r="AB5" s="297"/>
      <c r="AC5" s="297"/>
      <c r="AD5" s="297"/>
      <c r="AE5" s="297"/>
    </row>
    <row r="6" spans="1:31">
      <c r="A6" s="299" t="s">
        <v>589</v>
      </c>
      <c r="B6" s="224"/>
      <c r="C6" s="224"/>
      <c r="D6" s="224"/>
      <c r="E6" s="224"/>
      <c r="F6" s="224"/>
      <c r="G6" s="224"/>
      <c r="H6" s="224"/>
      <c r="I6" s="224"/>
      <c r="J6" s="224"/>
      <c r="K6" s="224"/>
      <c r="L6" s="224"/>
      <c r="M6" s="224"/>
      <c r="N6" s="224"/>
      <c r="O6" s="254"/>
      <c r="P6" s="299" t="s">
        <v>590</v>
      </c>
      <c r="Q6" s="224"/>
      <c r="R6" s="224"/>
      <c r="S6" s="224"/>
      <c r="T6" s="224"/>
      <c r="U6" s="224"/>
      <c r="V6" s="224"/>
      <c r="W6" s="224"/>
      <c r="X6" s="224"/>
      <c r="Y6" s="224"/>
      <c r="Z6" s="224"/>
      <c r="AA6" s="224"/>
      <c r="AB6" s="224"/>
      <c r="AC6" s="224"/>
      <c r="AD6" s="224"/>
      <c r="AE6" s="254"/>
    </row>
    <row r="7" spans="1:31">
      <c r="A7" s="360">
        <v>1.5</v>
      </c>
      <c r="B7" s="344"/>
      <c r="C7" s="344"/>
      <c r="D7" s="344"/>
      <c r="E7" s="344"/>
      <c r="F7" s="344"/>
      <c r="G7" s="344"/>
      <c r="H7" s="344"/>
      <c r="I7" s="344"/>
      <c r="J7" s="344"/>
      <c r="K7" s="344"/>
      <c r="L7" s="344"/>
      <c r="M7" s="344"/>
      <c r="N7" s="344"/>
      <c r="O7" s="361"/>
      <c r="P7" s="343" t="s">
        <v>526</v>
      </c>
      <c r="Q7" s="344"/>
      <c r="R7" s="344"/>
      <c r="S7" s="344"/>
      <c r="T7" s="344"/>
      <c r="U7" s="344"/>
      <c r="V7" s="344"/>
      <c r="W7" s="344"/>
      <c r="X7" s="344"/>
      <c r="Y7" s="344"/>
      <c r="Z7" s="344"/>
      <c r="AA7" s="344"/>
      <c r="AB7" s="344"/>
      <c r="AC7" s="344"/>
      <c r="AD7" s="344"/>
      <c r="AE7" s="361"/>
    </row>
    <row r="8" spans="1:31">
      <c r="A8" s="296"/>
      <c r="B8" s="296"/>
      <c r="C8" s="297"/>
      <c r="D8" s="297"/>
      <c r="E8" s="297"/>
      <c r="F8" s="297"/>
      <c r="G8" s="297"/>
      <c r="H8" s="297"/>
      <c r="I8" s="297"/>
      <c r="J8" s="297"/>
      <c r="K8" s="297"/>
      <c r="L8" s="297"/>
      <c r="M8" s="297"/>
      <c r="N8" s="297"/>
      <c r="O8" s="297"/>
      <c r="P8" s="297"/>
      <c r="Q8" s="297"/>
      <c r="R8" s="297"/>
      <c r="S8" s="297"/>
      <c r="T8" s="297"/>
      <c r="U8" s="297"/>
      <c r="V8" s="297"/>
      <c r="W8" s="297"/>
      <c r="X8" s="297"/>
      <c r="Y8" s="297"/>
      <c r="Z8" s="297"/>
      <c r="AA8" s="297"/>
      <c r="AB8" s="297"/>
      <c r="AC8" s="297"/>
      <c r="AD8" s="297"/>
      <c r="AE8" s="297"/>
    </row>
    <row r="9" spans="1:31" ht="18">
      <c r="A9" s="309" t="s">
        <v>325</v>
      </c>
      <c r="B9" s="309"/>
      <c r="C9" s="297"/>
      <c r="D9" s="297"/>
      <c r="E9" s="297"/>
      <c r="F9" s="297"/>
      <c r="G9" s="297"/>
      <c r="H9" s="297"/>
      <c r="I9" s="297"/>
      <c r="J9" s="297"/>
      <c r="K9" s="297"/>
      <c r="L9" s="297"/>
      <c r="M9" s="297"/>
      <c r="N9" s="297"/>
      <c r="O9" s="297"/>
      <c r="P9" s="297"/>
      <c r="Q9" s="297"/>
      <c r="R9" s="297"/>
      <c r="S9" s="297"/>
      <c r="T9" s="297"/>
      <c r="U9" s="297"/>
      <c r="V9" s="297"/>
      <c r="W9" s="297"/>
      <c r="X9" s="297"/>
      <c r="Y9" s="297"/>
      <c r="Z9" s="297"/>
      <c r="AA9" s="297"/>
      <c r="AB9" s="297"/>
      <c r="AC9" s="297"/>
      <c r="AD9" s="297"/>
      <c r="AE9" s="297"/>
    </row>
    <row r="10" spans="1:31" ht="26" customHeight="1">
      <c r="A10" s="296" t="s">
        <v>592</v>
      </c>
      <c r="B10" s="296"/>
      <c r="C10" s="297"/>
      <c r="D10" s="297"/>
      <c r="E10" s="297"/>
      <c r="F10" s="297"/>
      <c r="G10" s="297"/>
      <c r="H10" s="297"/>
      <c r="I10" s="297"/>
      <c r="J10" s="297"/>
      <c r="K10" s="297"/>
      <c r="L10" s="297"/>
      <c r="M10" s="297"/>
      <c r="N10" s="297"/>
      <c r="O10" s="297"/>
      <c r="P10" s="297"/>
      <c r="Q10" s="297"/>
      <c r="R10" s="297"/>
      <c r="S10" s="297"/>
      <c r="T10" s="297"/>
      <c r="U10" s="297"/>
      <c r="V10" s="297"/>
      <c r="W10" s="297"/>
      <c r="X10" s="297"/>
      <c r="Y10" s="297"/>
      <c r="Z10" s="297"/>
      <c r="AA10" s="297"/>
      <c r="AB10" s="297"/>
      <c r="AC10" s="297"/>
      <c r="AD10" s="297"/>
      <c r="AE10" s="297"/>
    </row>
    <row r="11" spans="1:31" ht="39" customHeight="1">
      <c r="A11" s="289" t="s">
        <v>593</v>
      </c>
      <c r="B11" s="308"/>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290"/>
      <c r="AB11" s="290"/>
      <c r="AC11" s="290"/>
      <c r="AD11" s="290"/>
      <c r="AE11" s="291"/>
    </row>
    <row r="12" spans="1:31" ht="53" customHeight="1">
      <c r="A12" s="289" t="s">
        <v>349</v>
      </c>
      <c r="B12" s="308"/>
      <c r="C12" s="290"/>
      <c r="D12" s="290"/>
      <c r="E12" s="290"/>
      <c r="F12" s="290"/>
      <c r="G12" s="290"/>
      <c r="H12" s="290"/>
      <c r="I12" s="290"/>
      <c r="J12" s="290"/>
      <c r="K12" s="290"/>
      <c r="L12" s="290"/>
      <c r="M12" s="290"/>
      <c r="N12" s="290"/>
      <c r="O12" s="290"/>
      <c r="P12" s="290"/>
      <c r="Q12" s="290"/>
      <c r="R12" s="290"/>
      <c r="S12" s="290"/>
      <c r="T12" s="290"/>
      <c r="U12" s="290"/>
      <c r="V12" s="290"/>
      <c r="W12" s="290"/>
      <c r="X12" s="290"/>
      <c r="Y12" s="290"/>
      <c r="Z12" s="290"/>
      <c r="AA12" s="290"/>
      <c r="AB12" s="290"/>
      <c r="AC12" s="290"/>
      <c r="AD12" s="290"/>
      <c r="AE12" s="291"/>
    </row>
    <row r="13" spans="1:31" ht="39" customHeight="1">
      <c r="A13" s="289" t="s">
        <v>594</v>
      </c>
      <c r="B13" s="308"/>
      <c r="C13" s="290"/>
      <c r="D13" s="290"/>
      <c r="E13" s="290"/>
      <c r="F13" s="290"/>
      <c r="G13" s="290"/>
      <c r="H13" s="290"/>
      <c r="I13" s="290"/>
      <c r="J13" s="290"/>
      <c r="K13" s="290"/>
      <c r="L13" s="290"/>
      <c r="M13" s="290"/>
      <c r="N13" s="290"/>
      <c r="O13" s="290"/>
      <c r="P13" s="290"/>
      <c r="Q13" s="290"/>
      <c r="R13" s="290"/>
      <c r="S13" s="290"/>
      <c r="T13" s="290"/>
      <c r="U13" s="290"/>
      <c r="V13" s="290"/>
      <c r="W13" s="290"/>
      <c r="X13" s="290"/>
      <c r="Y13" s="290"/>
      <c r="Z13" s="290"/>
      <c r="AA13" s="290"/>
      <c r="AB13" s="290"/>
      <c r="AC13" s="290"/>
      <c r="AD13" s="290"/>
      <c r="AE13" s="291"/>
    </row>
    <row r="14" spans="1:31">
      <c r="A14" s="293" t="s">
        <v>350</v>
      </c>
      <c r="B14" s="293"/>
      <c r="C14" s="297"/>
      <c r="D14" s="297"/>
      <c r="E14" s="297"/>
      <c r="F14" s="297"/>
      <c r="G14" s="297"/>
      <c r="H14" s="293" t="s">
        <v>351</v>
      </c>
      <c r="I14" s="297"/>
      <c r="J14" s="297"/>
      <c r="K14" s="297"/>
      <c r="L14" s="297"/>
      <c r="M14" s="297"/>
      <c r="N14" s="297"/>
      <c r="O14" s="297"/>
      <c r="P14" s="297"/>
      <c r="Q14" s="293" t="s">
        <v>352</v>
      </c>
      <c r="R14" s="288"/>
      <c r="S14" s="288"/>
      <c r="T14" s="288"/>
      <c r="U14" s="288"/>
      <c r="V14" s="288"/>
      <c r="W14" s="288"/>
      <c r="X14" s="288"/>
      <c r="Y14" s="288"/>
      <c r="Z14" s="288"/>
      <c r="AA14" s="288"/>
      <c r="AB14" s="288"/>
      <c r="AC14" s="288"/>
      <c r="AD14" s="288"/>
      <c r="AE14" s="288"/>
    </row>
    <row r="15" spans="1:31">
      <c r="A15" s="296" t="s">
        <v>353</v>
      </c>
      <c r="B15" s="297"/>
      <c r="C15" s="297"/>
      <c r="D15" s="297"/>
      <c r="E15" s="297"/>
      <c r="F15" s="297"/>
      <c r="G15" s="297"/>
      <c r="H15" s="311" t="s">
        <v>354</v>
      </c>
      <c r="I15" s="312"/>
      <c r="J15" s="312"/>
      <c r="K15" s="312"/>
      <c r="L15" s="312"/>
      <c r="M15" s="312"/>
      <c r="N15" s="312"/>
      <c r="O15" s="312"/>
      <c r="P15" s="241"/>
      <c r="Q15" s="311" t="s">
        <v>355</v>
      </c>
      <c r="R15" s="312"/>
      <c r="S15" s="312"/>
      <c r="T15" s="312"/>
      <c r="U15" s="312"/>
      <c r="V15" s="312"/>
      <c r="W15" s="312"/>
      <c r="X15" s="312"/>
      <c r="Y15" s="312"/>
      <c r="Z15" s="312"/>
      <c r="AA15" s="312"/>
      <c r="AB15" s="312"/>
      <c r="AC15" s="312"/>
      <c r="AD15" s="312"/>
      <c r="AE15" s="241"/>
    </row>
    <row r="16" spans="1:31">
      <c r="A16" s="296" t="s">
        <v>356</v>
      </c>
      <c r="B16" s="297"/>
      <c r="C16" s="297"/>
      <c r="D16" s="297"/>
      <c r="E16" s="297"/>
      <c r="F16" s="297"/>
      <c r="G16" s="297"/>
      <c r="H16" s="313"/>
      <c r="I16" s="314"/>
      <c r="J16" s="314"/>
      <c r="K16" s="314"/>
      <c r="L16" s="314"/>
      <c r="M16" s="314"/>
      <c r="N16" s="314"/>
      <c r="O16" s="314"/>
      <c r="P16" s="315"/>
      <c r="Q16" s="313"/>
      <c r="R16" s="314"/>
      <c r="S16" s="314"/>
      <c r="T16" s="314"/>
      <c r="U16" s="314"/>
      <c r="V16" s="314"/>
      <c r="W16" s="314"/>
      <c r="X16" s="314"/>
      <c r="Y16" s="314"/>
      <c r="Z16" s="314"/>
      <c r="AA16" s="314"/>
      <c r="AB16" s="314"/>
      <c r="AC16" s="314"/>
      <c r="AD16" s="314"/>
      <c r="AE16" s="315"/>
    </row>
    <row r="17" spans="1:31">
      <c r="A17" s="296" t="s">
        <v>357</v>
      </c>
      <c r="B17" s="297"/>
      <c r="C17" s="297"/>
      <c r="D17" s="297"/>
      <c r="E17" s="297"/>
      <c r="F17" s="297"/>
      <c r="G17" s="297"/>
      <c r="H17" s="313"/>
      <c r="I17" s="314"/>
      <c r="J17" s="314"/>
      <c r="K17" s="314"/>
      <c r="L17" s="314"/>
      <c r="M17" s="314"/>
      <c r="N17" s="314"/>
      <c r="O17" s="314"/>
      <c r="P17" s="315"/>
      <c r="Q17" s="313"/>
      <c r="R17" s="314"/>
      <c r="S17" s="314"/>
      <c r="T17" s="314"/>
      <c r="U17" s="314"/>
      <c r="V17" s="314"/>
      <c r="W17" s="314"/>
      <c r="X17" s="314"/>
      <c r="Y17" s="314"/>
      <c r="Z17" s="314"/>
      <c r="AA17" s="314"/>
      <c r="AB17" s="314"/>
      <c r="AC17" s="314"/>
      <c r="AD17" s="314"/>
      <c r="AE17" s="315"/>
    </row>
    <row r="18" spans="1:31">
      <c r="A18" s="296" t="s">
        <v>358</v>
      </c>
      <c r="B18" s="297"/>
      <c r="C18" s="297"/>
      <c r="D18" s="297"/>
      <c r="E18" s="297"/>
      <c r="F18" s="297"/>
      <c r="G18" s="297"/>
      <c r="H18" s="313"/>
      <c r="I18" s="314"/>
      <c r="J18" s="314"/>
      <c r="K18" s="314"/>
      <c r="L18" s="314"/>
      <c r="M18" s="314"/>
      <c r="N18" s="314"/>
      <c r="O18" s="314"/>
      <c r="P18" s="315"/>
      <c r="Q18" s="313"/>
      <c r="R18" s="314"/>
      <c r="S18" s="314"/>
      <c r="T18" s="314"/>
      <c r="U18" s="314"/>
      <c r="V18" s="314"/>
      <c r="W18" s="314"/>
      <c r="X18" s="314"/>
      <c r="Y18" s="314"/>
      <c r="Z18" s="314"/>
      <c r="AA18" s="314"/>
      <c r="AB18" s="314"/>
      <c r="AC18" s="314"/>
      <c r="AD18" s="314"/>
      <c r="AE18" s="315"/>
    </row>
    <row r="19" spans="1:31">
      <c r="A19" s="296" t="s">
        <v>359</v>
      </c>
      <c r="B19" s="297"/>
      <c r="C19" s="297"/>
      <c r="D19" s="297"/>
      <c r="E19" s="297"/>
      <c r="F19" s="297"/>
      <c r="G19" s="297"/>
      <c r="H19" s="242"/>
      <c r="I19" s="316"/>
      <c r="J19" s="316"/>
      <c r="K19" s="316"/>
      <c r="L19" s="316"/>
      <c r="M19" s="316"/>
      <c r="N19" s="316"/>
      <c r="O19" s="316"/>
      <c r="P19" s="243"/>
      <c r="Q19" s="242"/>
      <c r="R19" s="316"/>
      <c r="S19" s="316"/>
      <c r="T19" s="316"/>
      <c r="U19" s="316"/>
      <c r="V19" s="316"/>
      <c r="W19" s="316"/>
      <c r="X19" s="316"/>
      <c r="Y19" s="316"/>
      <c r="Z19" s="316"/>
      <c r="AA19" s="316"/>
      <c r="AB19" s="316"/>
      <c r="AC19" s="316"/>
      <c r="AD19" s="316"/>
      <c r="AE19" s="243"/>
    </row>
    <row r="20" spans="1:31">
      <c r="A20" s="296" t="s">
        <v>353</v>
      </c>
      <c r="B20" s="297"/>
      <c r="C20" s="297"/>
      <c r="D20" s="297"/>
      <c r="E20" s="297"/>
      <c r="F20" s="297"/>
      <c r="G20" s="297"/>
      <c r="H20" s="331" t="s">
        <v>360</v>
      </c>
      <c r="I20" s="332"/>
      <c r="J20" s="332"/>
      <c r="K20" s="332"/>
      <c r="L20" s="332"/>
      <c r="M20" s="332"/>
      <c r="N20" s="332"/>
      <c r="O20" s="332"/>
      <c r="P20" s="333"/>
      <c r="Q20" s="311" t="s">
        <v>361</v>
      </c>
      <c r="R20" s="312"/>
      <c r="S20" s="312"/>
      <c r="T20" s="312"/>
      <c r="U20" s="312"/>
      <c r="V20" s="312"/>
      <c r="W20" s="312"/>
      <c r="X20" s="312"/>
      <c r="Y20" s="312"/>
      <c r="Z20" s="312"/>
      <c r="AA20" s="312"/>
      <c r="AB20" s="312"/>
      <c r="AC20" s="312"/>
      <c r="AD20" s="312"/>
      <c r="AE20" s="241"/>
    </row>
    <row r="21" spans="1:31">
      <c r="A21" s="296" t="s">
        <v>356</v>
      </c>
      <c r="B21" s="297"/>
      <c r="C21" s="297"/>
      <c r="D21" s="297"/>
      <c r="E21" s="297"/>
      <c r="F21" s="297"/>
      <c r="G21" s="297"/>
      <c r="H21" s="334"/>
      <c r="I21" s="335"/>
      <c r="J21" s="335"/>
      <c r="K21" s="335"/>
      <c r="L21" s="335"/>
      <c r="M21" s="335"/>
      <c r="N21" s="335"/>
      <c r="O21" s="335"/>
      <c r="P21" s="336"/>
      <c r="Q21" s="313"/>
      <c r="R21" s="314"/>
      <c r="S21" s="314"/>
      <c r="T21" s="314"/>
      <c r="U21" s="314"/>
      <c r="V21" s="314"/>
      <c r="W21" s="314"/>
      <c r="X21" s="314"/>
      <c r="Y21" s="314"/>
      <c r="Z21" s="314"/>
      <c r="AA21" s="314"/>
      <c r="AB21" s="314"/>
      <c r="AC21" s="314"/>
      <c r="AD21" s="314"/>
      <c r="AE21" s="315"/>
    </row>
    <row r="22" spans="1:31">
      <c r="A22" s="296" t="s">
        <v>357</v>
      </c>
      <c r="B22" s="297"/>
      <c r="C22" s="297"/>
      <c r="D22" s="297"/>
      <c r="E22" s="297"/>
      <c r="F22" s="297"/>
      <c r="G22" s="297"/>
      <c r="H22" s="334"/>
      <c r="I22" s="335"/>
      <c r="J22" s="335"/>
      <c r="K22" s="335"/>
      <c r="L22" s="335"/>
      <c r="M22" s="335"/>
      <c r="N22" s="335"/>
      <c r="O22" s="335"/>
      <c r="P22" s="336"/>
      <c r="Q22" s="313"/>
      <c r="R22" s="314"/>
      <c r="S22" s="314"/>
      <c r="T22" s="314"/>
      <c r="U22" s="314"/>
      <c r="V22" s="314"/>
      <c r="W22" s="314"/>
      <c r="X22" s="314"/>
      <c r="Y22" s="314"/>
      <c r="Z22" s="314"/>
      <c r="AA22" s="314"/>
      <c r="AB22" s="314"/>
      <c r="AC22" s="314"/>
      <c r="AD22" s="314"/>
      <c r="AE22" s="315"/>
    </row>
    <row r="23" spans="1:31">
      <c r="A23" s="296" t="s">
        <v>358</v>
      </c>
      <c r="B23" s="297"/>
      <c r="C23" s="297"/>
      <c r="D23" s="297"/>
      <c r="E23" s="297"/>
      <c r="F23" s="297"/>
      <c r="G23" s="297"/>
      <c r="H23" s="334"/>
      <c r="I23" s="335"/>
      <c r="J23" s="335"/>
      <c r="K23" s="335"/>
      <c r="L23" s="335"/>
      <c r="M23" s="335"/>
      <c r="N23" s="335"/>
      <c r="O23" s="335"/>
      <c r="P23" s="336"/>
      <c r="Q23" s="313"/>
      <c r="R23" s="314"/>
      <c r="S23" s="314"/>
      <c r="T23" s="314"/>
      <c r="U23" s="314"/>
      <c r="V23" s="314"/>
      <c r="W23" s="314"/>
      <c r="X23" s="314"/>
      <c r="Y23" s="314"/>
      <c r="Z23" s="314"/>
      <c r="AA23" s="314"/>
      <c r="AB23" s="314"/>
      <c r="AC23" s="314"/>
      <c r="AD23" s="314"/>
      <c r="AE23" s="315"/>
    </row>
    <row r="24" spans="1:31">
      <c r="A24" s="296" t="s">
        <v>359</v>
      </c>
      <c r="B24" s="297"/>
      <c r="C24" s="297"/>
      <c r="D24" s="297"/>
      <c r="E24" s="297"/>
      <c r="F24" s="297"/>
      <c r="G24" s="297"/>
      <c r="H24" s="334"/>
      <c r="I24" s="335"/>
      <c r="J24" s="335"/>
      <c r="K24" s="335"/>
      <c r="L24" s="335"/>
      <c r="M24" s="335"/>
      <c r="N24" s="335"/>
      <c r="O24" s="335"/>
      <c r="P24" s="336"/>
      <c r="Q24" s="313"/>
      <c r="R24" s="314"/>
      <c r="S24" s="314"/>
      <c r="T24" s="314"/>
      <c r="U24" s="314"/>
      <c r="V24" s="314"/>
      <c r="W24" s="314"/>
      <c r="X24" s="314"/>
      <c r="Y24" s="314"/>
      <c r="Z24" s="314"/>
      <c r="AA24" s="314"/>
      <c r="AB24" s="314"/>
      <c r="AC24" s="314"/>
      <c r="AD24" s="314"/>
      <c r="AE24" s="315"/>
    </row>
    <row r="25" spans="1:31">
      <c r="A25" s="296" t="s">
        <v>362</v>
      </c>
      <c r="B25" s="297"/>
      <c r="C25" s="297"/>
      <c r="D25" s="297"/>
      <c r="E25" s="297"/>
      <c r="F25" s="297"/>
      <c r="G25" s="297"/>
      <c r="H25" s="337"/>
      <c r="I25" s="338"/>
      <c r="J25" s="338"/>
      <c r="K25" s="338"/>
      <c r="L25" s="338"/>
      <c r="M25" s="338"/>
      <c r="N25" s="338"/>
      <c r="O25" s="338"/>
      <c r="P25" s="339"/>
      <c r="Q25" s="242"/>
      <c r="R25" s="316"/>
      <c r="S25" s="316"/>
      <c r="T25" s="316"/>
      <c r="U25" s="316"/>
      <c r="V25" s="316"/>
      <c r="W25" s="316"/>
      <c r="X25" s="316"/>
      <c r="Y25" s="316"/>
      <c r="Z25" s="316"/>
      <c r="AA25" s="316"/>
      <c r="AB25" s="316"/>
      <c r="AC25" s="316"/>
      <c r="AD25" s="316"/>
      <c r="AE25" s="243"/>
    </row>
    <row r="26" spans="1:31">
      <c r="A26" s="296" t="s">
        <v>356</v>
      </c>
      <c r="B26" s="297"/>
      <c r="C26" s="297"/>
      <c r="D26" s="297"/>
      <c r="E26" s="297"/>
      <c r="F26" s="297"/>
      <c r="G26" s="297"/>
      <c r="H26" s="311" t="s">
        <v>363</v>
      </c>
      <c r="I26" s="312"/>
      <c r="J26" s="312"/>
      <c r="K26" s="312"/>
      <c r="L26" s="312"/>
      <c r="M26" s="312"/>
      <c r="N26" s="312"/>
      <c r="O26" s="312"/>
      <c r="P26" s="241"/>
      <c r="Q26" s="311" t="s">
        <v>364</v>
      </c>
      <c r="R26" s="312"/>
      <c r="S26" s="312"/>
      <c r="T26" s="312"/>
      <c r="U26" s="312"/>
      <c r="V26" s="312"/>
      <c r="W26" s="312"/>
      <c r="X26" s="312"/>
      <c r="Y26" s="312"/>
      <c r="Z26" s="312"/>
      <c r="AA26" s="312"/>
      <c r="AB26" s="312"/>
      <c r="AC26" s="312"/>
      <c r="AD26" s="312"/>
      <c r="AE26" s="241"/>
    </row>
    <row r="27" spans="1:31">
      <c r="A27" s="296" t="s">
        <v>357</v>
      </c>
      <c r="B27" s="297"/>
      <c r="C27" s="297"/>
      <c r="D27" s="297"/>
      <c r="E27" s="297"/>
      <c r="F27" s="297"/>
      <c r="G27" s="297"/>
      <c r="H27" s="313"/>
      <c r="I27" s="314"/>
      <c r="J27" s="314"/>
      <c r="K27" s="314"/>
      <c r="L27" s="314"/>
      <c r="M27" s="314"/>
      <c r="N27" s="314"/>
      <c r="O27" s="314"/>
      <c r="P27" s="315"/>
      <c r="Q27" s="313"/>
      <c r="R27" s="314"/>
      <c r="S27" s="314"/>
      <c r="T27" s="314"/>
      <c r="U27" s="314"/>
      <c r="V27" s="314"/>
      <c r="W27" s="314"/>
      <c r="X27" s="314"/>
      <c r="Y27" s="314"/>
      <c r="Z27" s="314"/>
      <c r="AA27" s="314"/>
      <c r="AB27" s="314"/>
      <c r="AC27" s="314"/>
      <c r="AD27" s="314"/>
      <c r="AE27" s="315"/>
    </row>
    <row r="28" spans="1:31">
      <c r="A28" s="296" t="s">
        <v>358</v>
      </c>
      <c r="B28" s="297"/>
      <c r="C28" s="297"/>
      <c r="D28" s="297"/>
      <c r="E28" s="297"/>
      <c r="F28" s="297"/>
      <c r="G28" s="297"/>
      <c r="H28" s="313"/>
      <c r="I28" s="314"/>
      <c r="J28" s="314"/>
      <c r="K28" s="314"/>
      <c r="L28" s="314"/>
      <c r="M28" s="314"/>
      <c r="N28" s="314"/>
      <c r="O28" s="314"/>
      <c r="P28" s="315"/>
      <c r="Q28" s="313"/>
      <c r="R28" s="314"/>
      <c r="S28" s="314"/>
      <c r="T28" s="314"/>
      <c r="U28" s="314"/>
      <c r="V28" s="314"/>
      <c r="W28" s="314"/>
      <c r="X28" s="314"/>
      <c r="Y28" s="314"/>
      <c r="Z28" s="314"/>
      <c r="AA28" s="314"/>
      <c r="AB28" s="314"/>
      <c r="AC28" s="314"/>
      <c r="AD28" s="314"/>
      <c r="AE28" s="315"/>
    </row>
    <row r="29" spans="1:31">
      <c r="A29" s="296" t="s">
        <v>359</v>
      </c>
      <c r="B29" s="297"/>
      <c r="C29" s="297"/>
      <c r="D29" s="297"/>
      <c r="E29" s="297"/>
      <c r="F29" s="297"/>
      <c r="G29" s="297"/>
      <c r="H29" s="313"/>
      <c r="I29" s="314"/>
      <c r="J29" s="314"/>
      <c r="K29" s="314"/>
      <c r="L29" s="314"/>
      <c r="M29" s="314"/>
      <c r="N29" s="314"/>
      <c r="O29" s="314"/>
      <c r="P29" s="315"/>
      <c r="Q29" s="313"/>
      <c r="R29" s="314"/>
      <c r="S29" s="314"/>
      <c r="T29" s="314"/>
      <c r="U29" s="314"/>
      <c r="V29" s="314"/>
      <c r="W29" s="314"/>
      <c r="X29" s="314"/>
      <c r="Y29" s="314"/>
      <c r="Z29" s="314"/>
      <c r="AA29" s="314"/>
      <c r="AB29" s="314"/>
      <c r="AC29" s="314"/>
      <c r="AD29" s="314"/>
      <c r="AE29" s="315"/>
    </row>
    <row r="30" spans="1:31">
      <c r="A30" s="296" t="s">
        <v>362</v>
      </c>
      <c r="B30" s="297"/>
      <c r="C30" s="297"/>
      <c r="D30" s="297"/>
      <c r="E30" s="297"/>
      <c r="F30" s="297"/>
      <c r="G30" s="297"/>
      <c r="H30" s="242"/>
      <c r="I30" s="316"/>
      <c r="J30" s="316"/>
      <c r="K30" s="316"/>
      <c r="L30" s="316"/>
      <c r="M30" s="316"/>
      <c r="N30" s="316"/>
      <c r="O30" s="316"/>
      <c r="P30" s="243"/>
      <c r="Q30" s="242"/>
      <c r="R30" s="316"/>
      <c r="S30" s="316"/>
      <c r="T30" s="316"/>
      <c r="U30" s="316"/>
      <c r="V30" s="316"/>
      <c r="W30" s="316"/>
      <c r="X30" s="316"/>
      <c r="Y30" s="316"/>
      <c r="Z30" s="316"/>
      <c r="AA30" s="316"/>
      <c r="AB30" s="316"/>
      <c r="AC30" s="316"/>
      <c r="AD30" s="316"/>
      <c r="AE30" s="243"/>
    </row>
    <row r="31" spans="1:31">
      <c r="A31" s="296" t="s">
        <v>356</v>
      </c>
      <c r="B31" s="297"/>
      <c r="C31" s="297"/>
      <c r="D31" s="297"/>
      <c r="E31" s="297"/>
      <c r="F31" s="297"/>
      <c r="G31" s="297"/>
      <c r="H31" s="311" t="s">
        <v>365</v>
      </c>
      <c r="I31" s="312"/>
      <c r="J31" s="312"/>
      <c r="K31" s="312"/>
      <c r="L31" s="312"/>
      <c r="M31" s="312"/>
      <c r="N31" s="312"/>
      <c r="O31" s="312"/>
      <c r="P31" s="241"/>
      <c r="Q31" s="311" t="s">
        <v>366</v>
      </c>
      <c r="R31" s="312"/>
      <c r="S31" s="312"/>
      <c r="T31" s="312"/>
      <c r="U31" s="312"/>
      <c r="V31" s="312"/>
      <c r="W31" s="312"/>
      <c r="X31" s="312"/>
      <c r="Y31" s="312"/>
      <c r="Z31" s="312"/>
      <c r="AA31" s="312"/>
      <c r="AB31" s="312"/>
      <c r="AC31" s="312"/>
      <c r="AD31" s="312"/>
      <c r="AE31" s="241"/>
    </row>
    <row r="32" spans="1:31">
      <c r="A32" s="296" t="s">
        <v>357</v>
      </c>
      <c r="B32" s="297"/>
      <c r="C32" s="297"/>
      <c r="D32" s="297"/>
      <c r="E32" s="297"/>
      <c r="F32" s="297"/>
      <c r="G32" s="297"/>
      <c r="H32" s="313"/>
      <c r="I32" s="314"/>
      <c r="J32" s="314"/>
      <c r="K32" s="314"/>
      <c r="L32" s="314"/>
      <c r="M32" s="314"/>
      <c r="N32" s="314"/>
      <c r="O32" s="314"/>
      <c r="P32" s="315"/>
      <c r="Q32" s="313"/>
      <c r="R32" s="314"/>
      <c r="S32" s="314"/>
      <c r="T32" s="314"/>
      <c r="U32" s="314"/>
      <c r="V32" s="314"/>
      <c r="W32" s="314"/>
      <c r="X32" s="314"/>
      <c r="Y32" s="314"/>
      <c r="Z32" s="314"/>
      <c r="AA32" s="314"/>
      <c r="AB32" s="314"/>
      <c r="AC32" s="314"/>
      <c r="AD32" s="314"/>
      <c r="AE32" s="315"/>
    </row>
    <row r="33" spans="1:31">
      <c r="A33" s="296" t="s">
        <v>358</v>
      </c>
      <c r="B33" s="297"/>
      <c r="C33" s="297"/>
      <c r="D33" s="297"/>
      <c r="E33" s="297"/>
      <c r="F33" s="297"/>
      <c r="G33" s="297"/>
      <c r="H33" s="313"/>
      <c r="I33" s="314"/>
      <c r="J33" s="314"/>
      <c r="K33" s="314"/>
      <c r="L33" s="314"/>
      <c r="M33" s="314"/>
      <c r="N33" s="314"/>
      <c r="O33" s="314"/>
      <c r="P33" s="315"/>
      <c r="Q33" s="313"/>
      <c r="R33" s="314"/>
      <c r="S33" s="314"/>
      <c r="T33" s="314"/>
      <c r="U33" s="314"/>
      <c r="V33" s="314"/>
      <c r="W33" s="314"/>
      <c r="X33" s="314"/>
      <c r="Y33" s="314"/>
      <c r="Z33" s="314"/>
      <c r="AA33" s="314"/>
      <c r="AB33" s="314"/>
      <c r="AC33" s="314"/>
      <c r="AD33" s="314"/>
      <c r="AE33" s="315"/>
    </row>
    <row r="34" spans="1:31">
      <c r="A34" s="296" t="s">
        <v>359</v>
      </c>
      <c r="B34" s="297"/>
      <c r="C34" s="297"/>
      <c r="D34" s="297"/>
      <c r="E34" s="297"/>
      <c r="F34" s="297"/>
      <c r="G34" s="297"/>
      <c r="H34" s="313"/>
      <c r="I34" s="314"/>
      <c r="J34" s="314"/>
      <c r="K34" s="314"/>
      <c r="L34" s="314"/>
      <c r="M34" s="314"/>
      <c r="N34" s="314"/>
      <c r="O34" s="314"/>
      <c r="P34" s="315"/>
      <c r="Q34" s="313"/>
      <c r="R34" s="314"/>
      <c r="S34" s="314"/>
      <c r="T34" s="314"/>
      <c r="U34" s="314"/>
      <c r="V34" s="314"/>
      <c r="W34" s="314"/>
      <c r="X34" s="314"/>
      <c r="Y34" s="314"/>
      <c r="Z34" s="314"/>
      <c r="AA34" s="314"/>
      <c r="AB34" s="314"/>
      <c r="AC34" s="314"/>
      <c r="AD34" s="314"/>
      <c r="AE34" s="315"/>
    </row>
    <row r="35" spans="1:31">
      <c r="A35" s="296" t="s">
        <v>362</v>
      </c>
      <c r="B35" s="297"/>
      <c r="C35" s="297"/>
      <c r="D35" s="297"/>
      <c r="E35" s="297"/>
      <c r="F35" s="297"/>
      <c r="G35" s="297"/>
      <c r="H35" s="242"/>
      <c r="I35" s="316"/>
      <c r="J35" s="316"/>
      <c r="K35" s="316"/>
      <c r="L35" s="316"/>
      <c r="M35" s="316"/>
      <c r="N35" s="316"/>
      <c r="O35" s="316"/>
      <c r="P35" s="243"/>
      <c r="Q35" s="242"/>
      <c r="R35" s="316"/>
      <c r="S35" s="316"/>
      <c r="T35" s="316"/>
      <c r="U35" s="316"/>
      <c r="V35" s="316"/>
      <c r="W35" s="316"/>
      <c r="X35" s="316"/>
      <c r="Y35" s="316"/>
      <c r="Z35" s="316"/>
      <c r="AA35" s="316"/>
      <c r="AB35" s="316"/>
      <c r="AC35" s="316"/>
      <c r="AD35" s="316"/>
      <c r="AE35" s="243"/>
    </row>
    <row r="36" spans="1:31">
      <c r="A36" s="296" t="s">
        <v>353</v>
      </c>
      <c r="B36" s="297"/>
      <c r="C36" s="297"/>
      <c r="D36" s="297"/>
      <c r="E36" s="297"/>
      <c r="F36" s="297"/>
      <c r="G36" s="297"/>
      <c r="H36" s="311" t="s">
        <v>367</v>
      </c>
      <c r="I36" s="312"/>
      <c r="J36" s="312"/>
      <c r="K36" s="312"/>
      <c r="L36" s="312"/>
      <c r="M36" s="312"/>
      <c r="N36" s="312"/>
      <c r="O36" s="312"/>
      <c r="P36" s="241"/>
      <c r="Q36" s="311" t="s">
        <v>426</v>
      </c>
      <c r="R36" s="312"/>
      <c r="S36" s="312"/>
      <c r="T36" s="312"/>
      <c r="U36" s="312"/>
      <c r="V36" s="312"/>
      <c r="W36" s="312"/>
      <c r="X36" s="312"/>
      <c r="Y36" s="312"/>
      <c r="Z36" s="312"/>
      <c r="AA36" s="312"/>
      <c r="AB36" s="312"/>
      <c r="AC36" s="312"/>
      <c r="AD36" s="312"/>
      <c r="AE36" s="241"/>
    </row>
    <row r="37" spans="1:31">
      <c r="A37" s="296" t="s">
        <v>356</v>
      </c>
      <c r="B37" s="297"/>
      <c r="C37" s="297"/>
      <c r="D37" s="297"/>
      <c r="E37" s="297"/>
      <c r="F37" s="297"/>
      <c r="G37" s="297"/>
      <c r="H37" s="313"/>
      <c r="I37" s="314"/>
      <c r="J37" s="314"/>
      <c r="K37" s="314"/>
      <c r="L37" s="314"/>
      <c r="M37" s="314"/>
      <c r="N37" s="314"/>
      <c r="O37" s="314"/>
      <c r="P37" s="315"/>
      <c r="Q37" s="313"/>
      <c r="R37" s="314"/>
      <c r="S37" s="314"/>
      <c r="T37" s="314"/>
      <c r="U37" s="314"/>
      <c r="V37" s="314"/>
      <c r="W37" s="314"/>
      <c r="X37" s="314"/>
      <c r="Y37" s="314"/>
      <c r="Z37" s="314"/>
      <c r="AA37" s="314"/>
      <c r="AB37" s="314"/>
      <c r="AC37" s="314"/>
      <c r="AD37" s="314"/>
      <c r="AE37" s="315"/>
    </row>
    <row r="38" spans="1:31">
      <c r="A38" s="296" t="s">
        <v>358</v>
      </c>
      <c r="B38" s="297"/>
      <c r="C38" s="297"/>
      <c r="D38" s="297"/>
      <c r="E38" s="297"/>
      <c r="F38" s="297"/>
      <c r="G38" s="297"/>
      <c r="H38" s="313"/>
      <c r="I38" s="314"/>
      <c r="J38" s="314"/>
      <c r="K38" s="314"/>
      <c r="L38" s="314"/>
      <c r="M38" s="314"/>
      <c r="N38" s="314"/>
      <c r="O38" s="314"/>
      <c r="P38" s="315"/>
      <c r="Q38" s="313"/>
      <c r="R38" s="314"/>
      <c r="S38" s="314"/>
      <c r="T38" s="314"/>
      <c r="U38" s="314"/>
      <c r="V38" s="314"/>
      <c r="W38" s="314"/>
      <c r="X38" s="314"/>
      <c r="Y38" s="314"/>
      <c r="Z38" s="314"/>
      <c r="AA38" s="314"/>
      <c r="AB38" s="314"/>
      <c r="AC38" s="314"/>
      <c r="AD38" s="314"/>
      <c r="AE38" s="315"/>
    </row>
    <row r="39" spans="1:31">
      <c r="A39" s="296" t="s">
        <v>359</v>
      </c>
      <c r="B39" s="297"/>
      <c r="C39" s="297"/>
      <c r="D39" s="297"/>
      <c r="E39" s="297"/>
      <c r="F39" s="297"/>
      <c r="G39" s="297"/>
      <c r="H39" s="242"/>
      <c r="I39" s="316"/>
      <c r="J39" s="316"/>
      <c r="K39" s="316"/>
      <c r="L39" s="316"/>
      <c r="M39" s="316"/>
      <c r="N39" s="316"/>
      <c r="O39" s="316"/>
      <c r="P39" s="243"/>
      <c r="Q39" s="242"/>
      <c r="R39" s="316"/>
      <c r="S39" s="316"/>
      <c r="T39" s="316"/>
      <c r="U39" s="316"/>
      <c r="V39" s="316"/>
      <c r="W39" s="316"/>
      <c r="X39" s="316"/>
      <c r="Y39" s="316"/>
      <c r="Z39" s="316"/>
      <c r="AA39" s="316"/>
      <c r="AB39" s="316"/>
      <c r="AC39" s="316"/>
      <c r="AD39" s="316"/>
      <c r="AE39" s="243"/>
    </row>
    <row r="40" spans="1:31">
      <c r="A40" s="296" t="s">
        <v>368</v>
      </c>
      <c r="B40" s="297"/>
      <c r="C40" s="297"/>
      <c r="D40" s="297"/>
      <c r="E40" s="297"/>
      <c r="F40" s="297"/>
      <c r="G40" s="297"/>
      <c r="H40" s="331" t="s">
        <v>369</v>
      </c>
      <c r="I40" s="332"/>
      <c r="J40" s="332"/>
      <c r="K40" s="332"/>
      <c r="L40" s="332"/>
      <c r="M40" s="332"/>
      <c r="N40" s="332"/>
      <c r="O40" s="332"/>
      <c r="P40" s="333"/>
      <c r="Q40" s="311" t="s">
        <v>427</v>
      </c>
      <c r="R40" s="312"/>
      <c r="S40" s="312"/>
      <c r="T40" s="312"/>
      <c r="U40" s="312"/>
      <c r="V40" s="312"/>
      <c r="W40" s="312"/>
      <c r="X40" s="312"/>
      <c r="Y40" s="312"/>
      <c r="Z40" s="312"/>
      <c r="AA40" s="312"/>
      <c r="AB40" s="312"/>
      <c r="AC40" s="312"/>
      <c r="AD40" s="312"/>
      <c r="AE40" s="241"/>
    </row>
    <row r="41" spans="1:31">
      <c r="A41" s="296" t="s">
        <v>353</v>
      </c>
      <c r="B41" s="297"/>
      <c r="C41" s="297"/>
      <c r="D41" s="297"/>
      <c r="E41" s="297"/>
      <c r="F41" s="297"/>
      <c r="G41" s="297"/>
      <c r="H41" s="334"/>
      <c r="I41" s="335"/>
      <c r="J41" s="335"/>
      <c r="K41" s="335"/>
      <c r="L41" s="335"/>
      <c r="M41" s="335"/>
      <c r="N41" s="335"/>
      <c r="O41" s="335"/>
      <c r="P41" s="336"/>
      <c r="Q41" s="313"/>
      <c r="R41" s="314"/>
      <c r="S41" s="314"/>
      <c r="T41" s="314"/>
      <c r="U41" s="314"/>
      <c r="V41" s="314"/>
      <c r="W41" s="314"/>
      <c r="X41" s="314"/>
      <c r="Y41" s="314"/>
      <c r="Z41" s="314"/>
      <c r="AA41" s="314"/>
      <c r="AB41" s="314"/>
      <c r="AC41" s="314"/>
      <c r="AD41" s="314"/>
      <c r="AE41" s="315"/>
    </row>
    <row r="42" spans="1:31">
      <c r="A42" s="296" t="s">
        <v>356</v>
      </c>
      <c r="B42" s="297"/>
      <c r="C42" s="297"/>
      <c r="D42" s="297"/>
      <c r="E42" s="297"/>
      <c r="F42" s="297"/>
      <c r="G42" s="297"/>
      <c r="H42" s="334"/>
      <c r="I42" s="335"/>
      <c r="J42" s="335"/>
      <c r="K42" s="335"/>
      <c r="L42" s="335"/>
      <c r="M42" s="335"/>
      <c r="N42" s="335"/>
      <c r="O42" s="335"/>
      <c r="P42" s="336"/>
      <c r="Q42" s="313"/>
      <c r="R42" s="314"/>
      <c r="S42" s="314"/>
      <c r="T42" s="314"/>
      <c r="U42" s="314"/>
      <c r="V42" s="314"/>
      <c r="W42" s="314"/>
      <c r="X42" s="314"/>
      <c r="Y42" s="314"/>
      <c r="Z42" s="314"/>
      <c r="AA42" s="314"/>
      <c r="AB42" s="314"/>
      <c r="AC42" s="314"/>
      <c r="AD42" s="314"/>
      <c r="AE42" s="315"/>
    </row>
    <row r="43" spans="1:31">
      <c r="A43" s="296" t="s">
        <v>357</v>
      </c>
      <c r="B43" s="297"/>
      <c r="C43" s="297"/>
      <c r="D43" s="297"/>
      <c r="E43" s="297"/>
      <c r="F43" s="297"/>
      <c r="G43" s="297"/>
      <c r="H43" s="334"/>
      <c r="I43" s="335"/>
      <c r="J43" s="335"/>
      <c r="K43" s="335"/>
      <c r="L43" s="335"/>
      <c r="M43" s="335"/>
      <c r="N43" s="335"/>
      <c r="O43" s="335"/>
      <c r="P43" s="336"/>
      <c r="Q43" s="313"/>
      <c r="R43" s="314"/>
      <c r="S43" s="314"/>
      <c r="T43" s="314"/>
      <c r="U43" s="314"/>
      <c r="V43" s="314"/>
      <c r="W43" s="314"/>
      <c r="X43" s="314"/>
      <c r="Y43" s="314"/>
      <c r="Z43" s="314"/>
      <c r="AA43" s="314"/>
      <c r="AB43" s="314"/>
      <c r="AC43" s="314"/>
      <c r="AD43" s="314"/>
      <c r="AE43" s="315"/>
    </row>
    <row r="44" spans="1:31">
      <c r="A44" s="296" t="s">
        <v>358</v>
      </c>
      <c r="B44" s="297"/>
      <c r="C44" s="297"/>
      <c r="D44" s="297"/>
      <c r="E44" s="297"/>
      <c r="F44" s="297"/>
      <c r="G44" s="297"/>
      <c r="H44" s="334"/>
      <c r="I44" s="335"/>
      <c r="J44" s="335"/>
      <c r="K44" s="335"/>
      <c r="L44" s="335"/>
      <c r="M44" s="335"/>
      <c r="N44" s="335"/>
      <c r="O44" s="335"/>
      <c r="P44" s="336"/>
      <c r="Q44" s="313"/>
      <c r="R44" s="314"/>
      <c r="S44" s="314"/>
      <c r="T44" s="314"/>
      <c r="U44" s="314"/>
      <c r="V44" s="314"/>
      <c r="W44" s="314"/>
      <c r="X44" s="314"/>
      <c r="Y44" s="314"/>
      <c r="Z44" s="314"/>
      <c r="AA44" s="314"/>
      <c r="AB44" s="314"/>
      <c r="AC44" s="314"/>
      <c r="AD44" s="314"/>
      <c r="AE44" s="315"/>
    </row>
    <row r="45" spans="1:31">
      <c r="A45" s="296" t="s">
        <v>359</v>
      </c>
      <c r="B45" s="297"/>
      <c r="C45" s="297"/>
      <c r="D45" s="297"/>
      <c r="E45" s="297"/>
      <c r="F45" s="297"/>
      <c r="G45" s="297"/>
      <c r="H45" s="334"/>
      <c r="I45" s="335"/>
      <c r="J45" s="335"/>
      <c r="K45" s="335"/>
      <c r="L45" s="335"/>
      <c r="M45" s="335"/>
      <c r="N45" s="335"/>
      <c r="O45" s="335"/>
      <c r="P45" s="336"/>
      <c r="Q45" s="313"/>
      <c r="R45" s="314"/>
      <c r="S45" s="314"/>
      <c r="T45" s="314"/>
      <c r="U45" s="314"/>
      <c r="V45" s="314"/>
      <c r="W45" s="314"/>
      <c r="X45" s="314"/>
      <c r="Y45" s="314"/>
      <c r="Z45" s="314"/>
      <c r="AA45" s="314"/>
      <c r="AB45" s="314"/>
      <c r="AC45" s="314"/>
      <c r="AD45" s="314"/>
      <c r="AE45" s="315"/>
    </row>
    <row r="46" spans="1:31">
      <c r="A46" s="296" t="s">
        <v>362</v>
      </c>
      <c r="B46" s="297"/>
      <c r="C46" s="297"/>
      <c r="D46" s="297"/>
      <c r="E46" s="297"/>
      <c r="F46" s="297"/>
      <c r="G46" s="297"/>
      <c r="H46" s="337"/>
      <c r="I46" s="338"/>
      <c r="J46" s="338"/>
      <c r="K46" s="338"/>
      <c r="L46" s="338"/>
      <c r="M46" s="338"/>
      <c r="N46" s="338"/>
      <c r="O46" s="338"/>
      <c r="P46" s="339"/>
      <c r="Q46" s="242"/>
      <c r="R46" s="316"/>
      <c r="S46" s="316"/>
      <c r="T46" s="316"/>
      <c r="U46" s="316"/>
      <c r="V46" s="316"/>
      <c r="W46" s="316"/>
      <c r="X46" s="316"/>
      <c r="Y46" s="316"/>
      <c r="Z46" s="316"/>
      <c r="AA46" s="316"/>
      <c r="AB46" s="316"/>
      <c r="AC46" s="316"/>
      <c r="AD46" s="316"/>
      <c r="AE46" s="243"/>
    </row>
    <row r="47" spans="1:31">
      <c r="A47" s="296" t="s">
        <v>356</v>
      </c>
      <c r="B47" s="297"/>
      <c r="C47" s="297"/>
      <c r="D47" s="297"/>
      <c r="E47" s="297"/>
      <c r="F47" s="297"/>
      <c r="G47" s="297"/>
      <c r="H47" s="311" t="s">
        <v>370</v>
      </c>
      <c r="I47" s="312"/>
      <c r="J47" s="312"/>
      <c r="K47" s="312"/>
      <c r="L47" s="312"/>
      <c r="M47" s="312"/>
      <c r="N47" s="312"/>
      <c r="O47" s="312"/>
      <c r="P47" s="241"/>
      <c r="Q47" s="311" t="s">
        <v>428</v>
      </c>
      <c r="R47" s="312"/>
      <c r="S47" s="312"/>
      <c r="T47" s="312"/>
      <c r="U47" s="312"/>
      <c r="V47" s="312"/>
      <c r="W47" s="312"/>
      <c r="X47" s="312"/>
      <c r="Y47" s="312"/>
      <c r="Z47" s="312"/>
      <c r="AA47" s="312"/>
      <c r="AB47" s="312"/>
      <c r="AC47" s="312"/>
      <c r="AD47" s="312"/>
      <c r="AE47" s="241"/>
    </row>
    <row r="48" spans="1:31">
      <c r="A48" s="296" t="s">
        <v>358</v>
      </c>
      <c r="B48" s="297"/>
      <c r="C48" s="297"/>
      <c r="D48" s="297"/>
      <c r="E48" s="297"/>
      <c r="F48" s="297"/>
      <c r="G48" s="297"/>
      <c r="H48" s="313"/>
      <c r="I48" s="314"/>
      <c r="J48" s="314"/>
      <c r="K48" s="314"/>
      <c r="L48" s="314"/>
      <c r="M48" s="314"/>
      <c r="N48" s="314"/>
      <c r="O48" s="314"/>
      <c r="P48" s="315"/>
      <c r="Q48" s="313"/>
      <c r="R48" s="314"/>
      <c r="S48" s="314"/>
      <c r="T48" s="314"/>
      <c r="U48" s="314"/>
      <c r="V48" s="314"/>
      <c r="W48" s="314"/>
      <c r="X48" s="314"/>
      <c r="Y48" s="314"/>
      <c r="Z48" s="314"/>
      <c r="AA48" s="314"/>
      <c r="AB48" s="314"/>
      <c r="AC48" s="314"/>
      <c r="AD48" s="314"/>
      <c r="AE48" s="315"/>
    </row>
    <row r="49" spans="1:31">
      <c r="A49" s="296" t="s">
        <v>359</v>
      </c>
      <c r="B49" s="297"/>
      <c r="C49" s="297"/>
      <c r="D49" s="297"/>
      <c r="E49" s="297"/>
      <c r="F49" s="297"/>
      <c r="G49" s="297"/>
      <c r="H49" s="313"/>
      <c r="I49" s="314"/>
      <c r="J49" s="314"/>
      <c r="K49" s="314"/>
      <c r="L49" s="314"/>
      <c r="M49" s="314"/>
      <c r="N49" s="314"/>
      <c r="O49" s="314"/>
      <c r="P49" s="315"/>
      <c r="Q49" s="313"/>
      <c r="R49" s="314"/>
      <c r="S49" s="314"/>
      <c r="T49" s="314"/>
      <c r="U49" s="314"/>
      <c r="V49" s="314"/>
      <c r="W49" s="314"/>
      <c r="X49" s="314"/>
      <c r="Y49" s="314"/>
      <c r="Z49" s="314"/>
      <c r="AA49" s="314"/>
      <c r="AB49" s="314"/>
      <c r="AC49" s="314"/>
      <c r="AD49" s="314"/>
      <c r="AE49" s="315"/>
    </row>
    <row r="50" spans="1:31">
      <c r="A50" s="296" t="s">
        <v>362</v>
      </c>
      <c r="B50" s="297"/>
      <c r="C50" s="297"/>
      <c r="D50" s="297"/>
      <c r="E50" s="297"/>
      <c r="F50" s="297"/>
      <c r="G50" s="297"/>
      <c r="H50" s="242"/>
      <c r="I50" s="316"/>
      <c r="J50" s="316"/>
      <c r="K50" s="316"/>
      <c r="L50" s="316"/>
      <c r="M50" s="316"/>
      <c r="N50" s="316"/>
      <c r="O50" s="316"/>
      <c r="P50" s="243"/>
      <c r="Q50" s="242"/>
      <c r="R50" s="316"/>
      <c r="S50" s="316"/>
      <c r="T50" s="316"/>
      <c r="U50" s="316"/>
      <c r="V50" s="316"/>
      <c r="W50" s="316"/>
      <c r="X50" s="316"/>
      <c r="Y50" s="316"/>
      <c r="Z50" s="316"/>
      <c r="AA50" s="316"/>
      <c r="AB50" s="316"/>
      <c r="AC50" s="316"/>
      <c r="AD50" s="316"/>
      <c r="AE50" s="243"/>
    </row>
    <row r="51" spans="1:31">
      <c r="A51" s="296" t="s">
        <v>356</v>
      </c>
      <c r="B51" s="297"/>
      <c r="C51" s="297"/>
      <c r="D51" s="297"/>
      <c r="E51" s="297"/>
      <c r="F51" s="297"/>
      <c r="G51" s="297"/>
      <c r="H51" s="311" t="s">
        <v>371</v>
      </c>
      <c r="I51" s="312"/>
      <c r="J51" s="312"/>
      <c r="K51" s="312"/>
      <c r="L51" s="312"/>
      <c r="M51" s="312"/>
      <c r="N51" s="312"/>
      <c r="O51" s="312"/>
      <c r="P51" s="241"/>
      <c r="Q51" s="311" t="s">
        <v>372</v>
      </c>
      <c r="R51" s="312"/>
      <c r="S51" s="312"/>
      <c r="T51" s="312"/>
      <c r="U51" s="312"/>
      <c r="V51" s="312"/>
      <c r="W51" s="312"/>
      <c r="X51" s="312"/>
      <c r="Y51" s="312"/>
      <c r="Z51" s="312"/>
      <c r="AA51" s="312"/>
      <c r="AB51" s="312"/>
      <c r="AC51" s="312"/>
      <c r="AD51" s="312"/>
      <c r="AE51" s="241"/>
    </row>
    <row r="52" spans="1:31">
      <c r="A52" s="296" t="s">
        <v>357</v>
      </c>
      <c r="B52" s="297"/>
      <c r="C52" s="297"/>
      <c r="D52" s="297"/>
      <c r="E52" s="297"/>
      <c r="F52" s="297"/>
      <c r="G52" s="297"/>
      <c r="H52" s="313"/>
      <c r="I52" s="314"/>
      <c r="J52" s="314"/>
      <c r="K52" s="314"/>
      <c r="L52" s="314"/>
      <c r="M52" s="314"/>
      <c r="N52" s="314"/>
      <c r="O52" s="314"/>
      <c r="P52" s="315"/>
      <c r="Q52" s="313"/>
      <c r="R52" s="314"/>
      <c r="S52" s="314"/>
      <c r="T52" s="314"/>
      <c r="U52" s="314"/>
      <c r="V52" s="314"/>
      <c r="W52" s="314"/>
      <c r="X52" s="314"/>
      <c r="Y52" s="314"/>
      <c r="Z52" s="314"/>
      <c r="AA52" s="314"/>
      <c r="AB52" s="314"/>
      <c r="AC52" s="314"/>
      <c r="AD52" s="314"/>
      <c r="AE52" s="315"/>
    </row>
    <row r="53" spans="1:31">
      <c r="A53" s="296" t="s">
        <v>358</v>
      </c>
      <c r="B53" s="297"/>
      <c r="C53" s="297"/>
      <c r="D53" s="297"/>
      <c r="E53" s="297"/>
      <c r="F53" s="297"/>
      <c r="G53" s="297"/>
      <c r="H53" s="313"/>
      <c r="I53" s="314"/>
      <c r="J53" s="314"/>
      <c r="K53" s="314"/>
      <c r="L53" s="314"/>
      <c r="M53" s="314"/>
      <c r="N53" s="314"/>
      <c r="O53" s="314"/>
      <c r="P53" s="315"/>
      <c r="Q53" s="313"/>
      <c r="R53" s="314"/>
      <c r="S53" s="314"/>
      <c r="T53" s="314"/>
      <c r="U53" s="314"/>
      <c r="V53" s="314"/>
      <c r="W53" s="314"/>
      <c r="X53" s="314"/>
      <c r="Y53" s="314"/>
      <c r="Z53" s="314"/>
      <c r="AA53" s="314"/>
      <c r="AB53" s="314"/>
      <c r="AC53" s="314"/>
      <c r="AD53" s="314"/>
      <c r="AE53" s="315"/>
    </row>
    <row r="54" spans="1:31">
      <c r="A54" s="296" t="s">
        <v>362</v>
      </c>
      <c r="B54" s="297"/>
      <c r="C54" s="297"/>
      <c r="D54" s="297"/>
      <c r="E54" s="297"/>
      <c r="F54" s="297"/>
      <c r="G54" s="297"/>
      <c r="H54" s="242"/>
      <c r="I54" s="316"/>
      <c r="J54" s="316"/>
      <c r="K54" s="316"/>
      <c r="L54" s="316"/>
      <c r="M54" s="316"/>
      <c r="N54" s="316"/>
      <c r="O54" s="316"/>
      <c r="P54" s="243"/>
      <c r="Q54" s="242"/>
      <c r="R54" s="316"/>
      <c r="S54" s="316"/>
      <c r="T54" s="316"/>
      <c r="U54" s="316"/>
      <c r="V54" s="316"/>
      <c r="W54" s="316"/>
      <c r="X54" s="316"/>
      <c r="Y54" s="316"/>
      <c r="Z54" s="316"/>
      <c r="AA54" s="316"/>
      <c r="AB54" s="316"/>
      <c r="AC54" s="316"/>
      <c r="AD54" s="316"/>
      <c r="AE54" s="243"/>
    </row>
    <row r="55" spans="1:31">
      <c r="A55" s="296" t="s">
        <v>368</v>
      </c>
      <c r="B55" s="297"/>
      <c r="C55" s="297"/>
      <c r="D55" s="297"/>
      <c r="E55" s="297"/>
      <c r="F55" s="297"/>
      <c r="G55" s="297"/>
      <c r="H55" s="331" t="s">
        <v>373</v>
      </c>
      <c r="I55" s="332"/>
      <c r="J55" s="332"/>
      <c r="K55" s="332"/>
      <c r="L55" s="332"/>
      <c r="M55" s="332"/>
      <c r="N55" s="332"/>
      <c r="O55" s="332"/>
      <c r="P55" s="333"/>
      <c r="Q55" s="311" t="s">
        <v>374</v>
      </c>
      <c r="R55" s="312"/>
      <c r="S55" s="312"/>
      <c r="T55" s="312"/>
      <c r="U55" s="312"/>
      <c r="V55" s="312"/>
      <c r="W55" s="312"/>
      <c r="X55" s="312"/>
      <c r="Y55" s="312"/>
      <c r="Z55" s="312"/>
      <c r="AA55" s="312"/>
      <c r="AB55" s="312"/>
      <c r="AC55" s="312"/>
      <c r="AD55" s="312"/>
      <c r="AE55" s="241"/>
    </row>
    <row r="56" spans="1:31">
      <c r="A56" s="296" t="s">
        <v>356</v>
      </c>
      <c r="B56" s="297"/>
      <c r="C56" s="297"/>
      <c r="D56" s="297"/>
      <c r="E56" s="297"/>
      <c r="F56" s="297"/>
      <c r="G56" s="297"/>
      <c r="H56" s="334"/>
      <c r="I56" s="335"/>
      <c r="J56" s="335"/>
      <c r="K56" s="335"/>
      <c r="L56" s="335"/>
      <c r="M56" s="335"/>
      <c r="N56" s="335"/>
      <c r="O56" s="335"/>
      <c r="P56" s="336"/>
      <c r="Q56" s="313"/>
      <c r="R56" s="314"/>
      <c r="S56" s="314"/>
      <c r="T56" s="314"/>
      <c r="U56" s="314"/>
      <c r="V56" s="314"/>
      <c r="W56" s="314"/>
      <c r="X56" s="314"/>
      <c r="Y56" s="314"/>
      <c r="Z56" s="314"/>
      <c r="AA56" s="314"/>
      <c r="AB56" s="314"/>
      <c r="AC56" s="314"/>
      <c r="AD56" s="314"/>
      <c r="AE56" s="315"/>
    </row>
    <row r="57" spans="1:31">
      <c r="A57" s="296" t="s">
        <v>357</v>
      </c>
      <c r="B57" s="297"/>
      <c r="C57" s="297"/>
      <c r="D57" s="297"/>
      <c r="E57" s="297"/>
      <c r="F57" s="297"/>
      <c r="G57" s="297"/>
      <c r="H57" s="334"/>
      <c r="I57" s="335"/>
      <c r="J57" s="335"/>
      <c r="K57" s="335"/>
      <c r="L57" s="335"/>
      <c r="M57" s="335"/>
      <c r="N57" s="335"/>
      <c r="O57" s="335"/>
      <c r="P57" s="336"/>
      <c r="Q57" s="313"/>
      <c r="R57" s="314"/>
      <c r="S57" s="314"/>
      <c r="T57" s="314"/>
      <c r="U57" s="314"/>
      <c r="V57" s="314"/>
      <c r="W57" s="314"/>
      <c r="X57" s="314"/>
      <c r="Y57" s="314"/>
      <c r="Z57" s="314"/>
      <c r="AA57" s="314"/>
      <c r="AB57" s="314"/>
      <c r="AC57" s="314"/>
      <c r="AD57" s="314"/>
      <c r="AE57" s="315"/>
    </row>
    <row r="58" spans="1:31">
      <c r="A58" s="296" t="s">
        <v>358</v>
      </c>
      <c r="B58" s="297"/>
      <c r="C58" s="297"/>
      <c r="D58" s="297"/>
      <c r="E58" s="297"/>
      <c r="F58" s="297"/>
      <c r="G58" s="297"/>
      <c r="H58" s="334"/>
      <c r="I58" s="335"/>
      <c r="J58" s="335"/>
      <c r="K58" s="335"/>
      <c r="L58" s="335"/>
      <c r="M58" s="335"/>
      <c r="N58" s="335"/>
      <c r="O58" s="335"/>
      <c r="P58" s="336"/>
      <c r="Q58" s="313"/>
      <c r="R58" s="314"/>
      <c r="S58" s="314"/>
      <c r="T58" s="314"/>
      <c r="U58" s="314"/>
      <c r="V58" s="314"/>
      <c r="W58" s="314"/>
      <c r="X58" s="314"/>
      <c r="Y58" s="314"/>
      <c r="Z58" s="314"/>
      <c r="AA58" s="314"/>
      <c r="AB58" s="314"/>
      <c r="AC58" s="314"/>
      <c r="AD58" s="314"/>
      <c r="AE58" s="315"/>
    </row>
    <row r="59" spans="1:31">
      <c r="A59" s="296" t="s">
        <v>362</v>
      </c>
      <c r="B59" s="297"/>
      <c r="C59" s="297"/>
      <c r="D59" s="297"/>
      <c r="E59" s="297"/>
      <c r="F59" s="297"/>
      <c r="G59" s="297"/>
      <c r="H59" s="337"/>
      <c r="I59" s="338"/>
      <c r="J59" s="338"/>
      <c r="K59" s="338"/>
      <c r="L59" s="338"/>
      <c r="M59" s="338"/>
      <c r="N59" s="338"/>
      <c r="O59" s="338"/>
      <c r="P59" s="339"/>
      <c r="Q59" s="242"/>
      <c r="R59" s="316"/>
      <c r="S59" s="316"/>
      <c r="T59" s="316"/>
      <c r="U59" s="316"/>
      <c r="V59" s="316"/>
      <c r="W59" s="316"/>
      <c r="X59" s="316"/>
      <c r="Y59" s="316"/>
      <c r="Z59" s="316"/>
      <c r="AA59" s="316"/>
      <c r="AB59" s="316"/>
      <c r="AC59" s="316"/>
      <c r="AD59" s="316"/>
      <c r="AE59" s="243"/>
    </row>
    <row r="60" spans="1:31">
      <c r="A60" s="296" t="s">
        <v>356</v>
      </c>
      <c r="B60" s="297"/>
      <c r="C60" s="297"/>
      <c r="D60" s="297"/>
      <c r="E60" s="297"/>
      <c r="F60" s="297"/>
      <c r="G60" s="297"/>
      <c r="H60" s="331" t="s">
        <v>375</v>
      </c>
      <c r="I60" s="332"/>
      <c r="J60" s="332"/>
      <c r="K60" s="332"/>
      <c r="L60" s="332"/>
      <c r="M60" s="332"/>
      <c r="N60" s="332"/>
      <c r="O60" s="332"/>
      <c r="P60" s="333"/>
      <c r="Q60" s="311" t="s">
        <v>376</v>
      </c>
      <c r="R60" s="312"/>
      <c r="S60" s="312"/>
      <c r="T60" s="312"/>
      <c r="U60" s="312"/>
      <c r="V60" s="312"/>
      <c r="W60" s="312"/>
      <c r="X60" s="312"/>
      <c r="Y60" s="312"/>
      <c r="Z60" s="312"/>
      <c r="AA60" s="312"/>
      <c r="AB60" s="312"/>
      <c r="AC60" s="312"/>
      <c r="AD60" s="312"/>
      <c r="AE60" s="241"/>
    </row>
    <row r="61" spans="1:31">
      <c r="A61" s="296" t="s">
        <v>357</v>
      </c>
      <c r="B61" s="297"/>
      <c r="C61" s="297"/>
      <c r="D61" s="297"/>
      <c r="E61" s="297"/>
      <c r="F61" s="297"/>
      <c r="G61" s="297"/>
      <c r="H61" s="334"/>
      <c r="I61" s="335"/>
      <c r="J61" s="335"/>
      <c r="K61" s="335"/>
      <c r="L61" s="335"/>
      <c r="M61" s="335"/>
      <c r="N61" s="335"/>
      <c r="O61" s="335"/>
      <c r="P61" s="336"/>
      <c r="Q61" s="313"/>
      <c r="R61" s="314"/>
      <c r="S61" s="314"/>
      <c r="T61" s="314"/>
      <c r="U61" s="314"/>
      <c r="V61" s="314"/>
      <c r="W61" s="314"/>
      <c r="X61" s="314"/>
      <c r="Y61" s="314"/>
      <c r="Z61" s="314"/>
      <c r="AA61" s="314"/>
      <c r="AB61" s="314"/>
      <c r="AC61" s="314"/>
      <c r="AD61" s="314"/>
      <c r="AE61" s="315"/>
    </row>
    <row r="62" spans="1:31">
      <c r="A62" s="296" t="s">
        <v>358</v>
      </c>
      <c r="B62" s="297"/>
      <c r="C62" s="297"/>
      <c r="D62" s="297"/>
      <c r="E62" s="297"/>
      <c r="F62" s="297"/>
      <c r="G62" s="297"/>
      <c r="H62" s="334"/>
      <c r="I62" s="335"/>
      <c r="J62" s="335"/>
      <c r="K62" s="335"/>
      <c r="L62" s="335"/>
      <c r="M62" s="335"/>
      <c r="N62" s="335"/>
      <c r="O62" s="335"/>
      <c r="P62" s="336"/>
      <c r="Q62" s="313"/>
      <c r="R62" s="314"/>
      <c r="S62" s="314"/>
      <c r="T62" s="314"/>
      <c r="U62" s="314"/>
      <c r="V62" s="314"/>
      <c r="W62" s="314"/>
      <c r="X62" s="314"/>
      <c r="Y62" s="314"/>
      <c r="Z62" s="314"/>
      <c r="AA62" s="314"/>
      <c r="AB62" s="314"/>
      <c r="AC62" s="314"/>
      <c r="AD62" s="314"/>
      <c r="AE62" s="315"/>
    </row>
    <row r="63" spans="1:31">
      <c r="A63" s="296" t="s">
        <v>359</v>
      </c>
      <c r="B63" s="297"/>
      <c r="C63" s="297"/>
      <c r="D63" s="297"/>
      <c r="E63" s="297"/>
      <c r="F63" s="297"/>
      <c r="G63" s="297"/>
      <c r="H63" s="334"/>
      <c r="I63" s="335"/>
      <c r="J63" s="335"/>
      <c r="K63" s="335"/>
      <c r="L63" s="335"/>
      <c r="M63" s="335"/>
      <c r="N63" s="335"/>
      <c r="O63" s="335"/>
      <c r="P63" s="336"/>
      <c r="Q63" s="313"/>
      <c r="R63" s="314"/>
      <c r="S63" s="314"/>
      <c r="T63" s="314"/>
      <c r="U63" s="314"/>
      <c r="V63" s="314"/>
      <c r="W63" s="314"/>
      <c r="X63" s="314"/>
      <c r="Y63" s="314"/>
      <c r="Z63" s="314"/>
      <c r="AA63" s="314"/>
      <c r="AB63" s="314"/>
      <c r="AC63" s="314"/>
      <c r="AD63" s="314"/>
      <c r="AE63" s="315"/>
    </row>
    <row r="64" spans="1:31">
      <c r="A64" s="296" t="s">
        <v>362</v>
      </c>
      <c r="B64" s="297"/>
      <c r="C64" s="297"/>
      <c r="D64" s="297"/>
      <c r="E64" s="297"/>
      <c r="F64" s="297"/>
      <c r="G64" s="297"/>
      <c r="H64" s="337"/>
      <c r="I64" s="338"/>
      <c r="J64" s="338"/>
      <c r="K64" s="338"/>
      <c r="L64" s="338"/>
      <c r="M64" s="338"/>
      <c r="N64" s="338"/>
      <c r="O64" s="338"/>
      <c r="P64" s="339"/>
      <c r="Q64" s="242"/>
      <c r="R64" s="316"/>
      <c r="S64" s="316"/>
      <c r="T64" s="316"/>
      <c r="U64" s="316"/>
      <c r="V64" s="316"/>
      <c r="W64" s="316"/>
      <c r="X64" s="316"/>
      <c r="Y64" s="316"/>
      <c r="Z64" s="316"/>
      <c r="AA64" s="316"/>
      <c r="AB64" s="316"/>
      <c r="AC64" s="316"/>
      <c r="AD64" s="316"/>
      <c r="AE64" s="243"/>
    </row>
    <row r="65" spans="1:31">
      <c r="A65" s="296" t="s">
        <v>368</v>
      </c>
      <c r="B65" s="297"/>
      <c r="C65" s="297"/>
      <c r="D65" s="297"/>
      <c r="E65" s="297"/>
      <c r="F65" s="297"/>
      <c r="G65" s="297"/>
      <c r="H65" s="331" t="s">
        <v>377</v>
      </c>
      <c r="I65" s="332"/>
      <c r="J65" s="332"/>
      <c r="K65" s="332"/>
      <c r="L65" s="332"/>
      <c r="M65" s="332"/>
      <c r="N65" s="332"/>
      <c r="O65" s="332"/>
      <c r="P65" s="333"/>
      <c r="Q65" s="311" t="s">
        <v>429</v>
      </c>
      <c r="R65" s="312"/>
      <c r="S65" s="312"/>
      <c r="T65" s="312"/>
      <c r="U65" s="312"/>
      <c r="V65" s="312"/>
      <c r="W65" s="312"/>
      <c r="X65" s="312"/>
      <c r="Y65" s="312"/>
      <c r="Z65" s="312"/>
      <c r="AA65" s="312"/>
      <c r="AB65" s="312"/>
      <c r="AC65" s="312"/>
      <c r="AD65" s="312"/>
      <c r="AE65" s="241"/>
    </row>
    <row r="66" spans="1:31">
      <c r="A66" s="296" t="s">
        <v>358</v>
      </c>
      <c r="B66" s="297"/>
      <c r="C66" s="297"/>
      <c r="D66" s="297"/>
      <c r="E66" s="297"/>
      <c r="F66" s="297"/>
      <c r="G66" s="297"/>
      <c r="H66" s="334"/>
      <c r="I66" s="335"/>
      <c r="J66" s="335"/>
      <c r="K66" s="335"/>
      <c r="L66" s="335"/>
      <c r="M66" s="335"/>
      <c r="N66" s="335"/>
      <c r="O66" s="335"/>
      <c r="P66" s="336"/>
      <c r="Q66" s="313"/>
      <c r="R66" s="314"/>
      <c r="S66" s="314"/>
      <c r="T66" s="314"/>
      <c r="U66" s="314"/>
      <c r="V66" s="314"/>
      <c r="W66" s="314"/>
      <c r="X66" s="314"/>
      <c r="Y66" s="314"/>
      <c r="Z66" s="314"/>
      <c r="AA66" s="314"/>
      <c r="AB66" s="314"/>
      <c r="AC66" s="314"/>
      <c r="AD66" s="314"/>
      <c r="AE66" s="315"/>
    </row>
    <row r="67" spans="1:31">
      <c r="A67" s="296" t="s">
        <v>362</v>
      </c>
      <c r="B67" s="297"/>
      <c r="C67" s="297"/>
      <c r="D67" s="297"/>
      <c r="E67" s="297"/>
      <c r="F67" s="297"/>
      <c r="G67" s="297"/>
      <c r="H67" s="337"/>
      <c r="I67" s="338"/>
      <c r="J67" s="338"/>
      <c r="K67" s="338"/>
      <c r="L67" s="338"/>
      <c r="M67" s="338"/>
      <c r="N67" s="338"/>
      <c r="O67" s="338"/>
      <c r="P67" s="339"/>
      <c r="Q67" s="242"/>
      <c r="R67" s="316"/>
      <c r="S67" s="316"/>
      <c r="T67" s="316"/>
      <c r="U67" s="316"/>
      <c r="V67" s="316"/>
      <c r="W67" s="316"/>
      <c r="X67" s="316"/>
      <c r="Y67" s="316"/>
      <c r="Z67" s="316"/>
      <c r="AA67" s="316"/>
      <c r="AB67" s="316"/>
      <c r="AC67" s="316"/>
      <c r="AD67" s="316"/>
      <c r="AE67" s="243"/>
    </row>
    <row r="68" spans="1:31">
      <c r="A68" s="296" t="s">
        <v>368</v>
      </c>
      <c r="B68" s="297"/>
      <c r="C68" s="297"/>
      <c r="D68" s="297"/>
      <c r="E68" s="297"/>
      <c r="F68" s="297"/>
      <c r="G68" s="297"/>
      <c r="H68" s="331" t="s">
        <v>378</v>
      </c>
      <c r="I68" s="332"/>
      <c r="J68" s="332"/>
      <c r="K68" s="332"/>
      <c r="L68" s="332"/>
      <c r="M68" s="332"/>
      <c r="N68" s="332"/>
      <c r="O68" s="332"/>
      <c r="P68" s="333"/>
      <c r="Q68" s="311" t="s">
        <v>430</v>
      </c>
      <c r="R68" s="312"/>
      <c r="S68" s="312"/>
      <c r="T68" s="312"/>
      <c r="U68" s="312"/>
      <c r="V68" s="312"/>
      <c r="W68" s="312"/>
      <c r="X68" s="312"/>
      <c r="Y68" s="312"/>
      <c r="Z68" s="312"/>
      <c r="AA68" s="312"/>
      <c r="AB68" s="312"/>
      <c r="AC68" s="312"/>
      <c r="AD68" s="312"/>
      <c r="AE68" s="241"/>
    </row>
    <row r="69" spans="1:31">
      <c r="A69" s="296" t="s">
        <v>356</v>
      </c>
      <c r="B69" s="297"/>
      <c r="C69" s="297"/>
      <c r="D69" s="297"/>
      <c r="E69" s="297"/>
      <c r="F69" s="297"/>
      <c r="G69" s="297"/>
      <c r="H69" s="334"/>
      <c r="I69" s="335"/>
      <c r="J69" s="335"/>
      <c r="K69" s="335"/>
      <c r="L69" s="335"/>
      <c r="M69" s="335"/>
      <c r="N69" s="335"/>
      <c r="O69" s="335"/>
      <c r="P69" s="336"/>
      <c r="Q69" s="313"/>
      <c r="R69" s="314"/>
      <c r="S69" s="314"/>
      <c r="T69" s="314"/>
      <c r="U69" s="314"/>
      <c r="V69" s="314"/>
      <c r="W69" s="314"/>
      <c r="X69" s="314"/>
      <c r="Y69" s="314"/>
      <c r="Z69" s="314"/>
      <c r="AA69" s="314"/>
      <c r="AB69" s="314"/>
      <c r="AC69" s="314"/>
      <c r="AD69" s="314"/>
      <c r="AE69" s="315"/>
    </row>
    <row r="70" spans="1:31">
      <c r="A70" s="296" t="s">
        <v>357</v>
      </c>
      <c r="B70" s="297"/>
      <c r="C70" s="297"/>
      <c r="D70" s="297"/>
      <c r="E70" s="297"/>
      <c r="F70" s="297"/>
      <c r="G70" s="297"/>
      <c r="H70" s="334"/>
      <c r="I70" s="335"/>
      <c r="J70" s="335"/>
      <c r="K70" s="335"/>
      <c r="L70" s="335"/>
      <c r="M70" s="335"/>
      <c r="N70" s="335"/>
      <c r="O70" s="335"/>
      <c r="P70" s="336"/>
      <c r="Q70" s="313"/>
      <c r="R70" s="314"/>
      <c r="S70" s="314"/>
      <c r="T70" s="314"/>
      <c r="U70" s="314"/>
      <c r="V70" s="314"/>
      <c r="W70" s="314"/>
      <c r="X70" s="314"/>
      <c r="Y70" s="314"/>
      <c r="Z70" s="314"/>
      <c r="AA70" s="314"/>
      <c r="AB70" s="314"/>
      <c r="AC70" s="314"/>
      <c r="AD70" s="314"/>
      <c r="AE70" s="315"/>
    </row>
    <row r="71" spans="1:31">
      <c r="A71" s="296" t="s">
        <v>359</v>
      </c>
      <c r="B71" s="297"/>
      <c r="C71" s="297"/>
      <c r="D71" s="297"/>
      <c r="E71" s="297"/>
      <c r="F71" s="297"/>
      <c r="G71" s="297"/>
      <c r="H71" s="337"/>
      <c r="I71" s="338"/>
      <c r="J71" s="338"/>
      <c r="K71" s="338"/>
      <c r="L71" s="338"/>
      <c r="M71" s="338"/>
      <c r="N71" s="338"/>
      <c r="O71" s="338"/>
      <c r="P71" s="339"/>
      <c r="Q71" s="242"/>
      <c r="R71" s="316"/>
      <c r="S71" s="316"/>
      <c r="T71" s="316"/>
      <c r="U71" s="316"/>
      <c r="V71" s="316"/>
      <c r="W71" s="316"/>
      <c r="X71" s="316"/>
      <c r="Y71" s="316"/>
      <c r="Z71" s="316"/>
      <c r="AA71" s="316"/>
      <c r="AB71" s="316"/>
      <c r="AC71" s="316"/>
      <c r="AD71" s="316"/>
      <c r="AE71" s="243"/>
    </row>
    <row r="72" spans="1:31">
      <c r="A72" s="296" t="s">
        <v>357</v>
      </c>
      <c r="B72" s="297"/>
      <c r="C72" s="297"/>
      <c r="D72" s="297"/>
      <c r="E72" s="297"/>
      <c r="F72" s="297"/>
      <c r="G72" s="297"/>
      <c r="H72" s="331" t="s">
        <v>379</v>
      </c>
      <c r="I72" s="332"/>
      <c r="J72" s="332"/>
      <c r="K72" s="332"/>
      <c r="L72" s="332"/>
      <c r="M72" s="332"/>
      <c r="N72" s="332"/>
      <c r="O72" s="332"/>
      <c r="P72" s="333"/>
      <c r="Q72" s="311" t="s">
        <v>430</v>
      </c>
      <c r="R72" s="312"/>
      <c r="S72" s="312"/>
      <c r="T72" s="312"/>
      <c r="U72" s="312"/>
      <c r="V72" s="312"/>
      <c r="W72" s="312"/>
      <c r="X72" s="312"/>
      <c r="Y72" s="312"/>
      <c r="Z72" s="312"/>
      <c r="AA72" s="312"/>
      <c r="AB72" s="312"/>
      <c r="AC72" s="312"/>
      <c r="AD72" s="312"/>
      <c r="AE72" s="241"/>
    </row>
    <row r="73" spans="1:31">
      <c r="A73" s="296" t="s">
        <v>362</v>
      </c>
      <c r="B73" s="297"/>
      <c r="C73" s="297"/>
      <c r="D73" s="297"/>
      <c r="E73" s="297"/>
      <c r="F73" s="297"/>
      <c r="G73" s="297"/>
      <c r="H73" s="337"/>
      <c r="I73" s="338"/>
      <c r="J73" s="338"/>
      <c r="K73" s="338"/>
      <c r="L73" s="338"/>
      <c r="M73" s="338"/>
      <c r="N73" s="338"/>
      <c r="O73" s="338"/>
      <c r="P73" s="339"/>
      <c r="Q73" s="242"/>
      <c r="R73" s="316"/>
      <c r="S73" s="316"/>
      <c r="T73" s="316"/>
      <c r="U73" s="316"/>
      <c r="V73" s="316"/>
      <c r="W73" s="316"/>
      <c r="X73" s="316"/>
      <c r="Y73" s="316"/>
      <c r="Z73" s="316"/>
      <c r="AA73" s="316"/>
      <c r="AB73" s="316"/>
      <c r="AC73" s="316"/>
      <c r="AD73" s="316"/>
      <c r="AE73" s="243"/>
    </row>
    <row r="74" spans="1:31">
      <c r="A74" s="296" t="s">
        <v>358</v>
      </c>
      <c r="B74" s="297"/>
      <c r="C74" s="297"/>
      <c r="D74" s="297"/>
      <c r="E74" s="297"/>
      <c r="F74" s="297"/>
      <c r="G74" s="297"/>
      <c r="H74" s="331" t="s">
        <v>380</v>
      </c>
      <c r="I74" s="332"/>
      <c r="J74" s="332"/>
      <c r="K74" s="332"/>
      <c r="L74" s="332"/>
      <c r="M74" s="332"/>
      <c r="N74" s="332"/>
      <c r="O74" s="332"/>
      <c r="P74" s="333"/>
      <c r="Q74" s="311" t="s">
        <v>431</v>
      </c>
      <c r="R74" s="312"/>
      <c r="S74" s="312"/>
      <c r="T74" s="312"/>
      <c r="U74" s="312"/>
      <c r="V74" s="312"/>
      <c r="W74" s="312"/>
      <c r="X74" s="312"/>
      <c r="Y74" s="312"/>
      <c r="Z74" s="312"/>
      <c r="AA74" s="312"/>
      <c r="AB74" s="312"/>
      <c r="AC74" s="312"/>
      <c r="AD74" s="312"/>
      <c r="AE74" s="241"/>
    </row>
    <row r="75" spans="1:31" ht="42" customHeight="1">
      <c r="A75" s="296" t="s">
        <v>362</v>
      </c>
      <c r="B75" s="297"/>
      <c r="C75" s="297"/>
      <c r="D75" s="297"/>
      <c r="E75" s="297"/>
      <c r="F75" s="297"/>
      <c r="G75" s="297"/>
      <c r="H75" s="337"/>
      <c r="I75" s="338"/>
      <c r="J75" s="338"/>
      <c r="K75" s="338"/>
      <c r="L75" s="338"/>
      <c r="M75" s="338"/>
      <c r="N75" s="338"/>
      <c r="O75" s="338"/>
      <c r="P75" s="339"/>
      <c r="Q75" s="242"/>
      <c r="R75" s="316"/>
      <c r="S75" s="316"/>
      <c r="T75" s="316"/>
      <c r="U75" s="316"/>
      <c r="V75" s="316"/>
      <c r="W75" s="316"/>
      <c r="X75" s="316"/>
      <c r="Y75" s="316"/>
      <c r="Z75" s="316"/>
      <c r="AA75" s="316"/>
      <c r="AB75" s="316"/>
      <c r="AC75" s="316"/>
      <c r="AD75" s="316"/>
      <c r="AE75" s="243"/>
    </row>
    <row r="76" spans="1:31">
      <c r="A76" s="296"/>
      <c r="B76" s="296"/>
      <c r="C76" s="297"/>
      <c r="D76" s="297"/>
      <c r="E76" s="297"/>
      <c r="F76" s="297"/>
      <c r="G76" s="297"/>
      <c r="H76" s="297"/>
      <c r="I76" s="297"/>
      <c r="J76" s="297"/>
      <c r="K76" s="297"/>
      <c r="L76" s="297"/>
      <c r="M76" s="297"/>
      <c r="N76" s="297"/>
      <c r="O76" s="297"/>
      <c r="P76" s="297"/>
      <c r="Q76" s="297"/>
      <c r="R76" s="297"/>
      <c r="S76" s="297"/>
      <c r="T76" s="297"/>
      <c r="U76" s="297"/>
      <c r="V76" s="297"/>
      <c r="W76" s="297"/>
      <c r="X76" s="297"/>
      <c r="Y76" s="297"/>
      <c r="Z76" s="297"/>
      <c r="AA76" s="297"/>
      <c r="AB76" s="297"/>
      <c r="AC76" s="297"/>
      <c r="AD76" s="297"/>
      <c r="AE76" s="297"/>
    </row>
    <row r="77" spans="1:31" ht="16">
      <c r="A77" s="317" t="s">
        <v>587</v>
      </c>
      <c r="B77" s="317"/>
      <c r="C77" s="317"/>
      <c r="D77" s="317"/>
      <c r="E77" s="317"/>
      <c r="F77" s="317"/>
      <c r="G77" s="317"/>
      <c r="H77" s="317"/>
      <c r="I77" s="317"/>
      <c r="J77" s="317"/>
      <c r="K77" s="317"/>
      <c r="L77" s="317"/>
      <c r="M77" s="317"/>
      <c r="N77" s="317"/>
      <c r="O77" s="317"/>
      <c r="P77" s="317"/>
      <c r="Q77" s="317"/>
      <c r="R77" s="317"/>
      <c r="S77" s="317"/>
      <c r="T77" s="317"/>
      <c r="U77" s="317"/>
      <c r="V77" s="317"/>
      <c r="W77" s="317"/>
      <c r="X77" s="317"/>
      <c r="Y77" s="317"/>
      <c r="Z77" s="317"/>
      <c r="AA77" s="317"/>
      <c r="AB77" s="317"/>
      <c r="AC77" s="317"/>
      <c r="AD77" s="317"/>
      <c r="AE77" s="317"/>
    </row>
    <row r="78" spans="1:31" ht="28" customHeight="1">
      <c r="A78" s="296" t="s">
        <v>595</v>
      </c>
      <c r="B78" s="296"/>
      <c r="C78" s="297"/>
      <c r="D78" s="297"/>
      <c r="E78" s="297"/>
      <c r="F78" s="297"/>
      <c r="G78" s="297"/>
      <c r="H78" s="297"/>
      <c r="I78" s="297"/>
      <c r="J78" s="297"/>
      <c r="K78" s="297"/>
      <c r="L78" s="297"/>
      <c r="M78" s="297"/>
      <c r="N78" s="297"/>
      <c r="O78" s="297"/>
      <c r="P78" s="297"/>
      <c r="Q78" s="297"/>
      <c r="R78" s="297"/>
      <c r="S78" s="297"/>
      <c r="T78" s="297"/>
      <c r="U78" s="297"/>
      <c r="V78" s="297"/>
      <c r="W78" s="297"/>
      <c r="X78" s="297"/>
      <c r="Y78" s="297"/>
      <c r="Z78" s="297"/>
      <c r="AA78" s="297"/>
      <c r="AB78" s="297"/>
      <c r="AC78" s="297"/>
      <c r="AD78" s="297"/>
      <c r="AE78" s="297"/>
    </row>
    <row r="79" spans="1:31" ht="41" customHeight="1">
      <c r="A79" s="296" t="s">
        <v>326</v>
      </c>
      <c r="B79" s="296"/>
      <c r="C79" s="297"/>
      <c r="D79" s="297"/>
      <c r="E79" s="297"/>
      <c r="F79" s="297"/>
      <c r="G79" s="297"/>
      <c r="H79" s="297"/>
      <c r="I79" s="297"/>
      <c r="J79" s="297"/>
      <c r="K79" s="297"/>
      <c r="L79" s="297"/>
      <c r="M79" s="297"/>
      <c r="N79" s="297"/>
      <c r="O79" s="297"/>
      <c r="P79" s="297"/>
      <c r="Q79" s="297"/>
      <c r="R79" s="297"/>
      <c r="S79" s="297"/>
      <c r="T79" s="297"/>
      <c r="U79" s="297"/>
      <c r="V79" s="297"/>
      <c r="W79" s="297"/>
      <c r="X79" s="297"/>
      <c r="Y79" s="297"/>
      <c r="Z79" s="297"/>
      <c r="AA79" s="297"/>
      <c r="AB79" s="297"/>
      <c r="AC79" s="297"/>
      <c r="AD79" s="297"/>
      <c r="AE79" s="297"/>
    </row>
    <row r="80" spans="1:31">
      <c r="A80" s="41"/>
      <c r="B80" s="310" t="s">
        <v>441</v>
      </c>
      <c r="C80" s="297"/>
      <c r="D80" s="297"/>
      <c r="E80" s="297"/>
      <c r="F80" s="297"/>
      <c r="G80" s="297"/>
      <c r="H80" s="297"/>
      <c r="I80" s="297"/>
      <c r="J80" s="297"/>
      <c r="K80" s="297"/>
      <c r="L80" s="297"/>
      <c r="M80" s="297"/>
      <c r="N80" s="297"/>
      <c r="O80" s="297"/>
      <c r="P80" s="297"/>
      <c r="Q80" s="297"/>
      <c r="R80" s="297"/>
      <c r="S80" s="297"/>
      <c r="T80" s="297"/>
      <c r="U80" s="297"/>
      <c r="V80" s="297"/>
      <c r="W80" s="297"/>
      <c r="X80" s="297"/>
      <c r="Y80" s="297"/>
      <c r="Z80" s="297"/>
      <c r="AA80" s="297"/>
      <c r="AB80" s="297"/>
      <c r="AC80" s="297"/>
      <c r="AD80" s="297"/>
      <c r="AE80" s="297"/>
    </row>
    <row r="81" spans="1:31" ht="27" customHeight="1">
      <c r="A81" s="54"/>
      <c r="B81" s="310" t="s">
        <v>440</v>
      </c>
      <c r="C81" s="297"/>
      <c r="D81" s="297"/>
      <c r="E81" s="297"/>
      <c r="F81" s="297"/>
      <c r="G81" s="297"/>
      <c r="H81" s="297"/>
      <c r="I81" s="297"/>
      <c r="J81" s="297"/>
      <c r="K81" s="297"/>
      <c r="L81" s="297"/>
      <c r="M81" s="297"/>
      <c r="N81" s="297"/>
      <c r="O81" s="297"/>
      <c r="P81" s="297"/>
      <c r="Q81" s="297"/>
      <c r="R81" s="297"/>
      <c r="S81" s="297"/>
      <c r="T81" s="297"/>
      <c r="U81" s="297"/>
      <c r="V81" s="297"/>
      <c r="W81" s="297"/>
      <c r="X81" s="297"/>
      <c r="Y81" s="297"/>
      <c r="Z81" s="297"/>
      <c r="AA81" s="297"/>
      <c r="AB81" s="297"/>
      <c r="AC81" s="297"/>
      <c r="AD81" s="297"/>
      <c r="AE81" s="297"/>
    </row>
    <row r="82" spans="1:31" ht="27" customHeight="1">
      <c r="A82" s="138"/>
      <c r="B82" s="310" t="s">
        <v>327</v>
      </c>
      <c r="C82" s="297"/>
      <c r="D82" s="297"/>
      <c r="E82" s="297"/>
      <c r="F82" s="297"/>
      <c r="G82" s="297"/>
      <c r="H82" s="297"/>
      <c r="I82" s="297"/>
      <c r="J82" s="297"/>
      <c r="K82" s="297"/>
      <c r="L82" s="297"/>
      <c r="M82" s="297"/>
      <c r="N82" s="297"/>
      <c r="O82" s="297"/>
      <c r="P82" s="297"/>
      <c r="Q82" s="297"/>
      <c r="R82" s="297"/>
      <c r="S82" s="297"/>
      <c r="T82" s="297"/>
      <c r="U82" s="297"/>
      <c r="V82" s="297"/>
      <c r="W82" s="297"/>
      <c r="X82" s="297"/>
      <c r="Y82" s="297"/>
      <c r="Z82" s="297"/>
      <c r="AA82" s="297"/>
      <c r="AB82" s="297"/>
      <c r="AC82" s="297"/>
      <c r="AD82" s="297"/>
      <c r="AE82" s="297"/>
    </row>
    <row r="83" spans="1:31">
      <c r="A83" s="139"/>
      <c r="B83" s="298" t="s">
        <v>581</v>
      </c>
      <c r="C83" s="297"/>
      <c r="D83" s="297"/>
      <c r="E83" s="297"/>
      <c r="F83" s="297"/>
      <c r="G83" s="297"/>
      <c r="H83" s="297"/>
      <c r="I83" s="297"/>
      <c r="J83" s="297"/>
      <c r="K83" s="297"/>
      <c r="L83" s="297"/>
      <c r="M83" s="297"/>
      <c r="N83" s="297"/>
      <c r="O83" s="297"/>
      <c r="P83" s="297"/>
      <c r="Q83" s="297"/>
      <c r="R83" s="297"/>
      <c r="S83" s="297"/>
      <c r="T83" s="297"/>
      <c r="U83" s="297"/>
      <c r="V83" s="297"/>
      <c r="W83" s="297"/>
      <c r="X83" s="297"/>
      <c r="Y83" s="297"/>
      <c r="Z83" s="297"/>
      <c r="AA83" s="297"/>
      <c r="AB83" s="297"/>
      <c r="AC83" s="297"/>
      <c r="AD83" s="297"/>
      <c r="AE83" s="297"/>
    </row>
    <row r="84" spans="1:31">
      <c r="A84" s="137"/>
      <c r="B84" s="298" t="s">
        <v>580</v>
      </c>
      <c r="C84" s="297"/>
      <c r="D84" s="297"/>
      <c r="E84" s="297"/>
      <c r="F84" s="297"/>
      <c r="G84" s="297"/>
      <c r="H84" s="297"/>
      <c r="I84" s="297"/>
      <c r="J84" s="297"/>
      <c r="K84" s="297"/>
      <c r="L84" s="297"/>
      <c r="M84" s="297"/>
      <c r="N84" s="297"/>
      <c r="O84" s="297"/>
      <c r="P84" s="297"/>
      <c r="Q84" s="297"/>
      <c r="R84" s="297"/>
      <c r="S84" s="297"/>
      <c r="T84" s="297"/>
      <c r="U84" s="297"/>
      <c r="V84" s="297"/>
      <c r="W84" s="297"/>
      <c r="X84" s="297"/>
      <c r="Y84" s="297"/>
      <c r="Z84" s="297"/>
      <c r="AA84" s="297"/>
      <c r="AB84" s="297"/>
      <c r="AC84" s="297"/>
      <c r="AD84" s="297"/>
      <c r="AE84" s="297"/>
    </row>
    <row r="85" spans="1:31">
      <c r="A85" s="140"/>
      <c r="B85" s="298" t="s">
        <v>328</v>
      </c>
      <c r="C85" s="297"/>
      <c r="D85" s="297"/>
      <c r="E85" s="297"/>
      <c r="F85" s="297"/>
      <c r="G85" s="297"/>
      <c r="H85" s="297"/>
      <c r="I85" s="297"/>
      <c r="J85" s="297"/>
      <c r="K85" s="297"/>
      <c r="L85" s="297"/>
      <c r="M85" s="297"/>
      <c r="N85" s="297"/>
      <c r="O85" s="297"/>
      <c r="P85" s="297"/>
      <c r="Q85" s="297"/>
      <c r="R85" s="297"/>
      <c r="S85" s="297"/>
      <c r="T85" s="297"/>
      <c r="U85" s="297"/>
      <c r="V85" s="297"/>
      <c r="W85" s="297"/>
      <c r="X85" s="297"/>
      <c r="Y85" s="297"/>
      <c r="Z85" s="297"/>
      <c r="AA85" s="297"/>
      <c r="AB85" s="297"/>
      <c r="AC85" s="297"/>
      <c r="AD85" s="297"/>
      <c r="AE85" s="297"/>
    </row>
    <row r="86" spans="1:31" ht="39" customHeight="1">
      <c r="A86" s="298" t="s">
        <v>491</v>
      </c>
      <c r="B86" s="296"/>
      <c r="C86" s="297"/>
      <c r="D86" s="297"/>
      <c r="E86" s="297"/>
      <c r="F86" s="297"/>
      <c r="G86" s="297"/>
      <c r="H86" s="297"/>
      <c r="I86" s="297"/>
      <c r="J86" s="297"/>
      <c r="K86" s="297"/>
      <c r="L86" s="297"/>
      <c r="M86" s="297"/>
      <c r="N86" s="297"/>
      <c r="O86" s="297"/>
      <c r="P86" s="297"/>
      <c r="Q86" s="297"/>
      <c r="R86" s="297"/>
      <c r="S86" s="297"/>
      <c r="T86" s="297"/>
      <c r="U86" s="297"/>
      <c r="V86" s="297"/>
      <c r="W86" s="297"/>
      <c r="X86" s="297"/>
      <c r="Y86" s="297"/>
      <c r="Z86" s="297"/>
      <c r="AA86" s="297"/>
      <c r="AB86" s="297"/>
      <c r="AC86" s="297"/>
      <c r="AD86" s="297"/>
      <c r="AE86" s="297"/>
    </row>
    <row r="87" spans="1:31" ht="28" customHeight="1">
      <c r="A87" s="298" t="s">
        <v>597</v>
      </c>
      <c r="B87" s="296"/>
      <c r="C87" s="297"/>
      <c r="D87" s="297"/>
      <c r="E87" s="297"/>
      <c r="F87" s="297"/>
      <c r="G87" s="297"/>
      <c r="H87" s="297"/>
      <c r="I87" s="297"/>
      <c r="J87" s="297"/>
      <c r="K87" s="297"/>
      <c r="L87" s="297"/>
      <c r="M87" s="297"/>
      <c r="N87" s="297"/>
      <c r="O87" s="297"/>
      <c r="P87" s="297"/>
      <c r="Q87" s="297"/>
      <c r="R87" s="297"/>
      <c r="S87" s="297"/>
      <c r="T87" s="297"/>
      <c r="U87" s="297"/>
      <c r="V87" s="297"/>
      <c r="W87" s="297"/>
      <c r="X87" s="297"/>
      <c r="Y87" s="297"/>
      <c r="Z87" s="297"/>
      <c r="AA87" s="297"/>
      <c r="AB87" s="297"/>
      <c r="AC87" s="297"/>
      <c r="AD87" s="297"/>
      <c r="AE87" s="297"/>
    </row>
    <row r="88" spans="1:31" ht="26" customHeight="1">
      <c r="A88" s="298" t="s">
        <v>599</v>
      </c>
      <c r="B88" s="296"/>
      <c r="C88" s="297"/>
      <c r="D88" s="297"/>
      <c r="E88" s="297"/>
      <c r="F88" s="297"/>
      <c r="G88" s="297"/>
      <c r="H88" s="297"/>
      <c r="I88" s="297"/>
      <c r="J88" s="297"/>
      <c r="K88" s="297"/>
      <c r="L88" s="297"/>
      <c r="M88" s="297"/>
      <c r="N88" s="297"/>
      <c r="O88" s="297"/>
      <c r="P88" s="297"/>
      <c r="Q88" s="297"/>
      <c r="R88" s="297"/>
      <c r="S88" s="297"/>
      <c r="T88" s="297"/>
      <c r="U88" s="297"/>
      <c r="V88" s="297"/>
      <c r="W88" s="297"/>
      <c r="X88" s="297"/>
      <c r="Y88" s="297"/>
      <c r="Z88" s="297"/>
      <c r="AA88" s="297"/>
      <c r="AB88" s="297"/>
      <c r="AC88" s="297"/>
      <c r="AD88" s="297"/>
      <c r="AE88" s="297"/>
    </row>
    <row r="89" spans="1:31" ht="27" customHeight="1">
      <c r="A89" s="296" t="s">
        <v>329</v>
      </c>
      <c r="B89" s="296"/>
      <c r="C89" s="297"/>
      <c r="D89" s="297"/>
      <c r="E89" s="297"/>
      <c r="F89" s="297"/>
      <c r="G89" s="297"/>
      <c r="H89" s="297"/>
      <c r="I89" s="297"/>
      <c r="J89" s="297"/>
      <c r="K89" s="297"/>
      <c r="L89" s="297"/>
      <c r="M89" s="297"/>
      <c r="N89" s="297"/>
      <c r="O89" s="297"/>
      <c r="P89" s="297"/>
      <c r="Q89" s="297"/>
      <c r="R89" s="297"/>
      <c r="S89" s="297"/>
      <c r="T89" s="297"/>
      <c r="U89" s="297"/>
      <c r="V89" s="297"/>
      <c r="W89" s="297"/>
      <c r="X89" s="297"/>
      <c r="Y89" s="297"/>
      <c r="Z89" s="297"/>
      <c r="AA89" s="297"/>
      <c r="AB89" s="297"/>
      <c r="AC89" s="297"/>
      <c r="AD89" s="297"/>
      <c r="AE89" s="297"/>
    </row>
    <row r="90" spans="1:31" ht="41" customHeight="1">
      <c r="A90" s="298" t="s">
        <v>598</v>
      </c>
      <c r="B90" s="296"/>
      <c r="C90" s="297"/>
      <c r="D90" s="297"/>
      <c r="E90" s="297"/>
      <c r="F90" s="297"/>
      <c r="G90" s="297"/>
      <c r="H90" s="297"/>
      <c r="I90" s="297"/>
      <c r="J90" s="297"/>
      <c r="K90" s="297"/>
      <c r="L90" s="297"/>
      <c r="M90" s="297"/>
      <c r="N90" s="297"/>
      <c r="O90" s="297"/>
      <c r="P90" s="297"/>
      <c r="Q90" s="297"/>
      <c r="R90" s="297"/>
      <c r="S90" s="297"/>
      <c r="T90" s="297"/>
      <c r="U90" s="297"/>
      <c r="V90" s="297"/>
      <c r="W90" s="297"/>
      <c r="X90" s="297"/>
      <c r="Y90" s="297"/>
      <c r="Z90" s="297"/>
      <c r="AA90" s="297"/>
      <c r="AB90" s="297"/>
      <c r="AC90" s="297"/>
      <c r="AD90" s="297"/>
      <c r="AE90" s="297"/>
    </row>
    <row r="91" spans="1:31">
      <c r="A91" s="303" t="s">
        <v>330</v>
      </c>
      <c r="B91" s="303"/>
      <c r="C91" s="277"/>
      <c r="D91" s="277"/>
      <c r="E91" s="277"/>
      <c r="F91" s="277"/>
      <c r="G91" s="277"/>
      <c r="H91" s="277"/>
      <c r="I91" s="303" t="s">
        <v>331</v>
      </c>
      <c r="J91" s="277"/>
      <c r="K91" s="277"/>
      <c r="L91" s="277"/>
      <c r="M91" s="277"/>
      <c r="N91" s="277"/>
      <c r="O91" s="277"/>
      <c r="P91" s="277"/>
      <c r="Q91" s="277"/>
      <c r="R91" s="277"/>
      <c r="S91" s="277"/>
      <c r="T91" s="277"/>
      <c r="U91" s="277"/>
      <c r="V91" s="277"/>
      <c r="W91" s="277"/>
      <c r="X91" s="277"/>
      <c r="Y91" s="277"/>
      <c r="Z91" s="277"/>
      <c r="AA91" s="277"/>
      <c r="AB91" s="277"/>
      <c r="AC91" s="277"/>
      <c r="AD91" s="277"/>
      <c r="AE91" s="277"/>
    </row>
    <row r="92" spans="1:31">
      <c r="A92" s="323" t="s">
        <v>332</v>
      </c>
      <c r="B92" s="323"/>
      <c r="C92" s="324"/>
      <c r="D92" s="324"/>
      <c r="E92" s="324"/>
      <c r="F92" s="324"/>
      <c r="G92" s="324"/>
      <c r="H92" s="324"/>
      <c r="I92" s="325" t="s">
        <v>333</v>
      </c>
      <c r="J92" s="297"/>
      <c r="K92" s="297"/>
      <c r="L92" s="297"/>
      <c r="M92" s="297"/>
      <c r="N92" s="297"/>
      <c r="O92" s="297"/>
      <c r="P92" s="297"/>
      <c r="Q92" s="297"/>
      <c r="R92" s="297"/>
      <c r="S92" s="297"/>
      <c r="T92" s="297"/>
      <c r="U92" s="297"/>
      <c r="V92" s="297"/>
      <c r="W92" s="297"/>
      <c r="X92" s="297"/>
      <c r="Y92" s="297"/>
      <c r="Z92" s="297"/>
      <c r="AA92" s="297"/>
      <c r="AB92" s="297"/>
      <c r="AC92" s="297"/>
      <c r="AD92" s="297"/>
      <c r="AE92" s="297"/>
    </row>
    <row r="93" spans="1:31">
      <c r="A93" s="326" t="s">
        <v>332</v>
      </c>
      <c r="B93" s="326"/>
      <c r="C93" s="326"/>
      <c r="D93" s="326"/>
      <c r="E93" s="326"/>
      <c r="F93" s="326"/>
      <c r="G93" s="326"/>
      <c r="H93" s="326"/>
      <c r="I93" s="325" t="s">
        <v>334</v>
      </c>
      <c r="J93" s="297"/>
      <c r="K93" s="297"/>
      <c r="L93" s="297"/>
      <c r="M93" s="297"/>
      <c r="N93" s="297"/>
      <c r="O93" s="297"/>
      <c r="P93" s="297"/>
      <c r="Q93" s="297"/>
      <c r="R93" s="297"/>
      <c r="S93" s="297"/>
      <c r="T93" s="297"/>
      <c r="U93" s="297"/>
      <c r="V93" s="297"/>
      <c r="W93" s="297"/>
      <c r="X93" s="297"/>
      <c r="Y93" s="297"/>
      <c r="Z93" s="297"/>
      <c r="AA93" s="297"/>
      <c r="AB93" s="297"/>
      <c r="AC93" s="297"/>
      <c r="AD93" s="297"/>
      <c r="AE93" s="297"/>
    </row>
    <row r="94" spans="1:31">
      <c r="A94" s="325" t="s">
        <v>335</v>
      </c>
      <c r="B94" s="325"/>
      <c r="C94" s="297"/>
      <c r="D94" s="297"/>
      <c r="E94" s="297"/>
      <c r="F94" s="297"/>
      <c r="G94" s="297"/>
      <c r="H94" s="297"/>
      <c r="I94" s="325" t="s">
        <v>336</v>
      </c>
      <c r="J94" s="297"/>
      <c r="K94" s="297"/>
      <c r="L94" s="297"/>
      <c r="M94" s="297"/>
      <c r="N94" s="297"/>
      <c r="O94" s="297"/>
      <c r="P94" s="297"/>
      <c r="Q94" s="297"/>
      <c r="R94" s="297"/>
      <c r="S94" s="297"/>
      <c r="T94" s="297"/>
      <c r="U94" s="297"/>
      <c r="V94" s="297"/>
      <c r="W94" s="297"/>
      <c r="X94" s="297"/>
      <c r="Y94" s="297"/>
      <c r="Z94" s="297"/>
      <c r="AA94" s="297"/>
      <c r="AB94" s="297"/>
      <c r="AC94" s="297"/>
      <c r="AD94" s="297"/>
      <c r="AE94" s="297"/>
    </row>
    <row r="95" spans="1:31" ht="52" customHeight="1">
      <c r="A95" s="318" t="s">
        <v>600</v>
      </c>
      <c r="B95" s="319"/>
      <c r="C95" s="320"/>
      <c r="D95" s="320"/>
      <c r="E95" s="320"/>
      <c r="F95" s="320"/>
      <c r="G95" s="320"/>
      <c r="H95" s="320"/>
      <c r="I95" s="320"/>
      <c r="J95" s="314"/>
      <c r="K95" s="314"/>
      <c r="L95" s="314"/>
      <c r="M95" s="314"/>
      <c r="N95" s="314"/>
      <c r="O95" s="314"/>
      <c r="P95" s="314"/>
      <c r="Q95" s="314"/>
      <c r="R95" s="314"/>
      <c r="S95" s="314"/>
      <c r="T95" s="314"/>
      <c r="U95" s="314"/>
      <c r="V95" s="314"/>
      <c r="W95" s="314"/>
      <c r="X95" s="314"/>
      <c r="Y95" s="314"/>
      <c r="Z95" s="314"/>
      <c r="AA95" s="314"/>
      <c r="AB95" s="314"/>
      <c r="AC95" s="314"/>
      <c r="AD95" s="314"/>
      <c r="AE95" s="314"/>
    </row>
    <row r="96" spans="1:31">
      <c r="A96" s="303" t="s">
        <v>330</v>
      </c>
      <c r="B96" s="303"/>
      <c r="C96" s="277"/>
      <c r="D96" s="277"/>
      <c r="E96" s="303" t="s">
        <v>337</v>
      </c>
      <c r="F96" s="277"/>
      <c r="G96" s="277"/>
      <c r="H96" s="277"/>
      <c r="I96" s="277"/>
      <c r="J96" s="277"/>
      <c r="K96" s="321"/>
      <c r="L96" s="322" t="s">
        <v>338</v>
      </c>
      <c r="M96" s="277"/>
      <c r="N96" s="277"/>
      <c r="O96" s="277"/>
      <c r="P96" s="277"/>
      <c r="Q96" s="277"/>
      <c r="R96" s="277"/>
      <c r="S96" s="277"/>
      <c r="T96" s="277"/>
      <c r="U96" s="277"/>
      <c r="V96" s="277"/>
      <c r="W96" s="277"/>
      <c r="X96" s="277"/>
      <c r="Y96" s="277"/>
      <c r="Z96" s="277"/>
      <c r="AA96" s="277"/>
      <c r="AB96" s="277"/>
      <c r="AC96" s="277"/>
      <c r="AD96" s="277"/>
      <c r="AE96" s="277"/>
    </row>
    <row r="97" spans="1:31">
      <c r="A97" s="277"/>
      <c r="B97" s="277"/>
      <c r="C97" s="277"/>
      <c r="D97" s="277"/>
      <c r="E97" s="277"/>
      <c r="F97" s="277"/>
      <c r="G97" s="277"/>
      <c r="H97" s="277"/>
      <c r="I97" s="277"/>
      <c r="J97" s="277"/>
      <c r="K97" s="321"/>
      <c r="L97" s="322" t="s">
        <v>339</v>
      </c>
      <c r="M97" s="303"/>
      <c r="N97" s="303"/>
      <c r="O97" s="303"/>
      <c r="P97" s="303"/>
      <c r="Q97" s="303" t="s">
        <v>340</v>
      </c>
      <c r="R97" s="277"/>
      <c r="S97" s="277"/>
      <c r="T97" s="277"/>
      <c r="U97" s="277"/>
      <c r="V97" s="277"/>
      <c r="W97" s="277"/>
      <c r="X97" s="277"/>
      <c r="Y97" s="277"/>
      <c r="Z97" s="277"/>
      <c r="AA97" s="277"/>
      <c r="AB97" s="277"/>
      <c r="AC97" s="277"/>
      <c r="AD97" s="277"/>
      <c r="AE97" s="277"/>
    </row>
    <row r="98" spans="1:31">
      <c r="A98" s="323" t="s">
        <v>341</v>
      </c>
      <c r="B98" s="323"/>
      <c r="C98" s="324"/>
      <c r="D98" s="324"/>
      <c r="E98" s="327" t="s">
        <v>342</v>
      </c>
      <c r="F98" s="297"/>
      <c r="G98" s="297"/>
      <c r="H98" s="297"/>
      <c r="I98" s="297"/>
      <c r="J98" s="297"/>
      <c r="K98" s="328"/>
      <c r="L98" s="329" t="s">
        <v>343</v>
      </c>
      <c r="M98" s="325"/>
      <c r="N98" s="325"/>
      <c r="O98" s="325"/>
      <c r="P98" s="325"/>
      <c r="Q98" s="325" t="s">
        <v>344</v>
      </c>
      <c r="R98" s="297"/>
      <c r="S98" s="297"/>
      <c r="T98" s="297"/>
      <c r="U98" s="297"/>
      <c r="V98" s="297"/>
      <c r="W98" s="297"/>
      <c r="X98" s="297"/>
      <c r="Y98" s="297"/>
      <c r="Z98" s="297"/>
      <c r="AA98" s="297"/>
      <c r="AB98" s="297"/>
      <c r="AC98" s="297"/>
      <c r="AD98" s="297"/>
      <c r="AE98" s="297"/>
    </row>
    <row r="99" spans="1:31">
      <c r="A99" s="330" t="s">
        <v>341</v>
      </c>
      <c r="B99" s="330"/>
      <c r="C99" s="330"/>
      <c r="D99" s="330"/>
      <c r="E99" s="327" t="s">
        <v>345</v>
      </c>
      <c r="F99" s="297"/>
      <c r="G99" s="297"/>
      <c r="H99" s="297"/>
      <c r="I99" s="297"/>
      <c r="J99" s="297"/>
      <c r="K99" s="328"/>
      <c r="L99" s="329"/>
      <c r="M99" s="325"/>
      <c r="N99" s="325"/>
      <c r="O99" s="325"/>
      <c r="P99" s="325"/>
      <c r="Q99" s="325"/>
      <c r="R99" s="297"/>
      <c r="S99" s="297"/>
      <c r="T99" s="297"/>
      <c r="U99" s="297"/>
      <c r="V99" s="297"/>
      <c r="W99" s="297"/>
      <c r="X99" s="297"/>
      <c r="Y99" s="297"/>
      <c r="Z99" s="297"/>
      <c r="AA99" s="297"/>
      <c r="AB99" s="297"/>
      <c r="AC99" s="297"/>
      <c r="AD99" s="297"/>
      <c r="AE99" s="297"/>
    </row>
    <row r="100" spans="1:31">
      <c r="A100" s="323" t="s">
        <v>344</v>
      </c>
      <c r="B100" s="323"/>
      <c r="C100" s="324"/>
      <c r="D100" s="324"/>
      <c r="E100" s="327" t="s">
        <v>346</v>
      </c>
      <c r="F100" s="297"/>
      <c r="G100" s="297"/>
      <c r="H100" s="297"/>
      <c r="I100" s="297"/>
      <c r="J100" s="297"/>
      <c r="K100" s="328"/>
      <c r="L100" s="329" t="s">
        <v>347</v>
      </c>
      <c r="M100" s="325"/>
      <c r="N100" s="325"/>
      <c r="O100" s="325"/>
      <c r="P100" s="325"/>
      <c r="Q100" s="325" t="s">
        <v>348</v>
      </c>
      <c r="R100" s="297"/>
      <c r="S100" s="297"/>
      <c r="T100" s="297"/>
      <c r="U100" s="297"/>
      <c r="V100" s="297"/>
      <c r="W100" s="297"/>
      <c r="X100" s="297"/>
      <c r="Y100" s="297"/>
      <c r="Z100" s="297"/>
      <c r="AA100" s="297"/>
      <c r="AB100" s="297"/>
      <c r="AC100" s="297"/>
      <c r="AD100" s="297"/>
      <c r="AE100" s="297"/>
    </row>
    <row r="101" spans="1:31" ht="13" customHeight="1">
      <c r="A101" s="330" t="s">
        <v>341</v>
      </c>
      <c r="B101" s="330"/>
      <c r="C101" s="330"/>
      <c r="D101" s="330"/>
      <c r="E101" s="327"/>
      <c r="F101" s="297"/>
      <c r="G101" s="297"/>
      <c r="H101" s="297"/>
      <c r="I101" s="297"/>
      <c r="J101" s="297"/>
      <c r="K101" s="328"/>
      <c r="L101" s="329" t="s">
        <v>343</v>
      </c>
      <c r="M101" s="325"/>
      <c r="N101" s="325"/>
      <c r="O101" s="325"/>
      <c r="P101" s="325"/>
      <c r="Q101" s="325" t="s">
        <v>341</v>
      </c>
      <c r="R101" s="297"/>
      <c r="S101" s="297"/>
      <c r="T101" s="297"/>
      <c r="U101" s="297"/>
      <c r="V101" s="297"/>
      <c r="W101" s="297"/>
      <c r="X101" s="297"/>
      <c r="Y101" s="297"/>
      <c r="Z101" s="297"/>
      <c r="AA101" s="297"/>
      <c r="AB101" s="297"/>
      <c r="AC101" s="297"/>
      <c r="AD101" s="297"/>
      <c r="AE101" s="297"/>
    </row>
    <row r="102" spans="1:31">
      <c r="A102" s="289"/>
      <c r="B102" s="308"/>
      <c r="C102" s="290"/>
      <c r="D102" s="290"/>
      <c r="E102" s="290"/>
      <c r="F102" s="290"/>
      <c r="G102" s="290"/>
      <c r="H102" s="290"/>
      <c r="I102" s="290"/>
      <c r="J102" s="290"/>
      <c r="K102" s="290"/>
      <c r="L102" s="290"/>
      <c r="M102" s="290"/>
      <c r="N102" s="290"/>
      <c r="O102" s="290"/>
      <c r="P102" s="290"/>
      <c r="Q102" s="290"/>
      <c r="R102" s="290"/>
      <c r="S102" s="290"/>
      <c r="T102" s="290"/>
      <c r="U102" s="290"/>
      <c r="V102" s="290"/>
      <c r="W102" s="290"/>
      <c r="X102" s="290"/>
      <c r="Y102" s="290"/>
      <c r="Z102" s="290"/>
      <c r="AA102" s="290"/>
      <c r="AB102" s="290"/>
      <c r="AC102" s="290"/>
      <c r="AD102" s="290"/>
      <c r="AE102" s="291"/>
    </row>
    <row r="103" spans="1:31" ht="16">
      <c r="A103" s="317" t="s">
        <v>381</v>
      </c>
      <c r="B103" s="317"/>
      <c r="C103" s="317"/>
      <c r="D103" s="317"/>
      <c r="E103" s="317"/>
      <c r="F103" s="317"/>
      <c r="G103" s="317"/>
      <c r="H103" s="317"/>
      <c r="I103" s="317"/>
      <c r="J103" s="317"/>
      <c r="K103" s="317"/>
      <c r="L103" s="317"/>
      <c r="M103" s="317"/>
      <c r="N103" s="317"/>
      <c r="O103" s="317"/>
      <c r="P103" s="317"/>
      <c r="Q103" s="317"/>
      <c r="R103" s="317"/>
      <c r="S103" s="317"/>
      <c r="T103" s="317"/>
      <c r="U103" s="317"/>
      <c r="V103" s="317"/>
      <c r="W103" s="317"/>
      <c r="X103" s="317"/>
      <c r="Y103" s="317"/>
      <c r="Z103" s="317"/>
      <c r="AA103" s="317"/>
      <c r="AB103" s="317"/>
      <c r="AC103" s="317"/>
      <c r="AD103" s="317"/>
      <c r="AE103" s="317"/>
    </row>
    <row r="104" spans="1:31">
      <c r="A104" s="296" t="s">
        <v>382</v>
      </c>
      <c r="B104" s="296"/>
      <c r="C104" s="297"/>
      <c r="D104" s="297"/>
      <c r="E104" s="297"/>
      <c r="F104" s="297"/>
      <c r="G104" s="297"/>
      <c r="H104" s="297"/>
      <c r="I104" s="297"/>
      <c r="J104" s="297"/>
      <c r="K104" s="297"/>
      <c r="L104" s="297"/>
      <c r="M104" s="297"/>
      <c r="N104" s="297"/>
      <c r="O104" s="297"/>
      <c r="P104" s="297"/>
      <c r="Q104" s="297"/>
      <c r="R104" s="297"/>
      <c r="S104" s="297"/>
      <c r="T104" s="297"/>
      <c r="U104" s="297"/>
      <c r="V104" s="297"/>
      <c r="W104" s="297"/>
      <c r="X104" s="297"/>
      <c r="Y104" s="297"/>
      <c r="Z104" s="297"/>
      <c r="AA104" s="297"/>
      <c r="AB104" s="297"/>
      <c r="AC104" s="297"/>
      <c r="AD104" s="297"/>
      <c r="AE104" s="297"/>
    </row>
    <row r="105" spans="1:31">
      <c r="A105" s="296"/>
      <c r="B105" s="296"/>
      <c r="C105" s="297"/>
      <c r="D105" s="297"/>
      <c r="E105" s="297"/>
      <c r="F105" s="297"/>
      <c r="G105" s="297"/>
      <c r="H105" s="297"/>
      <c r="I105" s="297"/>
      <c r="J105" s="297"/>
      <c r="K105" s="297"/>
      <c r="L105" s="297"/>
      <c r="M105" s="297"/>
      <c r="N105" s="297"/>
      <c r="O105" s="297"/>
      <c r="P105" s="297"/>
      <c r="Q105" s="297"/>
      <c r="R105" s="297"/>
      <c r="S105" s="297"/>
      <c r="T105" s="297"/>
      <c r="U105" s="297"/>
      <c r="V105" s="297"/>
      <c r="W105" s="297"/>
      <c r="X105" s="297"/>
      <c r="Y105" s="297"/>
      <c r="Z105" s="297"/>
      <c r="AA105" s="297"/>
      <c r="AB105" s="297"/>
      <c r="AC105" s="297"/>
      <c r="AD105" s="297"/>
      <c r="AE105" s="297"/>
    </row>
    <row r="106" spans="1:31">
      <c r="A106" s="295" t="s">
        <v>433</v>
      </c>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c r="AA106" s="295"/>
      <c r="AB106" s="295"/>
      <c r="AC106" s="295"/>
      <c r="AD106" s="295"/>
      <c r="AE106" s="295"/>
    </row>
    <row r="107" spans="1:31">
      <c r="A107" s="296" t="s">
        <v>436</v>
      </c>
      <c r="B107" s="296"/>
      <c r="C107" s="297"/>
      <c r="D107" s="297"/>
      <c r="E107" s="297"/>
      <c r="F107" s="297"/>
      <c r="G107" s="297"/>
      <c r="H107" s="297"/>
      <c r="I107" s="297"/>
      <c r="J107" s="297"/>
      <c r="K107" s="297"/>
      <c r="L107" s="297"/>
      <c r="M107" s="297"/>
      <c r="N107" s="297"/>
      <c r="O107" s="297"/>
      <c r="P107" s="297"/>
      <c r="Q107" s="297"/>
      <c r="R107" s="297"/>
      <c r="S107" s="297"/>
      <c r="T107" s="297"/>
      <c r="U107" s="297"/>
      <c r="V107" s="297"/>
      <c r="W107" s="297"/>
      <c r="X107" s="297"/>
      <c r="Y107" s="297"/>
      <c r="Z107" s="297"/>
      <c r="AA107" s="297"/>
      <c r="AB107" s="297"/>
      <c r="AC107" s="297"/>
      <c r="AD107" s="297"/>
      <c r="AE107" s="297"/>
    </row>
    <row r="108" spans="1:31" ht="13" customHeight="1">
      <c r="A108" s="293" t="s">
        <v>458</v>
      </c>
      <c r="B108" s="293"/>
      <c r="C108" s="297"/>
      <c r="D108" s="297"/>
      <c r="E108" s="297"/>
      <c r="F108" s="297"/>
      <c r="G108" s="297"/>
      <c r="H108" s="293" t="s">
        <v>470</v>
      </c>
      <c r="I108" s="288"/>
      <c r="J108" s="288"/>
      <c r="K108" s="288"/>
      <c r="L108" s="288"/>
      <c r="M108" s="288"/>
      <c r="N108" s="288"/>
      <c r="O108" s="288"/>
      <c r="P108" s="288"/>
      <c r="Q108" s="288"/>
      <c r="R108" s="288"/>
      <c r="S108" s="288"/>
      <c r="T108" s="288"/>
      <c r="U108" s="288"/>
      <c r="V108" s="288"/>
      <c r="W108" s="293" t="s">
        <v>469</v>
      </c>
      <c r="X108" s="288"/>
      <c r="Y108" s="288"/>
      <c r="Z108" s="288"/>
      <c r="AA108" s="288"/>
      <c r="AB108" s="288"/>
      <c r="AC108" s="288"/>
      <c r="AD108" s="288"/>
      <c r="AE108" s="288"/>
    </row>
    <row r="109" spans="1:31" ht="39" customHeight="1">
      <c r="A109" s="287" t="s">
        <v>638</v>
      </c>
      <c r="B109" s="288"/>
      <c r="C109" s="288"/>
      <c r="D109" s="288"/>
      <c r="E109" s="288"/>
      <c r="F109" s="288"/>
      <c r="G109" s="288"/>
      <c r="H109" s="289" t="s">
        <v>640</v>
      </c>
      <c r="I109" s="290"/>
      <c r="J109" s="290"/>
      <c r="K109" s="290"/>
      <c r="L109" s="290"/>
      <c r="M109" s="290"/>
      <c r="N109" s="290"/>
      <c r="O109" s="290"/>
      <c r="P109" s="290"/>
      <c r="Q109" s="290"/>
      <c r="R109" s="290"/>
      <c r="S109" s="290"/>
      <c r="T109" s="290"/>
      <c r="U109" s="290"/>
      <c r="V109" s="291"/>
      <c r="W109" s="292" t="s">
        <v>483</v>
      </c>
      <c r="X109" s="290"/>
      <c r="Y109" s="290"/>
      <c r="Z109" s="290"/>
      <c r="AA109" s="290"/>
      <c r="AB109" s="290"/>
      <c r="AC109" s="290"/>
      <c r="AD109" s="290"/>
      <c r="AE109" s="291"/>
    </row>
    <row r="110" spans="1:31" ht="39" customHeight="1">
      <c r="A110" s="287" t="s">
        <v>461</v>
      </c>
      <c r="B110" s="288"/>
      <c r="C110" s="288"/>
      <c r="D110" s="288"/>
      <c r="E110" s="288"/>
      <c r="F110" s="288"/>
      <c r="G110" s="288"/>
      <c r="H110" s="289" t="s">
        <v>639</v>
      </c>
      <c r="I110" s="290"/>
      <c r="J110" s="290"/>
      <c r="K110" s="290"/>
      <c r="L110" s="290"/>
      <c r="M110" s="290"/>
      <c r="N110" s="290"/>
      <c r="O110" s="290"/>
      <c r="P110" s="290"/>
      <c r="Q110" s="290"/>
      <c r="R110" s="290"/>
      <c r="S110" s="290"/>
      <c r="T110" s="290"/>
      <c r="U110" s="290"/>
      <c r="V110" s="291"/>
      <c r="W110" s="292" t="s">
        <v>483</v>
      </c>
      <c r="X110" s="290"/>
      <c r="Y110" s="290"/>
      <c r="Z110" s="290"/>
      <c r="AA110" s="290"/>
      <c r="AB110" s="290"/>
      <c r="AC110" s="290"/>
      <c r="AD110" s="290"/>
      <c r="AE110" s="291"/>
    </row>
    <row r="111" spans="1:31">
      <c r="A111" s="296"/>
      <c r="B111" s="296"/>
      <c r="C111" s="297"/>
      <c r="D111" s="297"/>
      <c r="E111" s="297"/>
      <c r="F111" s="297"/>
      <c r="G111" s="297"/>
      <c r="H111" s="297"/>
      <c r="I111" s="297"/>
      <c r="J111" s="297"/>
      <c r="K111" s="297"/>
      <c r="L111" s="297"/>
      <c r="M111" s="297"/>
      <c r="N111" s="297"/>
      <c r="O111" s="297"/>
      <c r="P111" s="297"/>
      <c r="Q111" s="297"/>
      <c r="R111" s="297"/>
      <c r="S111" s="297"/>
      <c r="T111" s="297"/>
      <c r="U111" s="297"/>
      <c r="V111" s="297"/>
      <c r="W111" s="297"/>
      <c r="X111" s="297"/>
      <c r="Y111" s="297"/>
      <c r="Z111" s="297"/>
      <c r="AA111" s="297"/>
      <c r="AB111" s="297"/>
      <c r="AC111" s="297"/>
      <c r="AD111" s="297"/>
      <c r="AE111" s="297"/>
    </row>
    <row r="112" spans="1:31">
      <c r="A112" s="295" t="s">
        <v>383</v>
      </c>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295"/>
      <c r="AB112" s="295"/>
      <c r="AC112" s="295"/>
      <c r="AD112" s="295"/>
      <c r="AE112" s="295"/>
    </row>
    <row r="113" spans="1:31" ht="26" customHeight="1">
      <c r="A113" s="296" t="s">
        <v>479</v>
      </c>
      <c r="B113" s="296"/>
      <c r="C113" s="297"/>
      <c r="D113" s="297"/>
      <c r="E113" s="297"/>
      <c r="F113" s="297"/>
      <c r="G113" s="297"/>
      <c r="H113" s="297"/>
      <c r="I113" s="297"/>
      <c r="J113" s="297"/>
      <c r="K113" s="297"/>
      <c r="L113" s="297"/>
      <c r="M113" s="297"/>
      <c r="N113" s="297"/>
      <c r="O113" s="297"/>
      <c r="P113" s="297"/>
      <c r="Q113" s="297"/>
      <c r="R113" s="297"/>
      <c r="S113" s="297"/>
      <c r="T113" s="297"/>
      <c r="U113" s="297"/>
      <c r="V113" s="297"/>
      <c r="W113" s="297"/>
      <c r="X113" s="297"/>
      <c r="Y113" s="297"/>
      <c r="Z113" s="297"/>
      <c r="AA113" s="297"/>
      <c r="AB113" s="297"/>
      <c r="AC113" s="297"/>
      <c r="AD113" s="297"/>
      <c r="AE113" s="297"/>
    </row>
    <row r="114" spans="1:31" ht="13" customHeight="1">
      <c r="A114" s="293" t="s">
        <v>458</v>
      </c>
      <c r="B114" s="293"/>
      <c r="C114" s="297"/>
      <c r="D114" s="297"/>
      <c r="E114" s="297"/>
      <c r="F114" s="297"/>
      <c r="G114" s="297"/>
      <c r="H114" s="293" t="s">
        <v>470</v>
      </c>
      <c r="I114" s="288"/>
      <c r="J114" s="288"/>
      <c r="K114" s="288"/>
      <c r="L114" s="288"/>
      <c r="M114" s="288"/>
      <c r="N114" s="288"/>
      <c r="O114" s="288"/>
      <c r="P114" s="288"/>
      <c r="Q114" s="288"/>
      <c r="R114" s="288"/>
      <c r="S114" s="288"/>
      <c r="T114" s="288"/>
      <c r="U114" s="288"/>
      <c r="V114" s="288"/>
      <c r="W114" s="293" t="s">
        <v>469</v>
      </c>
      <c r="X114" s="288"/>
      <c r="Y114" s="288"/>
      <c r="Z114" s="288"/>
      <c r="AA114" s="288"/>
      <c r="AB114" s="288"/>
      <c r="AC114" s="288"/>
      <c r="AD114" s="288"/>
      <c r="AE114" s="288"/>
    </row>
    <row r="115" spans="1:31" ht="78" customHeight="1">
      <c r="A115" s="287" t="s">
        <v>459</v>
      </c>
      <c r="B115" s="288"/>
      <c r="C115" s="288"/>
      <c r="D115" s="288"/>
      <c r="E115" s="288"/>
      <c r="F115" s="288"/>
      <c r="G115" s="288"/>
      <c r="H115" s="289" t="s">
        <v>481</v>
      </c>
      <c r="I115" s="290"/>
      <c r="J115" s="290"/>
      <c r="K115" s="290"/>
      <c r="L115" s="290"/>
      <c r="M115" s="290"/>
      <c r="N115" s="290"/>
      <c r="O115" s="290"/>
      <c r="P115" s="290"/>
      <c r="Q115" s="290"/>
      <c r="R115" s="290"/>
      <c r="S115" s="290"/>
      <c r="T115" s="290"/>
      <c r="U115" s="290"/>
      <c r="V115" s="291"/>
      <c r="W115" s="292" t="s">
        <v>641</v>
      </c>
      <c r="X115" s="290"/>
      <c r="Y115" s="290"/>
      <c r="Z115" s="290"/>
      <c r="AA115" s="290"/>
      <c r="AB115" s="290"/>
      <c r="AC115" s="290"/>
      <c r="AD115" s="290"/>
      <c r="AE115" s="291"/>
    </row>
    <row r="116" spans="1:31" ht="118" customHeight="1">
      <c r="A116" s="287" t="s">
        <v>460</v>
      </c>
      <c r="B116" s="288"/>
      <c r="C116" s="288"/>
      <c r="D116" s="288"/>
      <c r="E116" s="288"/>
      <c r="F116" s="288"/>
      <c r="G116" s="288"/>
      <c r="H116" s="289" t="s">
        <v>482</v>
      </c>
      <c r="I116" s="290"/>
      <c r="J116" s="290"/>
      <c r="K116" s="290"/>
      <c r="L116" s="290"/>
      <c r="M116" s="290"/>
      <c r="N116" s="290"/>
      <c r="O116" s="290"/>
      <c r="P116" s="290"/>
      <c r="Q116" s="290"/>
      <c r="R116" s="290"/>
      <c r="S116" s="290"/>
      <c r="T116" s="290"/>
      <c r="U116" s="290"/>
      <c r="V116" s="291"/>
      <c r="W116" s="292" t="s">
        <v>495</v>
      </c>
      <c r="X116" s="290"/>
      <c r="Y116" s="290"/>
      <c r="Z116" s="290"/>
      <c r="AA116" s="290"/>
      <c r="AB116" s="290"/>
      <c r="AC116" s="290"/>
      <c r="AD116" s="290"/>
      <c r="AE116" s="291"/>
    </row>
    <row r="117" spans="1:31" ht="92" customHeight="1">
      <c r="A117" s="287" t="s">
        <v>461</v>
      </c>
      <c r="B117" s="288"/>
      <c r="C117" s="288"/>
      <c r="D117" s="288"/>
      <c r="E117" s="288"/>
      <c r="F117" s="288"/>
      <c r="G117" s="288"/>
      <c r="H117" s="289" t="s">
        <v>514</v>
      </c>
      <c r="I117" s="290"/>
      <c r="J117" s="290"/>
      <c r="K117" s="290"/>
      <c r="L117" s="290"/>
      <c r="M117" s="290"/>
      <c r="N117" s="290"/>
      <c r="O117" s="290"/>
      <c r="P117" s="290"/>
      <c r="Q117" s="290"/>
      <c r="R117" s="290"/>
      <c r="S117" s="290"/>
      <c r="T117" s="290"/>
      <c r="U117" s="290"/>
      <c r="V117" s="291"/>
      <c r="W117" s="292" t="s">
        <v>483</v>
      </c>
      <c r="X117" s="290"/>
      <c r="Y117" s="290"/>
      <c r="Z117" s="290"/>
      <c r="AA117" s="290"/>
      <c r="AB117" s="290"/>
      <c r="AC117" s="290"/>
      <c r="AD117" s="290"/>
      <c r="AE117" s="291"/>
    </row>
    <row r="118" spans="1:31" ht="156" customHeight="1">
      <c r="A118" s="287" t="s">
        <v>462</v>
      </c>
      <c r="B118" s="288"/>
      <c r="C118" s="288"/>
      <c r="D118" s="288"/>
      <c r="E118" s="288"/>
      <c r="F118" s="288"/>
      <c r="G118" s="288"/>
      <c r="H118" s="289" t="s">
        <v>480</v>
      </c>
      <c r="I118" s="290"/>
      <c r="J118" s="290"/>
      <c r="K118" s="290"/>
      <c r="L118" s="290"/>
      <c r="M118" s="290"/>
      <c r="N118" s="290"/>
      <c r="O118" s="290"/>
      <c r="P118" s="290"/>
      <c r="Q118" s="290"/>
      <c r="R118" s="290"/>
      <c r="S118" s="290"/>
      <c r="T118" s="290"/>
      <c r="U118" s="290"/>
      <c r="V118" s="291"/>
      <c r="W118" s="292" t="s">
        <v>494</v>
      </c>
      <c r="X118" s="290"/>
      <c r="Y118" s="290"/>
      <c r="Z118" s="290"/>
      <c r="AA118" s="290"/>
      <c r="AB118" s="290"/>
      <c r="AC118" s="290"/>
      <c r="AD118" s="290"/>
      <c r="AE118" s="291"/>
    </row>
    <row r="119" spans="1:31" ht="195" customHeight="1">
      <c r="A119" s="287" t="s">
        <v>463</v>
      </c>
      <c r="B119" s="288"/>
      <c r="C119" s="288"/>
      <c r="D119" s="288"/>
      <c r="E119" s="288"/>
      <c r="F119" s="288"/>
      <c r="G119" s="288"/>
      <c r="H119" s="289" t="s">
        <v>497</v>
      </c>
      <c r="I119" s="290"/>
      <c r="J119" s="290"/>
      <c r="K119" s="290"/>
      <c r="L119" s="290"/>
      <c r="M119" s="290"/>
      <c r="N119" s="290"/>
      <c r="O119" s="290"/>
      <c r="P119" s="290"/>
      <c r="Q119" s="290"/>
      <c r="R119" s="290"/>
      <c r="S119" s="290"/>
      <c r="T119" s="290"/>
      <c r="U119" s="290"/>
      <c r="V119" s="291"/>
      <c r="W119" s="292" t="s">
        <v>496</v>
      </c>
      <c r="X119" s="290"/>
      <c r="Y119" s="290"/>
      <c r="Z119" s="290"/>
      <c r="AA119" s="290"/>
      <c r="AB119" s="290"/>
      <c r="AC119" s="290"/>
      <c r="AD119" s="290"/>
      <c r="AE119" s="291"/>
    </row>
    <row r="120" spans="1:31" ht="65" customHeight="1">
      <c r="A120" s="287" t="s">
        <v>464</v>
      </c>
      <c r="B120" s="288"/>
      <c r="C120" s="288"/>
      <c r="D120" s="288"/>
      <c r="E120" s="288"/>
      <c r="F120" s="288"/>
      <c r="G120" s="288"/>
      <c r="H120" s="289" t="s">
        <v>498</v>
      </c>
      <c r="I120" s="290"/>
      <c r="J120" s="290"/>
      <c r="K120" s="290"/>
      <c r="L120" s="290"/>
      <c r="M120" s="290"/>
      <c r="N120" s="290"/>
      <c r="O120" s="290"/>
      <c r="P120" s="290"/>
      <c r="Q120" s="290"/>
      <c r="R120" s="290"/>
      <c r="S120" s="290"/>
      <c r="T120" s="290"/>
      <c r="U120" s="290"/>
      <c r="V120" s="291"/>
      <c r="W120" s="292" t="s">
        <v>484</v>
      </c>
      <c r="X120" s="290"/>
      <c r="Y120" s="290"/>
      <c r="Z120" s="290"/>
      <c r="AA120" s="290"/>
      <c r="AB120" s="290"/>
      <c r="AC120" s="290"/>
      <c r="AD120" s="290"/>
      <c r="AE120" s="291"/>
    </row>
    <row r="121" spans="1:31" ht="66" customHeight="1">
      <c r="A121" s="287" t="s">
        <v>465</v>
      </c>
      <c r="B121" s="288"/>
      <c r="C121" s="288"/>
      <c r="D121" s="288"/>
      <c r="E121" s="288"/>
      <c r="F121" s="288"/>
      <c r="G121" s="288"/>
      <c r="H121" s="289" t="s">
        <v>490</v>
      </c>
      <c r="I121" s="290"/>
      <c r="J121" s="290"/>
      <c r="K121" s="290"/>
      <c r="L121" s="290"/>
      <c r="M121" s="290"/>
      <c r="N121" s="290"/>
      <c r="O121" s="290"/>
      <c r="P121" s="290"/>
      <c r="Q121" s="290"/>
      <c r="R121" s="290"/>
      <c r="S121" s="290"/>
      <c r="T121" s="290"/>
      <c r="U121" s="290"/>
      <c r="V121" s="291"/>
      <c r="W121" s="292" t="s">
        <v>493</v>
      </c>
      <c r="X121" s="290"/>
      <c r="Y121" s="290"/>
      <c r="Z121" s="290"/>
      <c r="AA121" s="290"/>
      <c r="AB121" s="290"/>
      <c r="AC121" s="290"/>
      <c r="AD121" s="290"/>
      <c r="AE121" s="291"/>
    </row>
    <row r="122" spans="1:31" ht="93" customHeight="1">
      <c r="A122" s="287" t="s">
        <v>466</v>
      </c>
      <c r="B122" s="288"/>
      <c r="C122" s="288"/>
      <c r="D122" s="288"/>
      <c r="E122" s="288"/>
      <c r="F122" s="288"/>
      <c r="G122" s="288"/>
      <c r="H122" s="289" t="s">
        <v>485</v>
      </c>
      <c r="I122" s="290"/>
      <c r="J122" s="290"/>
      <c r="K122" s="290"/>
      <c r="L122" s="290"/>
      <c r="M122" s="290"/>
      <c r="N122" s="290"/>
      <c r="O122" s="290"/>
      <c r="P122" s="290"/>
      <c r="Q122" s="290"/>
      <c r="R122" s="290"/>
      <c r="S122" s="290"/>
      <c r="T122" s="290"/>
      <c r="U122" s="290"/>
      <c r="V122" s="291"/>
      <c r="W122" s="292" t="s">
        <v>492</v>
      </c>
      <c r="X122" s="290"/>
      <c r="Y122" s="290"/>
      <c r="Z122" s="290"/>
      <c r="AA122" s="290"/>
      <c r="AB122" s="290"/>
      <c r="AC122" s="290"/>
      <c r="AD122" s="290"/>
      <c r="AE122" s="291"/>
    </row>
    <row r="123" spans="1:31" ht="145" customHeight="1">
      <c r="A123" s="287" t="s">
        <v>467</v>
      </c>
      <c r="B123" s="288"/>
      <c r="C123" s="288"/>
      <c r="D123" s="288"/>
      <c r="E123" s="288"/>
      <c r="F123" s="288"/>
      <c r="G123" s="288"/>
      <c r="H123" s="289" t="s">
        <v>486</v>
      </c>
      <c r="I123" s="290"/>
      <c r="J123" s="290"/>
      <c r="K123" s="290"/>
      <c r="L123" s="290"/>
      <c r="M123" s="290"/>
      <c r="N123" s="290"/>
      <c r="O123" s="290"/>
      <c r="P123" s="290"/>
      <c r="Q123" s="290"/>
      <c r="R123" s="290"/>
      <c r="S123" s="290"/>
      <c r="T123" s="290"/>
      <c r="U123" s="290"/>
      <c r="V123" s="291"/>
      <c r="W123" s="292" t="s">
        <v>487</v>
      </c>
      <c r="X123" s="290"/>
      <c r="Y123" s="290"/>
      <c r="Z123" s="290"/>
      <c r="AA123" s="290"/>
      <c r="AB123" s="290"/>
      <c r="AC123" s="290"/>
      <c r="AD123" s="290"/>
      <c r="AE123" s="291"/>
    </row>
    <row r="124" spans="1:31" ht="159" customHeight="1">
      <c r="A124" s="287" t="s">
        <v>468</v>
      </c>
      <c r="B124" s="288"/>
      <c r="C124" s="288"/>
      <c r="D124" s="288"/>
      <c r="E124" s="288"/>
      <c r="F124" s="288"/>
      <c r="G124" s="288"/>
      <c r="H124" s="289" t="s">
        <v>488</v>
      </c>
      <c r="I124" s="290"/>
      <c r="J124" s="290"/>
      <c r="K124" s="290"/>
      <c r="L124" s="290"/>
      <c r="M124" s="290"/>
      <c r="N124" s="290"/>
      <c r="O124" s="290"/>
      <c r="P124" s="290"/>
      <c r="Q124" s="290"/>
      <c r="R124" s="290"/>
      <c r="S124" s="290"/>
      <c r="T124" s="290"/>
      <c r="U124" s="290"/>
      <c r="V124" s="291"/>
      <c r="W124" s="292" t="s">
        <v>489</v>
      </c>
      <c r="X124" s="290"/>
      <c r="Y124" s="290"/>
      <c r="Z124" s="290"/>
      <c r="AA124" s="290"/>
      <c r="AB124" s="290"/>
      <c r="AC124" s="290"/>
      <c r="AD124" s="290"/>
      <c r="AE124" s="291"/>
    </row>
    <row r="125" spans="1:31" ht="170" customHeight="1">
      <c r="A125" s="287" t="s">
        <v>471</v>
      </c>
      <c r="B125" s="288"/>
      <c r="C125" s="288"/>
      <c r="D125" s="288"/>
      <c r="E125" s="288"/>
      <c r="F125" s="288"/>
      <c r="G125" s="288"/>
      <c r="H125" s="289" t="s">
        <v>478</v>
      </c>
      <c r="I125" s="290"/>
      <c r="J125" s="290"/>
      <c r="K125" s="290"/>
      <c r="L125" s="290"/>
      <c r="M125" s="290"/>
      <c r="N125" s="290"/>
      <c r="O125" s="290"/>
      <c r="P125" s="290"/>
      <c r="Q125" s="290"/>
      <c r="R125" s="290"/>
      <c r="S125" s="290"/>
      <c r="T125" s="290"/>
      <c r="U125" s="290"/>
      <c r="V125" s="291"/>
      <c r="W125" s="292" t="s">
        <v>483</v>
      </c>
      <c r="X125" s="290"/>
      <c r="Y125" s="290"/>
      <c r="Z125" s="290"/>
      <c r="AA125" s="290"/>
      <c r="AB125" s="290"/>
      <c r="AC125" s="290"/>
      <c r="AD125" s="290"/>
      <c r="AE125" s="291"/>
    </row>
    <row r="126" spans="1:31" ht="223" customHeight="1">
      <c r="A126" s="287" t="s">
        <v>472</v>
      </c>
      <c r="B126" s="288"/>
      <c r="C126" s="288"/>
      <c r="D126" s="288"/>
      <c r="E126" s="288"/>
      <c r="F126" s="288"/>
      <c r="G126" s="288"/>
      <c r="H126" s="289" t="s">
        <v>500</v>
      </c>
      <c r="I126" s="290"/>
      <c r="J126" s="290"/>
      <c r="K126" s="290"/>
      <c r="L126" s="290"/>
      <c r="M126" s="290"/>
      <c r="N126" s="290"/>
      <c r="O126" s="290"/>
      <c r="P126" s="290"/>
      <c r="Q126" s="290"/>
      <c r="R126" s="290"/>
      <c r="S126" s="290"/>
      <c r="T126" s="290"/>
      <c r="U126" s="290"/>
      <c r="V126" s="291"/>
      <c r="W126" s="292" t="s">
        <v>499</v>
      </c>
      <c r="X126" s="290"/>
      <c r="Y126" s="290"/>
      <c r="Z126" s="290"/>
      <c r="AA126" s="290"/>
      <c r="AB126" s="290"/>
      <c r="AC126" s="290"/>
      <c r="AD126" s="290"/>
      <c r="AE126" s="291"/>
    </row>
    <row r="127" spans="1:31" ht="235" customHeight="1">
      <c r="A127" s="287" t="s">
        <v>473</v>
      </c>
      <c r="B127" s="288"/>
      <c r="C127" s="288"/>
      <c r="D127" s="288"/>
      <c r="E127" s="288"/>
      <c r="F127" s="288"/>
      <c r="G127" s="288"/>
      <c r="H127" s="289" t="s">
        <v>502</v>
      </c>
      <c r="I127" s="290"/>
      <c r="J127" s="290"/>
      <c r="K127" s="290"/>
      <c r="L127" s="290"/>
      <c r="M127" s="290"/>
      <c r="N127" s="290"/>
      <c r="O127" s="290"/>
      <c r="P127" s="290"/>
      <c r="Q127" s="290"/>
      <c r="R127" s="290"/>
      <c r="S127" s="290"/>
      <c r="T127" s="290"/>
      <c r="U127" s="290"/>
      <c r="V127" s="291"/>
      <c r="W127" s="292" t="s">
        <v>509</v>
      </c>
      <c r="X127" s="290"/>
      <c r="Y127" s="290"/>
      <c r="Z127" s="290"/>
      <c r="AA127" s="290"/>
      <c r="AB127" s="290"/>
      <c r="AC127" s="290"/>
      <c r="AD127" s="290"/>
      <c r="AE127" s="291"/>
    </row>
    <row r="128" spans="1:31" ht="221" customHeight="1">
      <c r="A128" s="287" t="s">
        <v>474</v>
      </c>
      <c r="B128" s="288"/>
      <c r="C128" s="288"/>
      <c r="D128" s="288"/>
      <c r="E128" s="288"/>
      <c r="F128" s="288"/>
      <c r="G128" s="288"/>
      <c r="H128" s="289" t="s">
        <v>505</v>
      </c>
      <c r="I128" s="290"/>
      <c r="J128" s="290"/>
      <c r="K128" s="290"/>
      <c r="L128" s="290"/>
      <c r="M128" s="290"/>
      <c r="N128" s="290"/>
      <c r="O128" s="290"/>
      <c r="P128" s="290"/>
      <c r="Q128" s="290"/>
      <c r="R128" s="290"/>
      <c r="S128" s="290"/>
      <c r="T128" s="290"/>
      <c r="U128" s="290"/>
      <c r="V128" s="291"/>
      <c r="W128" s="292" t="s">
        <v>501</v>
      </c>
      <c r="X128" s="290"/>
      <c r="Y128" s="290"/>
      <c r="Z128" s="290"/>
      <c r="AA128" s="290"/>
      <c r="AB128" s="290"/>
      <c r="AC128" s="290"/>
      <c r="AD128" s="290"/>
      <c r="AE128" s="291"/>
    </row>
    <row r="129" spans="1:31" ht="81" customHeight="1">
      <c r="A129" s="287" t="s">
        <v>125</v>
      </c>
      <c r="B129" s="288"/>
      <c r="C129" s="288"/>
      <c r="D129" s="288"/>
      <c r="E129" s="288"/>
      <c r="F129" s="288"/>
      <c r="G129" s="288"/>
      <c r="H129" s="289" t="s">
        <v>503</v>
      </c>
      <c r="I129" s="290"/>
      <c r="J129" s="290"/>
      <c r="K129" s="290"/>
      <c r="L129" s="290"/>
      <c r="M129" s="290"/>
      <c r="N129" s="290"/>
      <c r="O129" s="290"/>
      <c r="P129" s="290"/>
      <c r="Q129" s="290"/>
      <c r="R129" s="290"/>
      <c r="S129" s="290"/>
      <c r="T129" s="290"/>
      <c r="U129" s="290"/>
      <c r="V129" s="291"/>
      <c r="W129" s="292"/>
      <c r="X129" s="290"/>
      <c r="Y129" s="290"/>
      <c r="Z129" s="290"/>
      <c r="AA129" s="290"/>
      <c r="AB129" s="290"/>
      <c r="AC129" s="290"/>
      <c r="AD129" s="290"/>
      <c r="AE129" s="291"/>
    </row>
    <row r="130" spans="1:31" ht="66" customHeight="1">
      <c r="A130" s="287" t="s">
        <v>135</v>
      </c>
      <c r="B130" s="288"/>
      <c r="C130" s="288"/>
      <c r="D130" s="288"/>
      <c r="E130" s="288"/>
      <c r="F130" s="288"/>
      <c r="G130" s="288"/>
      <c r="H130" s="289" t="s">
        <v>504</v>
      </c>
      <c r="I130" s="290"/>
      <c r="J130" s="290"/>
      <c r="K130" s="290"/>
      <c r="L130" s="290"/>
      <c r="M130" s="290"/>
      <c r="N130" s="290"/>
      <c r="O130" s="290"/>
      <c r="P130" s="290"/>
      <c r="Q130" s="290"/>
      <c r="R130" s="290"/>
      <c r="S130" s="290"/>
      <c r="T130" s="290"/>
      <c r="U130" s="290"/>
      <c r="V130" s="291"/>
      <c r="W130" s="292"/>
      <c r="X130" s="290"/>
      <c r="Y130" s="290"/>
      <c r="Z130" s="290"/>
      <c r="AA130" s="290"/>
      <c r="AB130" s="290"/>
      <c r="AC130" s="290"/>
      <c r="AD130" s="290"/>
      <c r="AE130" s="291"/>
    </row>
    <row r="131" spans="1:31" ht="157" customHeight="1">
      <c r="A131" s="287" t="s">
        <v>170</v>
      </c>
      <c r="B131" s="288"/>
      <c r="C131" s="288"/>
      <c r="D131" s="288"/>
      <c r="E131" s="288"/>
      <c r="F131" s="288"/>
      <c r="G131" s="288"/>
      <c r="H131" s="289" t="s">
        <v>506</v>
      </c>
      <c r="I131" s="290"/>
      <c r="J131" s="290"/>
      <c r="K131" s="290"/>
      <c r="L131" s="290"/>
      <c r="M131" s="290"/>
      <c r="N131" s="290"/>
      <c r="O131" s="290"/>
      <c r="P131" s="290"/>
      <c r="Q131" s="290"/>
      <c r="R131" s="290"/>
      <c r="S131" s="290"/>
      <c r="T131" s="290"/>
      <c r="U131" s="290"/>
      <c r="V131" s="291"/>
      <c r="W131" s="292"/>
      <c r="X131" s="290"/>
      <c r="Y131" s="290"/>
      <c r="Z131" s="290"/>
      <c r="AA131" s="290"/>
      <c r="AB131" s="290"/>
      <c r="AC131" s="290"/>
      <c r="AD131" s="290"/>
      <c r="AE131" s="291"/>
    </row>
    <row r="132" spans="1:31" ht="93" customHeight="1">
      <c r="A132" s="287" t="s">
        <v>477</v>
      </c>
      <c r="B132" s="288"/>
      <c r="C132" s="288"/>
      <c r="D132" s="288"/>
      <c r="E132" s="288"/>
      <c r="F132" s="288"/>
      <c r="G132" s="288"/>
      <c r="H132" s="289" t="s">
        <v>507</v>
      </c>
      <c r="I132" s="290"/>
      <c r="J132" s="290"/>
      <c r="K132" s="290"/>
      <c r="L132" s="290"/>
      <c r="M132" s="290"/>
      <c r="N132" s="290"/>
      <c r="O132" s="290"/>
      <c r="P132" s="290"/>
      <c r="Q132" s="290"/>
      <c r="R132" s="290"/>
      <c r="S132" s="290"/>
      <c r="T132" s="290"/>
      <c r="U132" s="290"/>
      <c r="V132" s="291"/>
      <c r="W132" s="292"/>
      <c r="X132" s="290"/>
      <c r="Y132" s="290"/>
      <c r="Z132" s="290"/>
      <c r="AA132" s="290"/>
      <c r="AB132" s="290"/>
      <c r="AC132" s="290"/>
      <c r="AD132" s="290"/>
      <c r="AE132" s="291"/>
    </row>
    <row r="133" spans="1:31" ht="119" customHeight="1">
      <c r="A133" s="287" t="s">
        <v>475</v>
      </c>
      <c r="B133" s="288"/>
      <c r="C133" s="288"/>
      <c r="D133" s="288"/>
      <c r="E133" s="288"/>
      <c r="F133" s="288"/>
      <c r="G133" s="288"/>
      <c r="H133" s="289" t="s">
        <v>508</v>
      </c>
      <c r="I133" s="290"/>
      <c r="J133" s="290"/>
      <c r="K133" s="290"/>
      <c r="L133" s="290"/>
      <c r="M133" s="290"/>
      <c r="N133" s="290"/>
      <c r="O133" s="290"/>
      <c r="P133" s="290"/>
      <c r="Q133" s="290"/>
      <c r="R133" s="290"/>
      <c r="S133" s="290"/>
      <c r="T133" s="290"/>
      <c r="U133" s="290"/>
      <c r="V133" s="291"/>
      <c r="W133" s="292"/>
      <c r="X133" s="290"/>
      <c r="Y133" s="290"/>
      <c r="Z133" s="290"/>
      <c r="AA133" s="290"/>
      <c r="AB133" s="290"/>
      <c r="AC133" s="290"/>
      <c r="AD133" s="290"/>
      <c r="AE133" s="291"/>
    </row>
    <row r="134" spans="1:31" ht="118" customHeight="1">
      <c r="A134" s="287" t="s">
        <v>476</v>
      </c>
      <c r="B134" s="288"/>
      <c r="C134" s="288"/>
      <c r="D134" s="288"/>
      <c r="E134" s="288"/>
      <c r="F134" s="288"/>
      <c r="G134" s="288"/>
      <c r="H134" s="289" t="s">
        <v>510</v>
      </c>
      <c r="I134" s="290"/>
      <c r="J134" s="290"/>
      <c r="K134" s="290"/>
      <c r="L134" s="290"/>
      <c r="M134" s="290"/>
      <c r="N134" s="290"/>
      <c r="O134" s="290"/>
      <c r="P134" s="290"/>
      <c r="Q134" s="290"/>
      <c r="R134" s="290"/>
      <c r="S134" s="290"/>
      <c r="T134" s="290"/>
      <c r="U134" s="290"/>
      <c r="V134" s="291"/>
      <c r="W134" s="292" t="s">
        <v>509</v>
      </c>
      <c r="X134" s="290"/>
      <c r="Y134" s="290"/>
      <c r="Z134" s="290"/>
      <c r="AA134" s="290"/>
      <c r="AB134" s="290"/>
      <c r="AC134" s="290"/>
      <c r="AD134" s="290"/>
      <c r="AE134" s="291"/>
    </row>
    <row r="135" spans="1:31">
      <c r="A135" s="296"/>
      <c r="B135" s="296"/>
      <c r="C135" s="297"/>
      <c r="D135" s="297"/>
      <c r="E135" s="297"/>
      <c r="F135" s="297"/>
      <c r="G135" s="297"/>
      <c r="H135" s="297"/>
      <c r="I135" s="297"/>
      <c r="J135" s="297"/>
      <c r="K135" s="297"/>
      <c r="L135" s="297"/>
      <c r="M135" s="297"/>
      <c r="N135" s="297"/>
      <c r="O135" s="297"/>
      <c r="P135" s="297"/>
      <c r="Q135" s="297"/>
      <c r="R135" s="297"/>
      <c r="S135" s="297"/>
      <c r="T135" s="297"/>
      <c r="U135" s="297"/>
      <c r="V135" s="297"/>
      <c r="W135" s="297"/>
      <c r="X135" s="297"/>
      <c r="Y135" s="297"/>
      <c r="Z135" s="297"/>
      <c r="AA135" s="297"/>
      <c r="AB135" s="297"/>
      <c r="AC135" s="297"/>
      <c r="AD135" s="297"/>
      <c r="AE135" s="297"/>
    </row>
    <row r="136" spans="1:31">
      <c r="A136" s="295" t="s">
        <v>384</v>
      </c>
      <c r="B136" s="295"/>
      <c r="C136" s="295"/>
      <c r="D136" s="295"/>
      <c r="E136" s="295"/>
      <c r="F136" s="295"/>
      <c r="G136" s="295"/>
      <c r="H136" s="295"/>
      <c r="I136" s="295"/>
      <c r="J136" s="295"/>
      <c r="K136" s="295"/>
      <c r="L136" s="295"/>
      <c r="M136" s="295"/>
      <c r="N136" s="295"/>
      <c r="O136" s="295"/>
      <c r="P136" s="295"/>
      <c r="Q136" s="295"/>
      <c r="R136" s="295"/>
      <c r="S136" s="295"/>
      <c r="T136" s="295"/>
      <c r="U136" s="295"/>
      <c r="V136" s="295"/>
      <c r="W136" s="295"/>
      <c r="X136" s="295"/>
      <c r="Y136" s="295"/>
      <c r="Z136" s="295"/>
      <c r="AA136" s="295"/>
      <c r="AB136" s="295"/>
      <c r="AC136" s="295"/>
      <c r="AD136" s="295"/>
      <c r="AE136" s="295"/>
    </row>
    <row r="137" spans="1:31">
      <c r="A137" s="296" t="s">
        <v>385</v>
      </c>
      <c r="B137" s="296"/>
      <c r="C137" s="297"/>
      <c r="D137" s="297"/>
      <c r="E137" s="297"/>
      <c r="F137" s="297"/>
      <c r="G137" s="297"/>
      <c r="H137" s="297"/>
      <c r="I137" s="297"/>
      <c r="J137" s="297"/>
      <c r="K137" s="297"/>
      <c r="L137" s="297"/>
      <c r="M137" s="297"/>
      <c r="N137" s="297"/>
      <c r="O137" s="297"/>
      <c r="P137" s="297"/>
      <c r="Q137" s="297"/>
      <c r="R137" s="297"/>
      <c r="S137" s="297"/>
      <c r="T137" s="297"/>
      <c r="U137" s="297"/>
      <c r="V137" s="297"/>
      <c r="W137" s="297"/>
      <c r="X137" s="297"/>
      <c r="Y137" s="297"/>
      <c r="Z137" s="297"/>
      <c r="AA137" s="297"/>
      <c r="AB137" s="297"/>
      <c r="AC137" s="297"/>
      <c r="AD137" s="297"/>
      <c r="AE137" s="297"/>
    </row>
    <row r="138" spans="1:31" ht="13" customHeight="1">
      <c r="A138" s="293" t="s">
        <v>458</v>
      </c>
      <c r="B138" s="293"/>
      <c r="C138" s="297"/>
      <c r="D138" s="297"/>
      <c r="E138" s="297"/>
      <c r="F138" s="297"/>
      <c r="G138" s="297"/>
      <c r="H138" s="293" t="s">
        <v>470</v>
      </c>
      <c r="I138" s="288"/>
      <c r="J138" s="288"/>
      <c r="K138" s="288"/>
      <c r="L138" s="288"/>
      <c r="M138" s="288"/>
      <c r="N138" s="288"/>
      <c r="O138" s="288"/>
      <c r="P138" s="288"/>
      <c r="Q138" s="288"/>
      <c r="R138" s="288"/>
      <c r="S138" s="288"/>
      <c r="T138" s="288"/>
      <c r="U138" s="288"/>
      <c r="V138" s="288"/>
      <c r="W138" s="293" t="s">
        <v>469</v>
      </c>
      <c r="X138" s="288"/>
      <c r="Y138" s="288"/>
      <c r="Z138" s="288"/>
      <c r="AA138" s="288"/>
      <c r="AB138" s="288"/>
      <c r="AC138" s="288"/>
      <c r="AD138" s="288"/>
      <c r="AE138" s="288"/>
    </row>
    <row r="139" spans="1:31" ht="53" customHeight="1">
      <c r="A139" s="287" t="s">
        <v>459</v>
      </c>
      <c r="B139" s="288"/>
      <c r="C139" s="288"/>
      <c r="D139" s="288"/>
      <c r="E139" s="288"/>
      <c r="F139" s="288"/>
      <c r="G139" s="288"/>
      <c r="H139" s="289" t="s">
        <v>515</v>
      </c>
      <c r="I139" s="290"/>
      <c r="J139" s="290"/>
      <c r="K139" s="290"/>
      <c r="L139" s="290"/>
      <c r="M139" s="290"/>
      <c r="N139" s="290"/>
      <c r="O139" s="290"/>
      <c r="P139" s="290"/>
      <c r="Q139" s="290"/>
      <c r="R139" s="290"/>
      <c r="S139" s="290"/>
      <c r="T139" s="290"/>
      <c r="U139" s="290"/>
      <c r="V139" s="291"/>
      <c r="W139" s="292" t="s">
        <v>642</v>
      </c>
      <c r="X139" s="290"/>
      <c r="Y139" s="290"/>
      <c r="Z139" s="290"/>
      <c r="AA139" s="290"/>
      <c r="AB139" s="290"/>
      <c r="AC139" s="290"/>
      <c r="AD139" s="290"/>
      <c r="AE139" s="291"/>
    </row>
    <row r="140" spans="1:31" ht="105" customHeight="1">
      <c r="A140" s="287" t="s">
        <v>460</v>
      </c>
      <c r="B140" s="288"/>
      <c r="C140" s="288"/>
      <c r="D140" s="288"/>
      <c r="E140" s="288"/>
      <c r="F140" s="288"/>
      <c r="G140" s="288"/>
      <c r="H140" s="289" t="s">
        <v>516</v>
      </c>
      <c r="I140" s="290"/>
      <c r="J140" s="290"/>
      <c r="K140" s="290"/>
      <c r="L140" s="290"/>
      <c r="M140" s="290"/>
      <c r="N140" s="290"/>
      <c r="O140" s="290"/>
      <c r="P140" s="290"/>
      <c r="Q140" s="290"/>
      <c r="R140" s="290"/>
      <c r="S140" s="290"/>
      <c r="T140" s="290"/>
      <c r="U140" s="290"/>
      <c r="V140" s="291"/>
      <c r="W140" s="292" t="s">
        <v>517</v>
      </c>
      <c r="X140" s="290"/>
      <c r="Y140" s="290"/>
      <c r="Z140" s="290"/>
      <c r="AA140" s="290"/>
      <c r="AB140" s="290"/>
      <c r="AC140" s="290"/>
      <c r="AD140" s="290"/>
      <c r="AE140" s="291"/>
    </row>
    <row r="141" spans="1:31" ht="92" customHeight="1">
      <c r="A141" s="287" t="s">
        <v>461</v>
      </c>
      <c r="B141" s="288"/>
      <c r="C141" s="288"/>
      <c r="D141" s="288"/>
      <c r="E141" s="288"/>
      <c r="F141" s="288"/>
      <c r="G141" s="288"/>
      <c r="H141" s="289" t="s">
        <v>518</v>
      </c>
      <c r="I141" s="290"/>
      <c r="J141" s="290"/>
      <c r="K141" s="290"/>
      <c r="L141" s="290"/>
      <c r="M141" s="290"/>
      <c r="N141" s="290"/>
      <c r="O141" s="290"/>
      <c r="P141" s="290"/>
      <c r="Q141" s="290"/>
      <c r="R141" s="290"/>
      <c r="S141" s="290"/>
      <c r="T141" s="290"/>
      <c r="U141" s="290"/>
      <c r="V141" s="291"/>
      <c r="W141" s="292" t="s">
        <v>483</v>
      </c>
      <c r="X141" s="290"/>
      <c r="Y141" s="290"/>
      <c r="Z141" s="290"/>
      <c r="AA141" s="290"/>
      <c r="AB141" s="290"/>
      <c r="AC141" s="290"/>
      <c r="AD141" s="290"/>
      <c r="AE141" s="291"/>
    </row>
    <row r="142" spans="1:31" ht="54" customHeight="1">
      <c r="A142" s="287" t="s">
        <v>511</v>
      </c>
      <c r="B142" s="288"/>
      <c r="C142" s="288"/>
      <c r="D142" s="288"/>
      <c r="E142" s="288"/>
      <c r="F142" s="288"/>
      <c r="G142" s="288"/>
      <c r="H142" s="289" t="s">
        <v>519</v>
      </c>
      <c r="I142" s="290"/>
      <c r="J142" s="290"/>
      <c r="K142" s="290"/>
      <c r="L142" s="290"/>
      <c r="M142" s="290"/>
      <c r="N142" s="290"/>
      <c r="O142" s="290"/>
      <c r="P142" s="290"/>
      <c r="Q142" s="290"/>
      <c r="R142" s="290"/>
      <c r="S142" s="290"/>
      <c r="T142" s="290"/>
      <c r="U142" s="290"/>
      <c r="V142" s="291"/>
      <c r="W142" s="292" t="s">
        <v>642</v>
      </c>
      <c r="X142" s="290"/>
      <c r="Y142" s="290"/>
      <c r="Z142" s="290"/>
      <c r="AA142" s="290"/>
      <c r="AB142" s="290"/>
      <c r="AC142" s="290"/>
      <c r="AD142" s="290"/>
      <c r="AE142" s="291"/>
    </row>
    <row r="143" spans="1:31" ht="118" customHeight="1">
      <c r="A143" s="287" t="s">
        <v>467</v>
      </c>
      <c r="B143" s="288"/>
      <c r="C143" s="288"/>
      <c r="D143" s="288"/>
      <c r="E143" s="288"/>
      <c r="F143" s="288"/>
      <c r="G143" s="288"/>
      <c r="H143" s="289" t="s">
        <v>520</v>
      </c>
      <c r="I143" s="290"/>
      <c r="J143" s="290"/>
      <c r="K143" s="290"/>
      <c r="L143" s="290"/>
      <c r="M143" s="290"/>
      <c r="N143" s="290"/>
      <c r="O143" s="290"/>
      <c r="P143" s="290"/>
      <c r="Q143" s="290"/>
      <c r="R143" s="290"/>
      <c r="S143" s="290"/>
      <c r="T143" s="290"/>
      <c r="U143" s="290"/>
      <c r="V143" s="291"/>
      <c r="W143" s="292" t="s">
        <v>521</v>
      </c>
      <c r="X143" s="290"/>
      <c r="Y143" s="290"/>
      <c r="Z143" s="290"/>
      <c r="AA143" s="290"/>
      <c r="AB143" s="290"/>
      <c r="AC143" s="290"/>
      <c r="AD143" s="290"/>
      <c r="AE143" s="291"/>
    </row>
    <row r="144" spans="1:31" ht="66" customHeight="1">
      <c r="A144" s="287" t="s">
        <v>512</v>
      </c>
      <c r="B144" s="288"/>
      <c r="C144" s="288"/>
      <c r="D144" s="288"/>
      <c r="E144" s="288"/>
      <c r="F144" s="288"/>
      <c r="G144" s="288"/>
      <c r="H144" s="289" t="s">
        <v>513</v>
      </c>
      <c r="I144" s="290"/>
      <c r="J144" s="290"/>
      <c r="K144" s="290"/>
      <c r="L144" s="290"/>
      <c r="M144" s="290"/>
      <c r="N144" s="290"/>
      <c r="O144" s="290"/>
      <c r="P144" s="290"/>
      <c r="Q144" s="290"/>
      <c r="R144" s="290"/>
      <c r="S144" s="290"/>
      <c r="T144" s="290"/>
      <c r="U144" s="290"/>
      <c r="V144" s="291"/>
      <c r="W144" s="292" t="s">
        <v>788</v>
      </c>
      <c r="X144" s="290"/>
      <c r="Y144" s="290"/>
      <c r="Z144" s="290"/>
      <c r="AA144" s="290"/>
      <c r="AB144" s="290"/>
      <c r="AC144" s="290"/>
      <c r="AD144" s="290"/>
      <c r="AE144" s="291"/>
    </row>
    <row r="145" spans="1:31" ht="41" customHeight="1">
      <c r="A145" s="287" t="s">
        <v>471</v>
      </c>
      <c r="B145" s="288"/>
      <c r="C145" s="288"/>
      <c r="D145" s="288"/>
      <c r="E145" s="288"/>
      <c r="F145" s="288"/>
      <c r="G145" s="288"/>
      <c r="H145" s="289" t="s">
        <v>522</v>
      </c>
      <c r="I145" s="290"/>
      <c r="J145" s="290"/>
      <c r="K145" s="290"/>
      <c r="L145" s="290"/>
      <c r="M145" s="290"/>
      <c r="N145" s="290"/>
      <c r="O145" s="290"/>
      <c r="P145" s="290"/>
      <c r="Q145" s="290"/>
      <c r="R145" s="290"/>
      <c r="S145" s="290"/>
      <c r="T145" s="290"/>
      <c r="U145" s="290"/>
      <c r="V145" s="291"/>
      <c r="W145" s="292" t="s">
        <v>483</v>
      </c>
      <c r="X145" s="290"/>
      <c r="Y145" s="290"/>
      <c r="Z145" s="290"/>
      <c r="AA145" s="290"/>
      <c r="AB145" s="290"/>
      <c r="AC145" s="290"/>
      <c r="AD145" s="290"/>
      <c r="AE145" s="291"/>
    </row>
    <row r="146" spans="1:31">
      <c r="A146" s="296"/>
      <c r="B146" s="296"/>
      <c r="C146" s="297"/>
      <c r="D146" s="297"/>
      <c r="E146" s="297"/>
      <c r="F146" s="297"/>
      <c r="G146" s="297"/>
      <c r="H146" s="297"/>
      <c r="I146" s="297"/>
      <c r="J146" s="297"/>
      <c r="K146" s="297"/>
      <c r="L146" s="297"/>
      <c r="M146" s="297"/>
      <c r="N146" s="297"/>
      <c r="O146" s="297"/>
      <c r="P146" s="297"/>
      <c r="Q146" s="297"/>
      <c r="R146" s="297"/>
      <c r="S146" s="297"/>
      <c r="T146" s="297"/>
      <c r="U146" s="297"/>
      <c r="V146" s="297"/>
      <c r="W146" s="297"/>
      <c r="X146" s="297"/>
      <c r="Y146" s="297"/>
      <c r="Z146" s="297"/>
      <c r="AA146" s="297"/>
      <c r="AB146" s="297"/>
      <c r="AC146" s="297"/>
      <c r="AD146" s="297"/>
      <c r="AE146" s="297"/>
    </row>
    <row r="147" spans="1:31">
      <c r="A147" s="295" t="s">
        <v>386</v>
      </c>
      <c r="B147" s="295"/>
      <c r="C147" s="295"/>
      <c r="D147" s="295"/>
      <c r="E147" s="295"/>
      <c r="F147" s="295"/>
      <c r="G147" s="295"/>
      <c r="H147" s="295"/>
      <c r="I147" s="295"/>
      <c r="J147" s="295"/>
      <c r="K147" s="295"/>
      <c r="L147" s="295"/>
      <c r="M147" s="295"/>
      <c r="N147" s="295"/>
      <c r="O147" s="295"/>
      <c r="P147" s="295"/>
      <c r="Q147" s="295"/>
      <c r="R147" s="295"/>
      <c r="S147" s="295"/>
      <c r="T147" s="295"/>
      <c r="U147" s="295"/>
      <c r="V147" s="295"/>
      <c r="W147" s="295"/>
      <c r="X147" s="295"/>
      <c r="Y147" s="295"/>
      <c r="Z147" s="295"/>
      <c r="AA147" s="295"/>
      <c r="AB147" s="295"/>
      <c r="AC147" s="295"/>
      <c r="AD147" s="295"/>
      <c r="AE147" s="295"/>
    </row>
    <row r="148" spans="1:31" ht="27" customHeight="1">
      <c r="A148" s="296" t="s">
        <v>643</v>
      </c>
      <c r="B148" s="296"/>
      <c r="C148" s="297"/>
      <c r="D148" s="297"/>
      <c r="E148" s="297"/>
      <c r="F148" s="297"/>
      <c r="G148" s="297"/>
      <c r="H148" s="297"/>
      <c r="I148" s="297"/>
      <c r="J148" s="297"/>
      <c r="K148" s="297"/>
      <c r="L148" s="297"/>
      <c r="M148" s="297"/>
      <c r="N148" s="297"/>
      <c r="O148" s="297"/>
      <c r="P148" s="297"/>
      <c r="Q148" s="297"/>
      <c r="R148" s="297"/>
      <c r="S148" s="297"/>
      <c r="T148" s="297"/>
      <c r="U148" s="297"/>
      <c r="V148" s="297"/>
      <c r="W148" s="297"/>
      <c r="X148" s="297"/>
      <c r="Y148" s="297"/>
      <c r="Z148" s="297"/>
      <c r="AA148" s="297"/>
      <c r="AB148" s="297"/>
      <c r="AC148" s="297"/>
      <c r="AD148" s="297"/>
      <c r="AE148" s="297"/>
    </row>
    <row r="149" spans="1:31" ht="26" customHeight="1">
      <c r="A149" s="296" t="s">
        <v>387</v>
      </c>
      <c r="B149" s="296"/>
      <c r="C149" s="297"/>
      <c r="D149" s="297"/>
      <c r="E149" s="297"/>
      <c r="F149" s="297"/>
      <c r="G149" s="297"/>
      <c r="H149" s="297"/>
      <c r="I149" s="297"/>
      <c r="J149" s="297"/>
      <c r="K149" s="297"/>
      <c r="L149" s="297"/>
      <c r="M149" s="297"/>
      <c r="N149" s="297"/>
      <c r="O149" s="297"/>
      <c r="P149" s="297"/>
      <c r="Q149" s="297"/>
      <c r="R149" s="297"/>
      <c r="S149" s="297"/>
      <c r="T149" s="297"/>
      <c r="U149" s="297"/>
      <c r="V149" s="297"/>
      <c r="W149" s="297"/>
      <c r="X149" s="297"/>
      <c r="Y149" s="297"/>
      <c r="Z149" s="297"/>
      <c r="AA149" s="297"/>
      <c r="AB149" s="297"/>
      <c r="AC149" s="297"/>
      <c r="AD149" s="297"/>
      <c r="AE149" s="297"/>
    </row>
    <row r="150" spans="1:31">
      <c r="A150" s="296" t="s">
        <v>388</v>
      </c>
      <c r="B150" s="296"/>
      <c r="C150" s="297"/>
      <c r="D150" s="297"/>
      <c r="E150" s="297"/>
      <c r="F150" s="297"/>
      <c r="G150" s="297"/>
      <c r="H150" s="297"/>
      <c r="I150" s="297"/>
      <c r="J150" s="297"/>
      <c r="K150" s="297"/>
      <c r="L150" s="297"/>
      <c r="M150" s="297"/>
      <c r="N150" s="297"/>
      <c r="O150" s="297"/>
      <c r="P150" s="297"/>
      <c r="Q150" s="297"/>
      <c r="R150" s="297"/>
      <c r="S150" s="297"/>
      <c r="T150" s="297"/>
      <c r="U150" s="297"/>
      <c r="V150" s="297"/>
      <c r="W150" s="297"/>
      <c r="X150" s="297"/>
      <c r="Y150" s="297"/>
      <c r="Z150" s="297"/>
      <c r="AA150" s="297"/>
      <c r="AB150" s="297"/>
      <c r="AC150" s="297"/>
      <c r="AD150" s="297"/>
      <c r="AE150" s="297"/>
    </row>
    <row r="151" spans="1:31" ht="80" customHeight="1">
      <c r="A151" s="296" t="s">
        <v>389</v>
      </c>
      <c r="B151" s="296"/>
      <c r="C151" s="297"/>
      <c r="D151" s="297"/>
      <c r="E151" s="297"/>
      <c r="F151" s="297"/>
      <c r="G151" s="297"/>
      <c r="H151" s="297"/>
      <c r="I151" s="297"/>
      <c r="J151" s="297"/>
      <c r="K151" s="297"/>
      <c r="L151" s="297"/>
      <c r="M151" s="297"/>
      <c r="N151" s="297"/>
      <c r="O151" s="297"/>
      <c r="P151" s="297"/>
      <c r="Q151" s="297"/>
      <c r="R151" s="297"/>
      <c r="S151" s="297"/>
      <c r="T151" s="297"/>
      <c r="U151" s="297"/>
      <c r="V151" s="297"/>
      <c r="W151" s="297"/>
      <c r="X151" s="297"/>
      <c r="Y151" s="297"/>
      <c r="Z151" s="297"/>
      <c r="AA151" s="297"/>
      <c r="AB151" s="297"/>
      <c r="AC151" s="297"/>
      <c r="AD151" s="297"/>
      <c r="AE151" s="297"/>
    </row>
    <row r="152" spans="1:31">
      <c r="A152" s="141"/>
      <c r="B152" s="296" t="s">
        <v>390</v>
      </c>
      <c r="C152" s="297"/>
      <c r="D152" s="297"/>
      <c r="E152" s="297"/>
      <c r="F152" s="297"/>
      <c r="G152" s="297"/>
      <c r="H152" s="297"/>
      <c r="I152" s="297"/>
      <c r="J152" s="297"/>
      <c r="K152" s="297"/>
      <c r="L152" s="297"/>
      <c r="M152" s="297"/>
      <c r="N152" s="297"/>
      <c r="O152" s="297"/>
      <c r="P152" s="297"/>
      <c r="Q152" s="297"/>
      <c r="R152" s="297"/>
      <c r="S152" s="297"/>
      <c r="T152" s="297"/>
      <c r="U152" s="297"/>
      <c r="V152" s="297"/>
      <c r="W152" s="297"/>
      <c r="X152" s="297"/>
      <c r="Y152" s="297"/>
      <c r="Z152" s="297"/>
      <c r="AA152" s="297"/>
      <c r="AB152" s="297"/>
      <c r="AC152" s="297"/>
      <c r="AD152" s="297"/>
      <c r="AE152" s="297"/>
    </row>
    <row r="153" spans="1:31">
      <c r="A153" s="138"/>
      <c r="B153" s="296" t="s">
        <v>391</v>
      </c>
      <c r="C153" s="297"/>
      <c r="D153" s="297"/>
      <c r="E153" s="297"/>
      <c r="F153" s="297"/>
      <c r="G153" s="297"/>
      <c r="H153" s="297"/>
      <c r="I153" s="297"/>
      <c r="J153" s="297"/>
      <c r="K153" s="297"/>
      <c r="L153" s="297"/>
      <c r="M153" s="297"/>
      <c r="N153" s="297"/>
      <c r="O153" s="297"/>
      <c r="P153" s="297"/>
      <c r="Q153" s="297"/>
      <c r="R153" s="297"/>
      <c r="S153" s="297"/>
      <c r="T153" s="297"/>
      <c r="U153" s="297"/>
      <c r="V153" s="297"/>
      <c r="W153" s="297"/>
      <c r="X153" s="297"/>
      <c r="Y153" s="297"/>
      <c r="Z153" s="297"/>
      <c r="AA153" s="297"/>
      <c r="AB153" s="297"/>
      <c r="AC153" s="297"/>
      <c r="AD153" s="297"/>
      <c r="AE153" s="297"/>
    </row>
    <row r="154" spans="1:31" ht="26" customHeight="1">
      <c r="A154" s="142"/>
      <c r="B154" s="296" t="s">
        <v>644</v>
      </c>
      <c r="C154" s="297"/>
      <c r="D154" s="297"/>
      <c r="E154" s="297"/>
      <c r="F154" s="297"/>
      <c r="G154" s="297"/>
      <c r="H154" s="297"/>
      <c r="I154" s="297"/>
      <c r="J154" s="297"/>
      <c r="K154" s="297"/>
      <c r="L154" s="297"/>
      <c r="M154" s="297"/>
      <c r="N154" s="297"/>
      <c r="O154" s="297"/>
      <c r="P154" s="297"/>
      <c r="Q154" s="297"/>
      <c r="R154" s="297"/>
      <c r="S154" s="297"/>
      <c r="T154" s="297"/>
      <c r="U154" s="297"/>
      <c r="V154" s="297"/>
      <c r="W154" s="297"/>
      <c r="X154" s="297"/>
      <c r="Y154" s="297"/>
      <c r="Z154" s="297"/>
      <c r="AA154" s="297"/>
      <c r="AB154" s="297"/>
      <c r="AC154" s="297"/>
      <c r="AD154" s="297"/>
      <c r="AE154" s="297"/>
    </row>
    <row r="155" spans="1:31">
      <c r="A155" s="143"/>
      <c r="B155" s="296" t="s">
        <v>392</v>
      </c>
      <c r="C155" s="297"/>
      <c r="D155" s="297"/>
      <c r="E155" s="297"/>
      <c r="F155" s="297"/>
      <c r="G155" s="297"/>
      <c r="H155" s="297"/>
      <c r="I155" s="297"/>
      <c r="J155" s="297"/>
      <c r="K155" s="297"/>
      <c r="L155" s="297"/>
      <c r="M155" s="297"/>
      <c r="N155" s="297"/>
      <c r="O155" s="297"/>
      <c r="P155" s="297"/>
      <c r="Q155" s="297"/>
      <c r="R155" s="297"/>
      <c r="S155" s="297"/>
      <c r="T155" s="297"/>
      <c r="U155" s="297"/>
      <c r="V155" s="297"/>
      <c r="W155" s="297"/>
      <c r="X155" s="297"/>
      <c r="Y155" s="297"/>
      <c r="Z155" s="297"/>
      <c r="AA155" s="297"/>
      <c r="AB155" s="297"/>
      <c r="AC155" s="297"/>
      <c r="AD155" s="297"/>
      <c r="AE155" s="297"/>
    </row>
    <row r="156" spans="1:31">
      <c r="A156" s="296" t="s">
        <v>393</v>
      </c>
      <c r="B156" s="296"/>
      <c r="C156" s="297"/>
      <c r="D156" s="297"/>
      <c r="E156" s="297"/>
      <c r="F156" s="297"/>
      <c r="G156" s="297"/>
      <c r="H156" s="297"/>
      <c r="I156" s="297"/>
      <c r="J156" s="297"/>
      <c r="K156" s="297"/>
      <c r="L156" s="297"/>
      <c r="M156" s="297"/>
      <c r="N156" s="297"/>
      <c r="O156" s="297"/>
      <c r="P156" s="297"/>
      <c r="Q156" s="297"/>
      <c r="R156" s="297"/>
      <c r="S156" s="297"/>
      <c r="T156" s="297"/>
      <c r="U156" s="297"/>
      <c r="V156" s="297"/>
      <c r="W156" s="297"/>
      <c r="X156" s="297"/>
      <c r="Y156" s="297"/>
      <c r="Z156" s="297"/>
      <c r="AA156" s="297"/>
      <c r="AB156" s="297"/>
      <c r="AC156" s="297"/>
      <c r="AD156" s="297"/>
      <c r="AE156" s="297"/>
    </row>
    <row r="157" spans="1:31">
      <c r="A157" s="293" t="s">
        <v>394</v>
      </c>
      <c r="B157" s="303"/>
      <c r="C157" s="293" t="s">
        <v>395</v>
      </c>
      <c r="D157" s="303"/>
      <c r="E157" s="293" t="s">
        <v>396</v>
      </c>
      <c r="F157" s="303"/>
      <c r="G157" s="303"/>
      <c r="H157" s="304" t="s">
        <v>397</v>
      </c>
      <c r="I157" s="303"/>
      <c r="J157" s="303"/>
      <c r="K157" s="303"/>
      <c r="L157" s="303"/>
      <c r="M157" s="303"/>
      <c r="N157" s="303"/>
      <c r="O157" s="303"/>
      <c r="P157" s="303"/>
      <c r="Q157" s="303"/>
      <c r="R157" s="303"/>
      <c r="S157" s="303"/>
      <c r="T157" s="303"/>
      <c r="U157" s="303"/>
      <c r="V157" s="303"/>
      <c r="W157" s="303"/>
      <c r="X157" s="303"/>
      <c r="Y157" s="303"/>
      <c r="Z157" s="303"/>
      <c r="AA157" s="303"/>
      <c r="AB157" s="303"/>
      <c r="AC157" s="303"/>
      <c r="AD157" s="303"/>
      <c r="AE157" s="303"/>
    </row>
    <row r="158" spans="1:31">
      <c r="A158" s="293" t="s">
        <v>398</v>
      </c>
      <c r="B158" s="303"/>
      <c r="C158" s="293" t="s">
        <v>399</v>
      </c>
      <c r="D158" s="303"/>
      <c r="E158" s="293" t="s">
        <v>400</v>
      </c>
      <c r="F158" s="303"/>
      <c r="G158" s="303"/>
      <c r="H158" s="303" t="s">
        <v>401</v>
      </c>
      <c r="I158" s="303"/>
      <c r="J158" s="303"/>
      <c r="K158" s="303"/>
      <c r="L158" s="303"/>
      <c r="M158" s="303"/>
      <c r="N158" s="303" t="s">
        <v>402</v>
      </c>
      <c r="O158" s="303"/>
      <c r="P158" s="303"/>
      <c r="Q158" s="303"/>
      <c r="R158" s="303"/>
      <c r="S158" s="303"/>
      <c r="T158" s="303" t="s">
        <v>403</v>
      </c>
      <c r="U158" s="303"/>
      <c r="V158" s="303"/>
      <c r="W158" s="303"/>
      <c r="X158" s="303"/>
      <c r="Y158" s="303"/>
      <c r="Z158" s="303"/>
      <c r="AA158" s="303"/>
      <c r="AB158" s="303"/>
      <c r="AC158" s="303"/>
      <c r="AD158" s="303"/>
      <c r="AE158" s="303"/>
    </row>
    <row r="159" spans="1:31">
      <c r="A159" s="301" t="s">
        <v>404</v>
      </c>
      <c r="B159" s="294"/>
      <c r="C159" s="293" t="s">
        <v>405</v>
      </c>
      <c r="D159" s="294"/>
      <c r="E159" s="294"/>
      <c r="F159" s="294"/>
      <c r="G159" s="294"/>
      <c r="H159" s="340" t="s">
        <v>406</v>
      </c>
      <c r="I159" s="254"/>
      <c r="J159" s="340" t="s">
        <v>406</v>
      </c>
      <c r="K159" s="254"/>
      <c r="L159" s="341"/>
      <c r="M159" s="342"/>
      <c r="N159" s="340" t="s">
        <v>407</v>
      </c>
      <c r="O159" s="254"/>
      <c r="P159" s="340"/>
      <c r="Q159" s="254"/>
      <c r="R159" s="341"/>
      <c r="S159" s="342"/>
      <c r="T159" s="340" t="s">
        <v>406</v>
      </c>
      <c r="U159" s="254"/>
      <c r="V159" s="340"/>
      <c r="W159" s="254"/>
      <c r="X159" s="341"/>
      <c r="Y159" s="342"/>
      <c r="Z159" s="341"/>
      <c r="AA159" s="342"/>
      <c r="AB159" s="341"/>
      <c r="AC159" s="342"/>
      <c r="AD159" s="341"/>
      <c r="AE159" s="342"/>
    </row>
    <row r="160" spans="1:31">
      <c r="A160" s="302"/>
      <c r="B160" s="294"/>
      <c r="C160" s="294"/>
      <c r="D160" s="294"/>
      <c r="E160" s="294"/>
      <c r="F160" s="294"/>
      <c r="G160" s="294"/>
      <c r="H160" s="340" t="s">
        <v>406</v>
      </c>
      <c r="I160" s="254"/>
      <c r="J160" s="340" t="s">
        <v>406</v>
      </c>
      <c r="K160" s="254"/>
      <c r="L160" s="340" t="s">
        <v>406</v>
      </c>
      <c r="M160" s="254"/>
      <c r="N160" s="340"/>
      <c r="O160" s="254"/>
      <c r="P160" s="340"/>
      <c r="Q160" s="254"/>
      <c r="R160" s="340"/>
      <c r="S160" s="254"/>
      <c r="T160" s="340" t="s">
        <v>406</v>
      </c>
      <c r="U160" s="254"/>
      <c r="V160" s="340" t="s">
        <v>406</v>
      </c>
      <c r="W160" s="254"/>
      <c r="X160" s="340" t="s">
        <v>406</v>
      </c>
      <c r="Y160" s="254"/>
      <c r="Z160" s="341"/>
      <c r="AA160" s="342"/>
      <c r="AB160" s="341"/>
      <c r="AC160" s="342"/>
      <c r="AD160" s="341"/>
      <c r="AE160" s="342"/>
    </row>
    <row r="161" spans="1:31">
      <c r="A161" s="302"/>
      <c r="B161" s="294"/>
      <c r="C161" s="293" t="s">
        <v>408</v>
      </c>
      <c r="D161" s="294"/>
      <c r="E161" s="294"/>
      <c r="F161" s="294"/>
      <c r="G161" s="294"/>
      <c r="H161" s="340"/>
      <c r="I161" s="254"/>
      <c r="J161" s="340"/>
      <c r="K161" s="254"/>
      <c r="L161" s="341"/>
      <c r="M161" s="342"/>
      <c r="N161" s="340" t="s">
        <v>406</v>
      </c>
      <c r="O161" s="254"/>
      <c r="P161" s="340"/>
      <c r="Q161" s="254"/>
      <c r="R161" s="341"/>
      <c r="S161" s="342"/>
      <c r="T161" s="340" t="s">
        <v>406</v>
      </c>
      <c r="U161" s="254"/>
      <c r="V161" s="340"/>
      <c r="W161" s="254"/>
      <c r="X161" s="341"/>
      <c r="Y161" s="342"/>
      <c r="Z161" s="341"/>
      <c r="AA161" s="342"/>
      <c r="AB161" s="341"/>
      <c r="AC161" s="342"/>
      <c r="AD161" s="341"/>
      <c r="AE161" s="342"/>
    </row>
    <row r="162" spans="1:31">
      <c r="A162" s="302"/>
      <c r="B162" s="294"/>
      <c r="C162" s="294"/>
      <c r="D162" s="294"/>
      <c r="E162" s="294"/>
      <c r="F162" s="294"/>
      <c r="G162" s="294"/>
      <c r="H162" s="340"/>
      <c r="I162" s="254"/>
      <c r="J162" s="340"/>
      <c r="K162" s="254"/>
      <c r="L162" s="341"/>
      <c r="M162" s="342"/>
      <c r="N162" s="340"/>
      <c r="O162" s="254"/>
      <c r="P162" s="340"/>
      <c r="Q162" s="254"/>
      <c r="R162" s="341"/>
      <c r="S162" s="342"/>
      <c r="T162" s="340" t="s">
        <v>406</v>
      </c>
      <c r="U162" s="254"/>
      <c r="V162" s="340" t="s">
        <v>406</v>
      </c>
      <c r="W162" s="254"/>
      <c r="X162" s="341"/>
      <c r="Y162" s="342"/>
      <c r="Z162" s="341"/>
      <c r="AA162" s="342"/>
      <c r="AB162" s="341"/>
      <c r="AC162" s="342"/>
      <c r="AD162" s="341"/>
      <c r="AE162" s="342"/>
    </row>
    <row r="163" spans="1:31" ht="65" customHeight="1">
      <c r="A163" s="298" t="s">
        <v>409</v>
      </c>
      <c r="B163" s="296"/>
      <c r="C163" s="297"/>
      <c r="D163" s="297"/>
      <c r="E163" s="297"/>
      <c r="F163" s="297"/>
      <c r="G163" s="297"/>
      <c r="H163" s="297"/>
      <c r="I163" s="297"/>
      <c r="J163" s="297"/>
      <c r="K163" s="297"/>
      <c r="L163" s="297"/>
      <c r="M163" s="297"/>
      <c r="N163" s="297"/>
      <c r="O163" s="297"/>
      <c r="P163" s="297"/>
      <c r="Q163" s="297"/>
      <c r="R163" s="297"/>
      <c r="S163" s="297"/>
      <c r="T163" s="297"/>
      <c r="U163" s="297"/>
      <c r="V163" s="297"/>
      <c r="W163" s="297"/>
      <c r="X163" s="297"/>
      <c r="Y163" s="297"/>
      <c r="Z163" s="297"/>
      <c r="AA163" s="297"/>
      <c r="AB163" s="297"/>
      <c r="AC163" s="297"/>
      <c r="AD163" s="297"/>
      <c r="AE163" s="297"/>
    </row>
    <row r="164" spans="1:31" ht="80" customHeight="1">
      <c r="A164" s="298" t="s">
        <v>410</v>
      </c>
      <c r="B164" s="296"/>
      <c r="C164" s="297"/>
      <c r="D164" s="297"/>
      <c r="E164" s="297"/>
      <c r="F164" s="297"/>
      <c r="G164" s="297"/>
      <c r="H164" s="297"/>
      <c r="I164" s="297"/>
      <c r="J164" s="297"/>
      <c r="K164" s="297"/>
      <c r="L164" s="297"/>
      <c r="M164" s="297"/>
      <c r="N164" s="297"/>
      <c r="O164" s="297"/>
      <c r="P164" s="297"/>
      <c r="Q164" s="297"/>
      <c r="R164" s="297"/>
      <c r="S164" s="297"/>
      <c r="T164" s="297"/>
      <c r="U164" s="297"/>
      <c r="V164" s="297"/>
      <c r="W164" s="297"/>
      <c r="X164" s="297"/>
      <c r="Y164" s="297"/>
      <c r="Z164" s="297"/>
      <c r="AA164" s="297"/>
      <c r="AB164" s="297"/>
      <c r="AC164" s="297"/>
      <c r="AD164" s="297"/>
      <c r="AE164" s="297"/>
    </row>
    <row r="165" spans="1:31" ht="26" customHeight="1">
      <c r="A165" s="298" t="s">
        <v>411</v>
      </c>
      <c r="B165" s="296"/>
      <c r="C165" s="297"/>
      <c r="D165" s="297"/>
      <c r="E165" s="297"/>
      <c r="F165" s="297"/>
      <c r="G165" s="297"/>
      <c r="H165" s="297"/>
      <c r="I165" s="297"/>
      <c r="J165" s="297"/>
      <c r="K165" s="297"/>
      <c r="L165" s="297"/>
      <c r="M165" s="297"/>
      <c r="N165" s="297"/>
      <c r="O165" s="297"/>
      <c r="P165" s="297"/>
      <c r="Q165" s="297"/>
      <c r="R165" s="297"/>
      <c r="S165" s="297"/>
      <c r="T165" s="297"/>
      <c r="U165" s="297"/>
      <c r="V165" s="297"/>
      <c r="W165" s="297"/>
      <c r="X165" s="297"/>
      <c r="Y165" s="297"/>
      <c r="Z165" s="297"/>
      <c r="AA165" s="297"/>
      <c r="AB165" s="297"/>
      <c r="AC165" s="297"/>
      <c r="AD165" s="297"/>
      <c r="AE165" s="297"/>
    </row>
    <row r="166" spans="1:31">
      <c r="A166" s="296"/>
      <c r="B166" s="296"/>
      <c r="C166" s="297"/>
      <c r="D166" s="297"/>
      <c r="E166" s="297"/>
      <c r="F166" s="297"/>
      <c r="G166" s="297"/>
      <c r="H166" s="297"/>
      <c r="I166" s="297"/>
      <c r="J166" s="297"/>
      <c r="K166" s="297"/>
      <c r="L166" s="297"/>
      <c r="M166" s="297"/>
      <c r="N166" s="297"/>
      <c r="O166" s="297"/>
      <c r="P166" s="297"/>
      <c r="Q166" s="297"/>
      <c r="R166" s="297"/>
      <c r="S166" s="297"/>
      <c r="T166" s="297"/>
      <c r="U166" s="297"/>
      <c r="V166" s="297"/>
      <c r="W166" s="297"/>
      <c r="X166" s="297"/>
      <c r="Y166" s="297"/>
      <c r="Z166" s="297"/>
      <c r="AA166" s="297"/>
      <c r="AB166" s="297"/>
      <c r="AC166" s="297"/>
      <c r="AD166" s="297"/>
      <c r="AE166" s="297"/>
    </row>
    <row r="167" spans="1:31">
      <c r="A167" s="295" t="s">
        <v>412</v>
      </c>
      <c r="B167" s="295"/>
      <c r="C167" s="295"/>
      <c r="D167" s="295"/>
      <c r="E167" s="295"/>
      <c r="F167" s="295"/>
      <c r="G167" s="295"/>
      <c r="H167" s="295"/>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row>
    <row r="168" spans="1:31" ht="27" customHeight="1">
      <c r="A168" s="296" t="s">
        <v>523</v>
      </c>
      <c r="B168" s="296"/>
      <c r="C168" s="297"/>
      <c r="D168" s="297"/>
      <c r="E168" s="297"/>
      <c r="F168" s="297"/>
      <c r="G168" s="297"/>
      <c r="H168" s="297"/>
      <c r="I168" s="297"/>
      <c r="J168" s="297"/>
      <c r="K168" s="297"/>
      <c r="L168" s="297"/>
      <c r="M168" s="297"/>
      <c r="N168" s="297"/>
      <c r="O168" s="297"/>
      <c r="P168" s="297"/>
      <c r="Q168" s="297"/>
      <c r="R168" s="297"/>
      <c r="S168" s="297"/>
      <c r="T168" s="297"/>
      <c r="U168" s="297"/>
      <c r="V168" s="297"/>
      <c r="W168" s="297"/>
      <c r="X168" s="297"/>
      <c r="Y168" s="297"/>
      <c r="Z168" s="297"/>
      <c r="AA168" s="297"/>
      <c r="AB168" s="297"/>
      <c r="AC168" s="297"/>
      <c r="AD168" s="297"/>
      <c r="AE168" s="297"/>
    </row>
    <row r="169" spans="1:31" ht="13" customHeight="1">
      <c r="A169" s="293" t="s">
        <v>458</v>
      </c>
      <c r="B169" s="293"/>
      <c r="C169" s="297"/>
      <c r="D169" s="297"/>
      <c r="E169" s="297"/>
      <c r="F169" s="297"/>
      <c r="G169" s="297"/>
      <c r="H169" s="293" t="s">
        <v>470</v>
      </c>
      <c r="I169" s="288"/>
      <c r="J169" s="288"/>
      <c r="K169" s="288"/>
      <c r="L169" s="288"/>
      <c r="M169" s="288"/>
      <c r="N169" s="288"/>
      <c r="O169" s="288"/>
      <c r="P169" s="288"/>
      <c r="Q169" s="288"/>
      <c r="R169" s="288"/>
      <c r="S169" s="288"/>
      <c r="T169" s="288"/>
      <c r="U169" s="288"/>
      <c r="V169" s="288"/>
      <c r="W169" s="293" t="s">
        <v>469</v>
      </c>
      <c r="X169" s="288"/>
      <c r="Y169" s="288"/>
      <c r="Z169" s="288"/>
      <c r="AA169" s="288"/>
      <c r="AB169" s="288"/>
      <c r="AC169" s="288"/>
      <c r="AD169" s="288"/>
      <c r="AE169" s="288"/>
    </row>
    <row r="170" spans="1:31" ht="53" customHeight="1">
      <c r="A170" s="287" t="s">
        <v>459</v>
      </c>
      <c r="B170" s="288"/>
      <c r="C170" s="288"/>
      <c r="D170" s="288"/>
      <c r="E170" s="288"/>
      <c r="F170" s="288"/>
      <c r="G170" s="288"/>
      <c r="H170" s="289" t="s">
        <v>531</v>
      </c>
      <c r="I170" s="290"/>
      <c r="J170" s="290"/>
      <c r="K170" s="290"/>
      <c r="L170" s="290"/>
      <c r="M170" s="290"/>
      <c r="N170" s="290"/>
      <c r="O170" s="290"/>
      <c r="P170" s="290"/>
      <c r="Q170" s="290"/>
      <c r="R170" s="290"/>
      <c r="S170" s="290"/>
      <c r="T170" s="290"/>
      <c r="U170" s="290"/>
      <c r="V170" s="291"/>
      <c r="W170" s="292" t="s">
        <v>483</v>
      </c>
      <c r="X170" s="290"/>
      <c r="Y170" s="290"/>
      <c r="Z170" s="290"/>
      <c r="AA170" s="290"/>
      <c r="AB170" s="290"/>
      <c r="AC170" s="290"/>
      <c r="AD170" s="290"/>
      <c r="AE170" s="291"/>
    </row>
    <row r="171" spans="1:31" ht="92" customHeight="1">
      <c r="A171" s="287" t="s">
        <v>461</v>
      </c>
      <c r="B171" s="288"/>
      <c r="C171" s="288"/>
      <c r="D171" s="288"/>
      <c r="E171" s="288"/>
      <c r="F171" s="288"/>
      <c r="G171" s="288"/>
      <c r="H171" s="289" t="s">
        <v>532</v>
      </c>
      <c r="I171" s="290"/>
      <c r="J171" s="290"/>
      <c r="K171" s="290"/>
      <c r="L171" s="290"/>
      <c r="M171" s="290"/>
      <c r="N171" s="290"/>
      <c r="O171" s="290"/>
      <c r="P171" s="290"/>
      <c r="Q171" s="290"/>
      <c r="R171" s="290"/>
      <c r="S171" s="290"/>
      <c r="T171" s="290"/>
      <c r="U171" s="290"/>
      <c r="V171" s="291"/>
      <c r="W171" s="292" t="s">
        <v>483</v>
      </c>
      <c r="X171" s="290"/>
      <c r="Y171" s="290"/>
      <c r="Z171" s="290"/>
      <c r="AA171" s="290"/>
      <c r="AB171" s="290"/>
      <c r="AC171" s="290"/>
      <c r="AD171" s="290"/>
      <c r="AE171" s="291"/>
    </row>
    <row r="172" spans="1:31" ht="299" customHeight="1">
      <c r="A172" s="287" t="s">
        <v>467</v>
      </c>
      <c r="B172" s="288"/>
      <c r="C172" s="288"/>
      <c r="D172" s="288"/>
      <c r="E172" s="288"/>
      <c r="F172" s="288"/>
      <c r="G172" s="288"/>
      <c r="H172" s="289" t="s">
        <v>535</v>
      </c>
      <c r="I172" s="290"/>
      <c r="J172" s="290"/>
      <c r="K172" s="290"/>
      <c r="L172" s="290"/>
      <c r="M172" s="290"/>
      <c r="N172" s="290"/>
      <c r="O172" s="290"/>
      <c r="P172" s="290"/>
      <c r="Q172" s="290"/>
      <c r="R172" s="290"/>
      <c r="S172" s="290"/>
      <c r="T172" s="290"/>
      <c r="U172" s="290"/>
      <c r="V172" s="291"/>
      <c r="W172" s="292" t="s">
        <v>533</v>
      </c>
      <c r="X172" s="290"/>
      <c r="Y172" s="290"/>
      <c r="Z172" s="290"/>
      <c r="AA172" s="290"/>
      <c r="AB172" s="290"/>
      <c r="AC172" s="290"/>
      <c r="AD172" s="290"/>
      <c r="AE172" s="291"/>
    </row>
    <row r="173" spans="1:31" ht="41" customHeight="1">
      <c r="A173" s="287" t="s">
        <v>471</v>
      </c>
      <c r="B173" s="288"/>
      <c r="C173" s="288"/>
      <c r="D173" s="288"/>
      <c r="E173" s="288"/>
      <c r="F173" s="288"/>
      <c r="G173" s="288"/>
      <c r="H173" s="289" t="s">
        <v>522</v>
      </c>
      <c r="I173" s="290"/>
      <c r="J173" s="290"/>
      <c r="K173" s="290"/>
      <c r="L173" s="290"/>
      <c r="M173" s="290"/>
      <c r="N173" s="290"/>
      <c r="O173" s="290"/>
      <c r="P173" s="290"/>
      <c r="Q173" s="290"/>
      <c r="R173" s="290"/>
      <c r="S173" s="290"/>
      <c r="T173" s="290"/>
      <c r="U173" s="290"/>
      <c r="V173" s="291"/>
      <c r="W173" s="292" t="s">
        <v>483</v>
      </c>
      <c r="X173" s="290"/>
      <c r="Y173" s="290"/>
      <c r="Z173" s="290"/>
      <c r="AA173" s="290"/>
      <c r="AB173" s="290"/>
      <c r="AC173" s="290"/>
      <c r="AD173" s="290"/>
      <c r="AE173" s="291"/>
    </row>
    <row r="174" spans="1:31" ht="39" customHeight="1">
      <c r="A174" s="287" t="s">
        <v>527</v>
      </c>
      <c r="B174" s="288"/>
      <c r="C174" s="288"/>
      <c r="D174" s="288"/>
      <c r="E174" s="288"/>
      <c r="F174" s="288"/>
      <c r="G174" s="288"/>
      <c r="H174" s="289" t="s">
        <v>534</v>
      </c>
      <c r="I174" s="290"/>
      <c r="J174" s="290"/>
      <c r="K174" s="290"/>
      <c r="L174" s="290"/>
      <c r="M174" s="290"/>
      <c r="N174" s="290"/>
      <c r="O174" s="290"/>
      <c r="P174" s="290"/>
      <c r="Q174" s="290"/>
      <c r="R174" s="290"/>
      <c r="S174" s="290"/>
      <c r="T174" s="290"/>
      <c r="U174" s="290"/>
      <c r="V174" s="291"/>
      <c r="W174" s="292" t="s">
        <v>645</v>
      </c>
      <c r="X174" s="290"/>
      <c r="Y174" s="290"/>
      <c r="Z174" s="290"/>
      <c r="AA174" s="290"/>
      <c r="AB174" s="290"/>
      <c r="AC174" s="290"/>
      <c r="AD174" s="290"/>
      <c r="AE174" s="291"/>
    </row>
    <row r="175" spans="1:31" ht="80" customHeight="1">
      <c r="A175" s="287" t="s">
        <v>528</v>
      </c>
      <c r="B175" s="288"/>
      <c r="C175" s="288"/>
      <c r="D175" s="288"/>
      <c r="E175" s="288"/>
      <c r="F175" s="288"/>
      <c r="G175" s="288"/>
      <c r="H175" s="289" t="s">
        <v>536</v>
      </c>
      <c r="I175" s="290"/>
      <c r="J175" s="290"/>
      <c r="K175" s="290"/>
      <c r="L175" s="290"/>
      <c r="M175" s="290"/>
      <c r="N175" s="290"/>
      <c r="O175" s="290"/>
      <c r="P175" s="290"/>
      <c r="Q175" s="290"/>
      <c r="R175" s="290"/>
      <c r="S175" s="290"/>
      <c r="T175" s="290"/>
      <c r="U175" s="290"/>
      <c r="V175" s="291"/>
      <c r="W175" s="292" t="s">
        <v>646</v>
      </c>
      <c r="X175" s="290"/>
      <c r="Y175" s="290"/>
      <c r="Z175" s="290"/>
      <c r="AA175" s="290"/>
      <c r="AB175" s="290"/>
      <c r="AC175" s="290"/>
      <c r="AD175" s="290"/>
      <c r="AE175" s="291"/>
    </row>
    <row r="176" spans="1:31" ht="78" customHeight="1">
      <c r="A176" s="287" t="s">
        <v>324</v>
      </c>
      <c r="B176" s="288"/>
      <c r="C176" s="288"/>
      <c r="D176" s="288"/>
      <c r="E176" s="288"/>
      <c r="F176" s="288"/>
      <c r="G176" s="288"/>
      <c r="H176" s="289" t="s">
        <v>647</v>
      </c>
      <c r="I176" s="290"/>
      <c r="J176" s="290"/>
      <c r="K176" s="290"/>
      <c r="L176" s="290"/>
      <c r="M176" s="290"/>
      <c r="N176" s="290"/>
      <c r="O176" s="290"/>
      <c r="P176" s="290"/>
      <c r="Q176" s="290"/>
      <c r="R176" s="290"/>
      <c r="S176" s="290"/>
      <c r="T176" s="290"/>
      <c r="U176" s="290"/>
      <c r="V176" s="291"/>
      <c r="W176" s="292" t="s">
        <v>483</v>
      </c>
      <c r="X176" s="290"/>
      <c r="Y176" s="290"/>
      <c r="Z176" s="290"/>
      <c r="AA176" s="290"/>
      <c r="AB176" s="290"/>
      <c r="AC176" s="290"/>
      <c r="AD176" s="290"/>
      <c r="AE176" s="291"/>
    </row>
    <row r="177" spans="1:31" ht="117" customHeight="1">
      <c r="A177" s="287" t="s">
        <v>529</v>
      </c>
      <c r="B177" s="288"/>
      <c r="C177" s="288"/>
      <c r="D177" s="288"/>
      <c r="E177" s="288"/>
      <c r="F177" s="288"/>
      <c r="G177" s="288"/>
      <c r="H177" s="289" t="s">
        <v>648</v>
      </c>
      <c r="I177" s="290"/>
      <c r="J177" s="290"/>
      <c r="K177" s="290"/>
      <c r="L177" s="290"/>
      <c r="M177" s="290"/>
      <c r="N177" s="290"/>
      <c r="O177" s="290"/>
      <c r="P177" s="290"/>
      <c r="Q177" s="290"/>
      <c r="R177" s="290"/>
      <c r="S177" s="290"/>
      <c r="T177" s="290"/>
      <c r="U177" s="290"/>
      <c r="V177" s="291"/>
      <c r="W177" s="292" t="s">
        <v>658</v>
      </c>
      <c r="X177" s="290"/>
      <c r="Y177" s="290"/>
      <c r="Z177" s="290"/>
      <c r="AA177" s="290"/>
      <c r="AB177" s="290"/>
      <c r="AC177" s="290"/>
      <c r="AD177" s="290"/>
      <c r="AE177" s="291"/>
    </row>
    <row r="178" spans="1:31" ht="25" customHeight="1">
      <c r="A178" s="287" t="s">
        <v>530</v>
      </c>
      <c r="B178" s="288"/>
      <c r="C178" s="288"/>
      <c r="D178" s="288"/>
      <c r="E178" s="288"/>
      <c r="F178" s="288"/>
      <c r="G178" s="288"/>
      <c r="H178" s="289" t="s">
        <v>649</v>
      </c>
      <c r="I178" s="290"/>
      <c r="J178" s="290"/>
      <c r="K178" s="290"/>
      <c r="L178" s="290"/>
      <c r="M178" s="290"/>
      <c r="N178" s="290"/>
      <c r="O178" s="290"/>
      <c r="P178" s="290"/>
      <c r="Q178" s="290"/>
      <c r="R178" s="290"/>
      <c r="S178" s="290"/>
      <c r="T178" s="290"/>
      <c r="U178" s="290"/>
      <c r="V178" s="291"/>
      <c r="W178" s="292" t="s">
        <v>483</v>
      </c>
      <c r="X178" s="290"/>
      <c r="Y178" s="290"/>
      <c r="Z178" s="290"/>
      <c r="AA178" s="290"/>
      <c r="AB178" s="290"/>
      <c r="AC178" s="290"/>
      <c r="AD178" s="290"/>
      <c r="AE178" s="291"/>
    </row>
    <row r="179" spans="1:31">
      <c r="A179" s="296"/>
      <c r="B179" s="296"/>
      <c r="C179" s="297"/>
      <c r="D179" s="297"/>
      <c r="E179" s="297"/>
      <c r="F179" s="297"/>
      <c r="G179" s="297"/>
      <c r="H179" s="297"/>
      <c r="I179" s="297"/>
      <c r="J179" s="297"/>
      <c r="K179" s="297"/>
      <c r="L179" s="297"/>
      <c r="M179" s="297"/>
      <c r="N179" s="297"/>
      <c r="O179" s="297"/>
      <c r="P179" s="297"/>
      <c r="Q179" s="297"/>
      <c r="R179" s="297"/>
      <c r="S179" s="297"/>
      <c r="T179" s="297"/>
      <c r="U179" s="297"/>
      <c r="V179" s="297"/>
      <c r="W179" s="297"/>
      <c r="X179" s="297"/>
      <c r="Y179" s="297"/>
      <c r="Z179" s="297"/>
      <c r="AA179" s="297"/>
      <c r="AB179" s="297"/>
      <c r="AC179" s="297"/>
      <c r="AD179" s="297"/>
      <c r="AE179" s="297"/>
    </row>
    <row r="180" spans="1:31">
      <c r="A180" s="295" t="s">
        <v>524</v>
      </c>
      <c r="B180" s="295"/>
      <c r="C180" s="295"/>
      <c r="D180" s="295"/>
      <c r="E180" s="295"/>
      <c r="F180" s="295"/>
      <c r="G180" s="295"/>
      <c r="H180" s="295"/>
      <c r="I180" s="295"/>
      <c r="J180" s="295"/>
      <c r="K180" s="295"/>
      <c r="L180" s="295"/>
      <c r="M180" s="295"/>
      <c r="N180" s="295"/>
      <c r="O180" s="295"/>
      <c r="P180" s="295"/>
      <c r="Q180" s="295"/>
      <c r="R180" s="295"/>
      <c r="S180" s="295"/>
      <c r="T180" s="295"/>
      <c r="U180" s="295"/>
      <c r="V180" s="295"/>
      <c r="W180" s="295"/>
      <c r="X180" s="295"/>
      <c r="Y180" s="295"/>
      <c r="Z180" s="295"/>
      <c r="AA180" s="295"/>
      <c r="AB180" s="295"/>
      <c r="AC180" s="295"/>
      <c r="AD180" s="295"/>
      <c r="AE180" s="295"/>
    </row>
    <row r="181" spans="1:31" ht="13" customHeight="1">
      <c r="A181" s="296" t="s">
        <v>525</v>
      </c>
      <c r="B181" s="296"/>
      <c r="C181" s="297"/>
      <c r="D181" s="297"/>
      <c r="E181" s="297"/>
      <c r="F181" s="297"/>
      <c r="G181" s="297"/>
      <c r="H181" s="297"/>
      <c r="I181" s="297"/>
      <c r="J181" s="297"/>
      <c r="K181" s="297"/>
      <c r="L181" s="297"/>
      <c r="M181" s="297"/>
      <c r="N181" s="297"/>
      <c r="O181" s="297"/>
      <c r="P181" s="297"/>
      <c r="Q181" s="297"/>
      <c r="R181" s="297"/>
      <c r="S181" s="297"/>
      <c r="T181" s="297"/>
      <c r="U181" s="297"/>
      <c r="V181" s="297"/>
      <c r="W181" s="297"/>
      <c r="X181" s="297"/>
      <c r="Y181" s="297"/>
      <c r="Z181" s="297"/>
      <c r="AA181" s="297"/>
      <c r="AB181" s="297"/>
      <c r="AC181" s="297"/>
      <c r="AD181" s="297"/>
      <c r="AE181" s="297"/>
    </row>
    <row r="182" spans="1:31" ht="40" customHeight="1">
      <c r="A182" s="287" t="s">
        <v>459</v>
      </c>
      <c r="B182" s="288"/>
      <c r="C182" s="288"/>
      <c r="D182" s="288"/>
      <c r="E182" s="288"/>
      <c r="F182" s="288"/>
      <c r="G182" s="288"/>
      <c r="H182" s="289" t="s">
        <v>539</v>
      </c>
      <c r="I182" s="290"/>
      <c r="J182" s="290"/>
      <c r="K182" s="290"/>
      <c r="L182" s="290"/>
      <c r="M182" s="290"/>
      <c r="N182" s="290"/>
      <c r="O182" s="290"/>
      <c r="P182" s="290"/>
      <c r="Q182" s="290"/>
      <c r="R182" s="290"/>
      <c r="S182" s="290"/>
      <c r="T182" s="290"/>
      <c r="U182" s="290"/>
      <c r="V182" s="291"/>
      <c r="W182" s="292" t="s">
        <v>540</v>
      </c>
      <c r="X182" s="290"/>
      <c r="Y182" s="290"/>
      <c r="Z182" s="290"/>
      <c r="AA182" s="290"/>
      <c r="AB182" s="290"/>
      <c r="AC182" s="290"/>
      <c r="AD182" s="290"/>
      <c r="AE182" s="291"/>
    </row>
    <row r="183" spans="1:31" ht="53" customHeight="1">
      <c r="A183" s="287" t="s">
        <v>461</v>
      </c>
      <c r="B183" s="288"/>
      <c r="C183" s="288"/>
      <c r="D183" s="288"/>
      <c r="E183" s="288"/>
      <c r="F183" s="288"/>
      <c r="G183" s="288"/>
      <c r="H183" s="289" t="s">
        <v>541</v>
      </c>
      <c r="I183" s="290"/>
      <c r="J183" s="290"/>
      <c r="K183" s="290"/>
      <c r="L183" s="290"/>
      <c r="M183" s="290"/>
      <c r="N183" s="290"/>
      <c r="O183" s="290"/>
      <c r="P183" s="290"/>
      <c r="Q183" s="290"/>
      <c r="R183" s="290"/>
      <c r="S183" s="290"/>
      <c r="T183" s="290"/>
      <c r="U183" s="290"/>
      <c r="V183" s="291"/>
      <c r="W183" s="292" t="s">
        <v>483</v>
      </c>
      <c r="X183" s="290"/>
      <c r="Y183" s="290"/>
      <c r="Z183" s="290"/>
      <c r="AA183" s="290"/>
      <c r="AB183" s="290"/>
      <c r="AC183" s="290"/>
      <c r="AD183" s="290"/>
      <c r="AE183" s="291"/>
    </row>
    <row r="184" spans="1:31" ht="79" customHeight="1">
      <c r="A184" s="287" t="s">
        <v>537</v>
      </c>
      <c r="B184" s="288"/>
      <c r="C184" s="288"/>
      <c r="D184" s="288"/>
      <c r="E184" s="288"/>
      <c r="F184" s="288"/>
      <c r="G184" s="288"/>
      <c r="H184" s="289" t="s">
        <v>542</v>
      </c>
      <c r="I184" s="290"/>
      <c r="J184" s="290"/>
      <c r="K184" s="290"/>
      <c r="L184" s="290"/>
      <c r="M184" s="290"/>
      <c r="N184" s="290"/>
      <c r="O184" s="290"/>
      <c r="P184" s="290"/>
      <c r="Q184" s="290"/>
      <c r="R184" s="290"/>
      <c r="S184" s="290"/>
      <c r="T184" s="290"/>
      <c r="U184" s="290"/>
      <c r="V184" s="291"/>
      <c r="W184" s="292" t="s">
        <v>543</v>
      </c>
      <c r="X184" s="290"/>
      <c r="Y184" s="290"/>
      <c r="Z184" s="290"/>
      <c r="AA184" s="290"/>
      <c r="AB184" s="290"/>
      <c r="AC184" s="290"/>
      <c r="AD184" s="290"/>
      <c r="AE184" s="291"/>
    </row>
    <row r="185" spans="1:31">
      <c r="A185" s="296"/>
      <c r="B185" s="296"/>
      <c r="C185" s="297"/>
      <c r="D185" s="297"/>
      <c r="E185" s="297"/>
      <c r="F185" s="297"/>
      <c r="G185" s="297"/>
      <c r="H185" s="297"/>
      <c r="I185" s="297"/>
      <c r="J185" s="297"/>
      <c r="K185" s="297"/>
      <c r="L185" s="297"/>
      <c r="M185" s="297"/>
      <c r="N185" s="297"/>
      <c r="O185" s="297"/>
      <c r="P185" s="297"/>
      <c r="Q185" s="297"/>
      <c r="R185" s="297"/>
      <c r="S185" s="297"/>
      <c r="T185" s="297"/>
      <c r="U185" s="297"/>
      <c r="V185" s="297"/>
      <c r="W185" s="297"/>
      <c r="X185" s="297"/>
      <c r="Y185" s="297"/>
      <c r="Z185" s="297"/>
      <c r="AA185" s="297"/>
      <c r="AB185" s="297"/>
      <c r="AC185" s="297"/>
      <c r="AD185" s="297"/>
      <c r="AE185" s="297"/>
    </row>
    <row r="186" spans="1:31">
      <c r="A186" s="295" t="s">
        <v>413</v>
      </c>
      <c r="B186" s="295"/>
      <c r="C186" s="295"/>
      <c r="D186" s="295"/>
      <c r="E186" s="295"/>
      <c r="F186" s="295"/>
      <c r="G186" s="295"/>
      <c r="H186" s="295"/>
      <c r="I186" s="295"/>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row>
    <row r="187" spans="1:31" ht="27" customHeight="1">
      <c r="A187" s="296" t="s">
        <v>414</v>
      </c>
      <c r="B187" s="296"/>
      <c r="C187" s="297"/>
      <c r="D187" s="297"/>
      <c r="E187" s="297"/>
      <c r="F187" s="297"/>
      <c r="G187" s="297"/>
      <c r="H187" s="297"/>
      <c r="I187" s="297"/>
      <c r="J187" s="297"/>
      <c r="K187" s="297"/>
      <c r="L187" s="297"/>
      <c r="M187" s="297"/>
      <c r="N187" s="297"/>
      <c r="O187" s="297"/>
      <c r="P187" s="297"/>
      <c r="Q187" s="297"/>
      <c r="R187" s="297"/>
      <c r="S187" s="297"/>
      <c r="T187" s="297"/>
      <c r="U187" s="297"/>
      <c r="V187" s="297"/>
      <c r="W187" s="297"/>
      <c r="X187" s="297"/>
      <c r="Y187" s="297"/>
      <c r="Z187" s="297"/>
      <c r="AA187" s="297"/>
      <c r="AB187" s="297"/>
      <c r="AC187" s="297"/>
      <c r="AD187" s="297"/>
      <c r="AE187" s="297"/>
    </row>
    <row r="188" spans="1:31" ht="52" customHeight="1">
      <c r="A188" s="298" t="s">
        <v>670</v>
      </c>
      <c r="B188" s="296"/>
      <c r="C188" s="297"/>
      <c r="D188" s="297"/>
      <c r="E188" s="297"/>
      <c r="F188" s="297"/>
      <c r="G188" s="297"/>
      <c r="H188" s="297"/>
      <c r="I188" s="297"/>
      <c r="J188" s="297"/>
      <c r="K188" s="297"/>
      <c r="L188" s="297"/>
      <c r="M188" s="297"/>
      <c r="N188" s="297"/>
      <c r="O188" s="297"/>
      <c r="P188" s="297"/>
      <c r="Q188" s="297"/>
      <c r="R188" s="297"/>
      <c r="S188" s="297"/>
      <c r="T188" s="297"/>
      <c r="U188" s="297"/>
      <c r="V188" s="297"/>
      <c r="W188" s="297"/>
      <c r="X188" s="297"/>
      <c r="Y188" s="297"/>
      <c r="Z188" s="297"/>
      <c r="AA188" s="297"/>
      <c r="AB188" s="297"/>
      <c r="AC188" s="297"/>
      <c r="AD188" s="297"/>
      <c r="AE188" s="297"/>
    </row>
    <row r="189" spans="1:31" ht="38" customHeight="1">
      <c r="A189" s="298" t="s">
        <v>650</v>
      </c>
      <c r="B189" s="296"/>
      <c r="C189" s="297"/>
      <c r="D189" s="297"/>
      <c r="E189" s="297"/>
      <c r="F189" s="297"/>
      <c r="G189" s="297"/>
      <c r="H189" s="297"/>
      <c r="I189" s="297"/>
      <c r="J189" s="297"/>
      <c r="K189" s="297"/>
      <c r="L189" s="297"/>
      <c r="M189" s="297"/>
      <c r="N189" s="297"/>
      <c r="O189" s="297"/>
      <c r="P189" s="297"/>
      <c r="Q189" s="297"/>
      <c r="R189" s="297"/>
      <c r="S189" s="297"/>
      <c r="T189" s="297"/>
      <c r="U189" s="297"/>
      <c r="V189" s="297"/>
      <c r="W189" s="297"/>
      <c r="X189" s="297"/>
      <c r="Y189" s="297"/>
      <c r="Z189" s="297"/>
      <c r="AA189" s="297"/>
      <c r="AB189" s="297"/>
      <c r="AC189" s="297"/>
      <c r="AD189" s="297"/>
      <c r="AE189" s="297"/>
    </row>
    <row r="190" spans="1:31" ht="80" customHeight="1">
      <c r="A190" s="298" t="s">
        <v>651</v>
      </c>
      <c r="B190" s="296"/>
      <c r="C190" s="297"/>
      <c r="D190" s="297"/>
      <c r="E190" s="297"/>
      <c r="F190" s="297"/>
      <c r="G190" s="297"/>
      <c r="H190" s="297"/>
      <c r="I190" s="297"/>
      <c r="J190" s="297"/>
      <c r="K190" s="297"/>
      <c r="L190" s="297"/>
      <c r="M190" s="297"/>
      <c r="N190" s="297"/>
      <c r="O190" s="297"/>
      <c r="P190" s="297"/>
      <c r="Q190" s="297"/>
      <c r="R190" s="297"/>
      <c r="S190" s="297"/>
      <c r="T190" s="297"/>
      <c r="U190" s="297"/>
      <c r="V190" s="297"/>
      <c r="W190" s="297"/>
      <c r="X190" s="297"/>
      <c r="Y190" s="297"/>
      <c r="Z190" s="297"/>
      <c r="AA190" s="297"/>
      <c r="AB190" s="297"/>
      <c r="AC190" s="297"/>
      <c r="AD190" s="297"/>
      <c r="AE190" s="297"/>
    </row>
    <row r="191" spans="1:31">
      <c r="A191" s="141"/>
      <c r="B191" s="296" t="s">
        <v>652</v>
      </c>
      <c r="C191" s="297"/>
      <c r="D191" s="297"/>
      <c r="E191" s="297"/>
      <c r="F191" s="297"/>
      <c r="G191" s="297"/>
      <c r="H191" s="297"/>
      <c r="I191" s="297"/>
      <c r="J191" s="297"/>
      <c r="K191" s="297"/>
      <c r="L191" s="297"/>
      <c r="M191" s="297"/>
      <c r="N191" s="297"/>
      <c r="O191" s="297"/>
      <c r="P191" s="297"/>
      <c r="Q191" s="297"/>
      <c r="R191" s="297"/>
      <c r="S191" s="297"/>
      <c r="T191" s="297"/>
      <c r="U191" s="297"/>
      <c r="V191" s="297"/>
      <c r="W191" s="297"/>
      <c r="X191" s="297"/>
      <c r="Y191" s="297"/>
      <c r="Z191" s="297"/>
      <c r="AA191" s="297"/>
      <c r="AB191" s="297"/>
      <c r="AC191" s="297"/>
      <c r="AD191" s="297"/>
      <c r="AE191" s="297"/>
    </row>
    <row r="192" spans="1:31" ht="39" customHeight="1">
      <c r="A192" s="103" t="s">
        <v>545</v>
      </c>
      <c r="B192" s="296" t="s">
        <v>653</v>
      </c>
      <c r="C192" s="297"/>
      <c r="D192" s="297"/>
      <c r="E192" s="297"/>
      <c r="F192" s="297"/>
      <c r="G192" s="297"/>
      <c r="H192" s="297"/>
      <c r="I192" s="297"/>
      <c r="J192" s="297"/>
      <c r="K192" s="297"/>
      <c r="L192" s="297"/>
      <c r="M192" s="297"/>
      <c r="N192" s="297"/>
      <c r="O192" s="297"/>
      <c r="P192" s="297"/>
      <c r="Q192" s="297"/>
      <c r="R192" s="297"/>
      <c r="S192" s="297"/>
      <c r="T192" s="297"/>
      <c r="U192" s="297"/>
      <c r="V192" s="297"/>
      <c r="W192" s="297"/>
      <c r="X192" s="297"/>
      <c r="Y192" s="297"/>
      <c r="Z192" s="297"/>
      <c r="AA192" s="297"/>
      <c r="AB192" s="297"/>
      <c r="AC192" s="297"/>
      <c r="AD192" s="297"/>
      <c r="AE192" s="297"/>
    </row>
    <row r="193" spans="1:33" ht="26" customHeight="1">
      <c r="A193" s="103" t="s">
        <v>546</v>
      </c>
      <c r="B193" s="296" t="s">
        <v>654</v>
      </c>
      <c r="C193" s="297"/>
      <c r="D193" s="297"/>
      <c r="E193" s="297"/>
      <c r="F193" s="297"/>
      <c r="G193" s="297"/>
      <c r="H193" s="297"/>
      <c r="I193" s="297"/>
      <c r="J193" s="297"/>
      <c r="K193" s="297"/>
      <c r="L193" s="297"/>
      <c r="M193" s="297"/>
      <c r="N193" s="297"/>
      <c r="O193" s="297"/>
      <c r="P193" s="297"/>
      <c r="Q193" s="297"/>
      <c r="R193" s="297"/>
      <c r="S193" s="297"/>
      <c r="T193" s="297"/>
      <c r="U193" s="297"/>
      <c r="V193" s="297"/>
      <c r="W193" s="297"/>
      <c r="X193" s="297"/>
      <c r="Y193" s="297"/>
      <c r="Z193" s="297"/>
      <c r="AA193" s="297"/>
      <c r="AB193" s="297"/>
      <c r="AC193" s="297"/>
      <c r="AD193" s="297"/>
      <c r="AE193" s="297"/>
    </row>
    <row r="194" spans="1:33">
      <c r="A194" s="103" t="s">
        <v>544</v>
      </c>
      <c r="B194" s="296" t="s">
        <v>655</v>
      </c>
      <c r="C194" s="297"/>
      <c r="D194" s="297"/>
      <c r="E194" s="297"/>
      <c r="F194" s="297"/>
      <c r="G194" s="297"/>
      <c r="H194" s="297"/>
      <c r="I194" s="297"/>
      <c r="J194" s="297"/>
      <c r="K194" s="297"/>
      <c r="L194" s="297"/>
      <c r="M194" s="297"/>
      <c r="N194" s="297"/>
      <c r="O194" s="297"/>
      <c r="P194" s="297"/>
      <c r="Q194" s="297"/>
      <c r="R194" s="297"/>
      <c r="S194" s="297"/>
      <c r="T194" s="297"/>
      <c r="U194" s="297"/>
      <c r="V194" s="297"/>
      <c r="W194" s="297"/>
      <c r="X194" s="297"/>
      <c r="Y194" s="297"/>
      <c r="Z194" s="297"/>
      <c r="AA194" s="297"/>
      <c r="AB194" s="297"/>
      <c r="AC194" s="297"/>
      <c r="AD194" s="297"/>
      <c r="AE194" s="297"/>
    </row>
    <row r="195" spans="1:33">
      <c r="A195" s="296" t="s">
        <v>393</v>
      </c>
      <c r="B195" s="296"/>
      <c r="C195" s="297"/>
      <c r="D195" s="297"/>
      <c r="E195" s="297"/>
      <c r="F195" s="297"/>
      <c r="G195" s="297"/>
      <c r="H195" s="297"/>
      <c r="I195" s="297"/>
      <c r="J195" s="297"/>
      <c r="K195" s="297"/>
      <c r="L195" s="297"/>
      <c r="M195" s="297"/>
      <c r="N195" s="297"/>
      <c r="O195" s="297"/>
      <c r="P195" s="297"/>
      <c r="Q195" s="297"/>
      <c r="R195" s="297"/>
      <c r="S195" s="297"/>
      <c r="T195" s="297"/>
      <c r="U195" s="297"/>
      <c r="V195" s="297"/>
      <c r="W195" s="297"/>
      <c r="X195" s="297"/>
      <c r="Y195" s="297"/>
      <c r="Z195" s="297"/>
      <c r="AA195" s="297"/>
      <c r="AB195" s="297"/>
      <c r="AC195" s="297"/>
      <c r="AD195" s="297"/>
      <c r="AE195" s="297"/>
    </row>
    <row r="196" spans="1:33">
      <c r="A196" s="293" t="s">
        <v>394</v>
      </c>
      <c r="B196" s="303"/>
      <c r="C196" s="293" t="s">
        <v>395</v>
      </c>
      <c r="D196" s="303"/>
      <c r="E196" s="293" t="s">
        <v>396</v>
      </c>
      <c r="F196" s="303"/>
      <c r="G196" s="303"/>
      <c r="H196" s="304" t="s">
        <v>656</v>
      </c>
      <c r="I196" s="303"/>
      <c r="J196" s="303"/>
      <c r="K196" s="303"/>
      <c r="L196" s="303"/>
      <c r="M196" s="303"/>
      <c r="N196" s="303"/>
      <c r="O196" s="303"/>
      <c r="P196" s="303"/>
      <c r="Q196" s="303"/>
      <c r="R196" s="303"/>
      <c r="S196" s="303"/>
      <c r="T196" s="303"/>
      <c r="U196" s="303"/>
      <c r="V196" s="303"/>
      <c r="W196" s="303"/>
      <c r="X196" s="303"/>
      <c r="Y196" s="303"/>
      <c r="Z196" s="303"/>
      <c r="AA196" s="303"/>
      <c r="AB196" s="303"/>
      <c r="AC196" s="303"/>
      <c r="AD196" s="303"/>
      <c r="AE196" s="303"/>
    </row>
    <row r="197" spans="1:33" ht="13" customHeight="1">
      <c r="A197" s="293" t="s">
        <v>398</v>
      </c>
      <c r="B197" s="303"/>
      <c r="C197" s="293" t="s">
        <v>399</v>
      </c>
      <c r="D197" s="303"/>
      <c r="E197" s="293" t="s">
        <v>400</v>
      </c>
      <c r="F197" s="303"/>
      <c r="G197" s="303"/>
      <c r="H197" s="299" t="s">
        <v>619</v>
      </c>
      <c r="I197" s="300"/>
      <c r="J197" s="300"/>
      <c r="K197" s="300"/>
      <c r="L197" s="300"/>
      <c r="M197" s="300"/>
      <c r="N197" s="224"/>
      <c r="O197" s="224"/>
      <c r="P197" s="224"/>
      <c r="Q197" s="224"/>
      <c r="R197" s="224"/>
      <c r="S197" s="254"/>
      <c r="T197" s="299" t="s">
        <v>657</v>
      </c>
      <c r="U197" s="300"/>
      <c r="V197" s="300"/>
      <c r="W197" s="300"/>
      <c r="X197" s="300"/>
      <c r="Y197" s="300"/>
      <c r="Z197" s="224"/>
      <c r="AA197" s="224"/>
      <c r="AB197" s="224"/>
      <c r="AC197" s="224"/>
      <c r="AD197" s="224"/>
      <c r="AE197" s="254"/>
    </row>
    <row r="198" spans="1:33" ht="13" customHeight="1">
      <c r="A198" s="301" t="s">
        <v>404</v>
      </c>
      <c r="B198" s="294"/>
      <c r="C198" s="293" t="s">
        <v>405</v>
      </c>
      <c r="D198" s="294"/>
      <c r="E198" s="294"/>
      <c r="F198" s="294"/>
      <c r="G198" s="294"/>
      <c r="H198" s="403" t="s">
        <v>544</v>
      </c>
      <c r="I198" s="404"/>
      <c r="J198" s="404"/>
      <c r="K198" s="404"/>
      <c r="L198" s="404" t="s">
        <v>545</v>
      </c>
      <c r="M198" s="404"/>
      <c r="N198" s="404"/>
      <c r="O198" s="404"/>
      <c r="P198" s="404"/>
      <c r="Q198" s="404"/>
      <c r="R198" s="404"/>
      <c r="S198" s="405"/>
      <c r="T198" s="403" t="s">
        <v>544</v>
      </c>
      <c r="U198" s="404"/>
      <c r="V198" s="404"/>
      <c r="W198" s="404"/>
      <c r="X198" s="404" t="s">
        <v>546</v>
      </c>
      <c r="Y198" s="404"/>
      <c r="Z198" s="404"/>
      <c r="AA198" s="404"/>
      <c r="AB198" s="404"/>
      <c r="AC198" s="404"/>
      <c r="AD198" s="404"/>
      <c r="AE198" s="405"/>
    </row>
    <row r="199" spans="1:33" ht="13" customHeight="1">
      <c r="A199" s="302"/>
      <c r="B199" s="294"/>
      <c r="C199" s="294"/>
      <c r="D199" s="294"/>
      <c r="E199" s="294"/>
      <c r="F199" s="294"/>
      <c r="G199" s="294"/>
      <c r="H199" s="406" t="s">
        <v>545</v>
      </c>
      <c r="I199" s="407"/>
      <c r="J199" s="407"/>
      <c r="K199" s="407"/>
      <c r="L199" s="407" t="s">
        <v>545</v>
      </c>
      <c r="M199" s="407"/>
      <c r="N199" s="407"/>
      <c r="O199" s="407"/>
      <c r="P199" s="407" t="s">
        <v>546</v>
      </c>
      <c r="Q199" s="407"/>
      <c r="R199" s="407"/>
      <c r="S199" s="408"/>
      <c r="T199" s="406" t="s">
        <v>546</v>
      </c>
      <c r="U199" s="407"/>
      <c r="V199" s="407"/>
      <c r="W199" s="407"/>
      <c r="X199" s="407" t="s">
        <v>544</v>
      </c>
      <c r="Y199" s="407"/>
      <c r="Z199" s="407"/>
      <c r="AA199" s="407"/>
      <c r="AB199" s="407" t="s">
        <v>545</v>
      </c>
      <c r="AC199" s="407"/>
      <c r="AD199" s="407"/>
      <c r="AE199" s="408"/>
    </row>
    <row r="200" spans="1:33" ht="13" customHeight="1">
      <c r="A200" s="302"/>
      <c r="B200" s="294"/>
      <c r="C200" s="293" t="s">
        <v>408</v>
      </c>
      <c r="D200" s="294"/>
      <c r="E200" s="294"/>
      <c r="F200" s="294"/>
      <c r="G200" s="294"/>
      <c r="H200" s="403" t="s">
        <v>545</v>
      </c>
      <c r="I200" s="404"/>
      <c r="J200" s="404"/>
      <c r="K200" s="404"/>
      <c r="L200" s="404" t="s">
        <v>545</v>
      </c>
      <c r="M200" s="404"/>
      <c r="N200" s="404"/>
      <c r="O200" s="404"/>
      <c r="P200" s="404"/>
      <c r="Q200" s="404"/>
      <c r="R200" s="404"/>
      <c r="S200" s="405"/>
      <c r="T200" s="403" t="s">
        <v>544</v>
      </c>
      <c r="U200" s="404"/>
      <c r="V200" s="404"/>
      <c r="W200" s="404"/>
      <c r="X200" s="404" t="s">
        <v>546</v>
      </c>
      <c r="Y200" s="404"/>
      <c r="Z200" s="404"/>
      <c r="AA200" s="404"/>
      <c r="AB200" s="404"/>
      <c r="AC200" s="404"/>
      <c r="AD200" s="404"/>
      <c r="AE200" s="405"/>
    </row>
    <row r="201" spans="1:33" ht="13" customHeight="1">
      <c r="A201" s="302"/>
      <c r="B201" s="294"/>
      <c r="C201" s="294"/>
      <c r="D201" s="294"/>
      <c r="E201" s="294"/>
      <c r="F201" s="294"/>
      <c r="G201" s="294"/>
      <c r="H201" s="406" t="s">
        <v>545</v>
      </c>
      <c r="I201" s="407"/>
      <c r="J201" s="407"/>
      <c r="K201" s="407"/>
      <c r="L201" s="407" t="s">
        <v>545</v>
      </c>
      <c r="M201" s="407"/>
      <c r="N201" s="407"/>
      <c r="O201" s="407"/>
      <c r="P201" s="407"/>
      <c r="Q201" s="407"/>
      <c r="R201" s="407"/>
      <c r="S201" s="408"/>
      <c r="T201" s="406" t="s">
        <v>546</v>
      </c>
      <c r="U201" s="407"/>
      <c r="V201" s="407"/>
      <c r="W201" s="407"/>
      <c r="X201" s="407" t="s">
        <v>546</v>
      </c>
      <c r="Y201" s="407"/>
      <c r="Z201" s="407"/>
      <c r="AA201" s="407"/>
      <c r="AB201" s="407"/>
      <c r="AC201" s="407"/>
      <c r="AD201" s="407"/>
      <c r="AE201" s="408"/>
    </row>
    <row r="202" spans="1:33" ht="13" customHeight="1">
      <c r="A202" s="301" t="s">
        <v>659</v>
      </c>
      <c r="B202" s="294"/>
      <c r="C202" s="293" t="s">
        <v>671</v>
      </c>
      <c r="D202" s="294"/>
      <c r="E202" s="294"/>
      <c r="F202" s="294"/>
      <c r="G202" s="294"/>
      <c r="H202" s="403"/>
      <c r="I202" s="404"/>
      <c r="J202" s="404"/>
      <c r="K202" s="404"/>
      <c r="L202" s="404"/>
      <c r="M202" s="404"/>
      <c r="N202" s="404"/>
      <c r="O202" s="404"/>
      <c r="P202" s="404" t="s">
        <v>545</v>
      </c>
      <c r="Q202" s="404"/>
      <c r="R202" s="404"/>
      <c r="S202" s="405"/>
      <c r="T202" s="403"/>
      <c r="U202" s="404"/>
      <c r="V202" s="404"/>
      <c r="W202" s="404"/>
      <c r="X202" s="404"/>
      <c r="Y202" s="404"/>
      <c r="Z202" s="404"/>
      <c r="AA202" s="404"/>
      <c r="AB202" s="404" t="s">
        <v>546</v>
      </c>
      <c r="AC202" s="404"/>
      <c r="AD202" s="404"/>
      <c r="AE202" s="405"/>
    </row>
    <row r="203" spans="1:33" ht="13" customHeight="1">
      <c r="A203" s="302"/>
      <c r="B203" s="294"/>
      <c r="C203" s="294"/>
      <c r="D203" s="294"/>
      <c r="E203" s="294"/>
      <c r="F203" s="294"/>
      <c r="G203" s="294"/>
      <c r="H203" s="406"/>
      <c r="I203" s="407"/>
      <c r="J203" s="407"/>
      <c r="K203" s="407"/>
      <c r="L203" s="407"/>
      <c r="M203" s="407"/>
      <c r="N203" s="407"/>
      <c r="O203" s="407"/>
      <c r="P203" s="407" t="s">
        <v>544</v>
      </c>
      <c r="Q203" s="407"/>
      <c r="R203" s="407"/>
      <c r="S203" s="408"/>
      <c r="T203" s="406"/>
      <c r="U203" s="407"/>
      <c r="V203" s="407"/>
      <c r="W203" s="407"/>
      <c r="X203" s="407"/>
      <c r="Y203" s="407"/>
      <c r="Z203" s="407"/>
      <c r="AA203" s="407"/>
      <c r="AB203" s="407" t="s">
        <v>544</v>
      </c>
      <c r="AC203" s="407"/>
      <c r="AD203" s="407"/>
      <c r="AE203" s="408"/>
    </row>
    <row r="204" spans="1:33" ht="13" customHeight="1">
      <c r="A204" s="302"/>
      <c r="B204" s="294"/>
      <c r="C204" s="293" t="s">
        <v>672</v>
      </c>
      <c r="D204" s="294"/>
      <c r="E204" s="294"/>
      <c r="F204" s="294"/>
      <c r="G204" s="294"/>
      <c r="H204" s="403"/>
      <c r="I204" s="404"/>
      <c r="J204" s="404"/>
      <c r="K204" s="404"/>
      <c r="L204" s="404"/>
      <c r="M204" s="404"/>
      <c r="N204" s="404"/>
      <c r="O204" s="404"/>
      <c r="P204" s="404" t="s">
        <v>545</v>
      </c>
      <c r="Q204" s="404"/>
      <c r="R204" s="404"/>
      <c r="S204" s="405"/>
      <c r="T204" s="403"/>
      <c r="U204" s="404"/>
      <c r="V204" s="404"/>
      <c r="W204" s="404"/>
      <c r="X204" s="404"/>
      <c r="Y204" s="404"/>
      <c r="Z204" s="404"/>
      <c r="AA204" s="404"/>
      <c r="AB204" s="404" t="s">
        <v>545</v>
      </c>
      <c r="AC204" s="404"/>
      <c r="AD204" s="404"/>
      <c r="AE204" s="405"/>
    </row>
    <row r="205" spans="1:33" ht="13" customHeight="1">
      <c r="A205" s="302"/>
      <c r="B205" s="294"/>
      <c r="C205" s="294"/>
      <c r="D205" s="294"/>
      <c r="E205" s="294"/>
      <c r="F205" s="294"/>
      <c r="G205" s="294"/>
      <c r="H205" s="406"/>
      <c r="I205" s="407"/>
      <c r="J205" s="407"/>
      <c r="K205" s="407"/>
      <c r="L205" s="407"/>
      <c r="M205" s="407"/>
      <c r="N205" s="407"/>
      <c r="O205" s="407"/>
      <c r="P205" s="407" t="s">
        <v>545</v>
      </c>
      <c r="Q205" s="407"/>
      <c r="R205" s="407"/>
      <c r="S205" s="408"/>
      <c r="T205" s="406"/>
      <c r="U205" s="407"/>
      <c r="V205" s="407"/>
      <c r="W205" s="407"/>
      <c r="X205" s="407"/>
      <c r="Y205" s="407"/>
      <c r="Z205" s="407"/>
      <c r="AA205" s="407"/>
      <c r="AB205" s="407" t="s">
        <v>546</v>
      </c>
      <c r="AC205" s="407"/>
      <c r="AD205" s="407"/>
      <c r="AE205" s="408"/>
    </row>
    <row r="206" spans="1:33" ht="35" customHeight="1">
      <c r="A206" s="301" t="s">
        <v>674</v>
      </c>
      <c r="B206" s="294"/>
      <c r="C206" s="293" t="s">
        <v>688</v>
      </c>
      <c r="D206" s="294"/>
      <c r="E206" s="294"/>
      <c r="F206" s="294"/>
      <c r="G206" s="294"/>
      <c r="H206" s="403" t="s">
        <v>546</v>
      </c>
      <c r="I206" s="404"/>
      <c r="J206" s="404"/>
      <c r="K206" s="404"/>
      <c r="L206" s="404" t="s">
        <v>544</v>
      </c>
      <c r="M206" s="404"/>
      <c r="N206" s="404"/>
      <c r="O206" s="404"/>
      <c r="P206" s="404"/>
      <c r="Q206" s="404"/>
      <c r="R206" s="404"/>
      <c r="S206" s="405"/>
      <c r="T206" s="403" t="s">
        <v>544</v>
      </c>
      <c r="U206" s="404"/>
      <c r="V206" s="404"/>
      <c r="W206" s="404"/>
      <c r="X206" s="404" t="s">
        <v>544</v>
      </c>
      <c r="Y206" s="404"/>
      <c r="Z206" s="404"/>
      <c r="AA206" s="404"/>
      <c r="AB206" s="404"/>
      <c r="AC206" s="404"/>
      <c r="AD206" s="404"/>
      <c r="AE206" s="405"/>
    </row>
    <row r="207" spans="1:33" ht="35" customHeight="1">
      <c r="A207" s="302"/>
      <c r="B207" s="294"/>
      <c r="C207" s="294"/>
      <c r="D207" s="294"/>
      <c r="E207" s="294"/>
      <c r="F207" s="294"/>
      <c r="G207" s="294"/>
      <c r="H207" s="406" t="s">
        <v>546</v>
      </c>
      <c r="I207" s="407"/>
      <c r="J207" s="407"/>
      <c r="K207" s="407"/>
      <c r="L207" s="407" t="s">
        <v>546</v>
      </c>
      <c r="M207" s="407"/>
      <c r="N207" s="407"/>
      <c r="O207" s="407"/>
      <c r="P207" s="407" t="s">
        <v>544</v>
      </c>
      <c r="Q207" s="407"/>
      <c r="R207" s="407"/>
      <c r="S207" s="408"/>
      <c r="T207" s="406" t="s">
        <v>544</v>
      </c>
      <c r="U207" s="407"/>
      <c r="V207" s="407"/>
      <c r="W207" s="407"/>
      <c r="X207" s="407" t="s">
        <v>544</v>
      </c>
      <c r="Y207" s="407"/>
      <c r="Z207" s="407"/>
      <c r="AA207" s="407"/>
      <c r="AB207" s="407" t="s">
        <v>544</v>
      </c>
      <c r="AC207" s="407"/>
      <c r="AD207" s="407"/>
      <c r="AE207" s="408"/>
    </row>
    <row r="208" spans="1:33" ht="182" customHeight="1">
      <c r="A208" s="298" t="s">
        <v>694</v>
      </c>
      <c r="B208" s="296"/>
      <c r="C208" s="297"/>
      <c r="D208" s="297"/>
      <c r="E208" s="297"/>
      <c r="F208" s="297"/>
      <c r="G208" s="297"/>
      <c r="H208" s="297"/>
      <c r="I208" s="297"/>
      <c r="J208" s="297"/>
      <c r="K208" s="297"/>
      <c r="L208" s="297"/>
      <c r="M208" s="297"/>
      <c r="N208" s="297"/>
      <c r="O208" s="297"/>
      <c r="P208" s="297"/>
      <c r="Q208" s="297"/>
      <c r="R208" s="297"/>
      <c r="S208" s="297"/>
      <c r="T208" s="297"/>
      <c r="U208" s="297"/>
      <c r="V208" s="297"/>
      <c r="W208" s="297"/>
      <c r="X208" s="297"/>
      <c r="Y208" s="297"/>
      <c r="Z208" s="297"/>
      <c r="AA208" s="297"/>
      <c r="AB208" s="297"/>
      <c r="AC208" s="297"/>
      <c r="AD208" s="297"/>
      <c r="AE208" s="297"/>
      <c r="AG208" s="129" t="s">
        <v>695</v>
      </c>
    </row>
    <row r="209" spans="1:31">
      <c r="A209" s="296"/>
      <c r="B209" s="296"/>
      <c r="C209" s="297"/>
      <c r="D209" s="297"/>
      <c r="E209" s="297"/>
      <c r="F209" s="297"/>
      <c r="G209" s="297"/>
      <c r="H209" s="297"/>
      <c r="I209" s="297"/>
      <c r="J209" s="297"/>
      <c r="K209" s="297"/>
      <c r="L209" s="297"/>
      <c r="M209" s="297"/>
      <c r="N209" s="297"/>
      <c r="O209" s="297"/>
      <c r="P209" s="297"/>
      <c r="Q209" s="297"/>
      <c r="R209" s="297"/>
      <c r="S209" s="297"/>
      <c r="T209" s="297"/>
      <c r="U209" s="297"/>
      <c r="V209" s="297"/>
      <c r="W209" s="297"/>
      <c r="X209" s="297"/>
      <c r="Y209" s="297"/>
      <c r="Z209" s="297"/>
      <c r="AA209" s="297"/>
      <c r="AB209" s="297"/>
      <c r="AC209" s="297"/>
      <c r="AD209" s="297"/>
      <c r="AE209" s="297"/>
    </row>
    <row r="210" spans="1:31">
      <c r="A210" s="295" t="s">
        <v>415</v>
      </c>
      <c r="B210" s="295"/>
      <c r="C210" s="295"/>
      <c r="D210" s="295"/>
      <c r="E210" s="295"/>
      <c r="F210" s="295"/>
      <c r="G210" s="295"/>
      <c r="H210" s="295"/>
      <c r="I210" s="295"/>
      <c r="J210" s="295"/>
      <c r="K210" s="295"/>
      <c r="L210" s="295"/>
      <c r="M210" s="295"/>
      <c r="N210" s="295"/>
      <c r="O210" s="295"/>
      <c r="P210" s="295"/>
      <c r="Q210" s="295"/>
      <c r="R210" s="295"/>
      <c r="S210" s="295"/>
      <c r="T210" s="295"/>
      <c r="U210" s="295"/>
      <c r="V210" s="295"/>
      <c r="W210" s="295"/>
      <c r="X210" s="295"/>
      <c r="Y210" s="295"/>
      <c r="Z210" s="295"/>
      <c r="AA210" s="295"/>
      <c r="AB210" s="295"/>
      <c r="AC210" s="295"/>
      <c r="AD210" s="295"/>
      <c r="AE210" s="295"/>
    </row>
    <row r="211" spans="1:31" ht="27" customHeight="1">
      <c r="A211" s="296" t="s">
        <v>673</v>
      </c>
      <c r="B211" s="296"/>
      <c r="C211" s="297"/>
      <c r="D211" s="297"/>
      <c r="E211" s="297"/>
      <c r="F211" s="297"/>
      <c r="G211" s="297"/>
      <c r="H211" s="297"/>
      <c r="I211" s="297"/>
      <c r="J211" s="297"/>
      <c r="K211" s="297"/>
      <c r="L211" s="297"/>
      <c r="M211" s="297"/>
      <c r="N211" s="297"/>
      <c r="O211" s="297"/>
      <c r="P211" s="297"/>
      <c r="Q211" s="297"/>
      <c r="R211" s="297"/>
      <c r="S211" s="297"/>
      <c r="T211" s="297"/>
      <c r="U211" s="297"/>
      <c r="V211" s="297"/>
      <c r="W211" s="297"/>
      <c r="X211" s="297"/>
      <c r="Y211" s="297"/>
      <c r="Z211" s="297"/>
      <c r="AA211" s="297"/>
      <c r="AB211" s="297"/>
      <c r="AC211" s="297"/>
      <c r="AD211" s="297"/>
      <c r="AE211" s="297"/>
    </row>
    <row r="212" spans="1:31" ht="13" customHeight="1">
      <c r="A212" s="293" t="s">
        <v>458</v>
      </c>
      <c r="B212" s="293"/>
      <c r="C212" s="297"/>
      <c r="D212" s="297"/>
      <c r="E212" s="297"/>
      <c r="F212" s="297"/>
      <c r="G212" s="297"/>
      <c r="H212" s="293" t="s">
        <v>470</v>
      </c>
      <c r="I212" s="288"/>
      <c r="J212" s="288"/>
      <c r="K212" s="288"/>
      <c r="L212" s="288"/>
      <c r="M212" s="288"/>
      <c r="N212" s="288"/>
      <c r="O212" s="288"/>
      <c r="P212" s="288"/>
      <c r="Q212" s="288"/>
      <c r="R212" s="288"/>
      <c r="S212" s="288"/>
      <c r="T212" s="288"/>
      <c r="U212" s="288"/>
      <c r="V212" s="288"/>
      <c r="W212" s="293" t="s">
        <v>469</v>
      </c>
      <c r="X212" s="288"/>
      <c r="Y212" s="288"/>
      <c r="Z212" s="288"/>
      <c r="AA212" s="288"/>
      <c r="AB212" s="288"/>
      <c r="AC212" s="288"/>
      <c r="AD212" s="288"/>
      <c r="AE212" s="288"/>
    </row>
    <row r="213" spans="1:31" ht="53" customHeight="1">
      <c r="A213" s="287" t="s">
        <v>700</v>
      </c>
      <c r="B213" s="288"/>
      <c r="C213" s="288"/>
      <c r="D213" s="288"/>
      <c r="E213" s="288"/>
      <c r="F213" s="288"/>
      <c r="G213" s="288"/>
      <c r="H213" s="289" t="s">
        <v>707</v>
      </c>
      <c r="I213" s="290"/>
      <c r="J213" s="290"/>
      <c r="K213" s="290"/>
      <c r="L213" s="290"/>
      <c r="M213" s="290"/>
      <c r="N213" s="290"/>
      <c r="O213" s="290"/>
      <c r="P213" s="290"/>
      <c r="Q213" s="290"/>
      <c r="R213" s="290"/>
      <c r="S213" s="290"/>
      <c r="T213" s="290"/>
      <c r="U213" s="290"/>
      <c r="V213" s="291"/>
      <c r="W213" s="292" t="s">
        <v>706</v>
      </c>
      <c r="X213" s="290"/>
      <c r="Y213" s="290"/>
      <c r="Z213" s="290"/>
      <c r="AA213" s="290"/>
      <c r="AB213" s="290"/>
      <c r="AC213" s="290"/>
      <c r="AD213" s="290"/>
      <c r="AE213" s="291"/>
    </row>
    <row r="214" spans="1:31" ht="54" customHeight="1">
      <c r="A214" s="287" t="s">
        <v>701</v>
      </c>
      <c r="B214" s="288"/>
      <c r="C214" s="288"/>
      <c r="D214" s="288"/>
      <c r="E214" s="288"/>
      <c r="F214" s="288"/>
      <c r="G214" s="288"/>
      <c r="H214" s="289" t="s">
        <v>708</v>
      </c>
      <c r="I214" s="290"/>
      <c r="J214" s="290"/>
      <c r="K214" s="290"/>
      <c r="L214" s="290"/>
      <c r="M214" s="290"/>
      <c r="N214" s="290"/>
      <c r="O214" s="290"/>
      <c r="P214" s="290"/>
      <c r="Q214" s="290"/>
      <c r="R214" s="290"/>
      <c r="S214" s="290"/>
      <c r="T214" s="290"/>
      <c r="U214" s="290"/>
      <c r="V214" s="291"/>
      <c r="W214" s="409" t="s">
        <v>713</v>
      </c>
      <c r="X214" s="312"/>
      <c r="Y214" s="312"/>
      <c r="Z214" s="312"/>
      <c r="AA214" s="312"/>
      <c r="AB214" s="312"/>
      <c r="AC214" s="312"/>
      <c r="AD214" s="312"/>
      <c r="AE214" s="241"/>
    </row>
    <row r="215" spans="1:31" ht="39" customHeight="1">
      <c r="A215" s="287" t="s">
        <v>562</v>
      </c>
      <c r="B215" s="288"/>
      <c r="C215" s="288"/>
      <c r="D215" s="288"/>
      <c r="E215" s="288"/>
      <c r="F215" s="288"/>
      <c r="G215" s="288"/>
      <c r="H215" s="289" t="s">
        <v>709</v>
      </c>
      <c r="I215" s="290"/>
      <c r="J215" s="290"/>
      <c r="K215" s="290"/>
      <c r="L215" s="290"/>
      <c r="M215" s="290"/>
      <c r="N215" s="290"/>
      <c r="O215" s="290"/>
      <c r="P215" s="290"/>
      <c r="Q215" s="290"/>
      <c r="R215" s="290"/>
      <c r="S215" s="290"/>
      <c r="T215" s="290"/>
      <c r="U215" s="290"/>
      <c r="V215" s="291"/>
      <c r="W215" s="242"/>
      <c r="X215" s="316"/>
      <c r="Y215" s="316"/>
      <c r="Z215" s="316"/>
      <c r="AA215" s="316"/>
      <c r="AB215" s="316"/>
      <c r="AC215" s="316"/>
      <c r="AD215" s="316"/>
      <c r="AE215" s="243"/>
    </row>
    <row r="216" spans="1:31" ht="66" customHeight="1">
      <c r="A216" s="287" t="s">
        <v>565</v>
      </c>
      <c r="B216" s="288"/>
      <c r="C216" s="288"/>
      <c r="D216" s="288"/>
      <c r="E216" s="288"/>
      <c r="F216" s="288"/>
      <c r="G216" s="288"/>
      <c r="H216" s="289" t="s">
        <v>705</v>
      </c>
      <c r="I216" s="290"/>
      <c r="J216" s="290"/>
      <c r="K216" s="290"/>
      <c r="L216" s="290"/>
      <c r="M216" s="290"/>
      <c r="N216" s="290"/>
      <c r="O216" s="290"/>
      <c r="P216" s="290"/>
      <c r="Q216" s="290"/>
      <c r="R216" s="290"/>
      <c r="S216" s="290"/>
      <c r="T216" s="290"/>
      <c r="U216" s="290"/>
      <c r="V216" s="291"/>
      <c r="W216" s="292" t="s">
        <v>714</v>
      </c>
      <c r="X216" s="290"/>
      <c r="Y216" s="290"/>
      <c r="Z216" s="290"/>
      <c r="AA216" s="290"/>
      <c r="AB216" s="290"/>
      <c r="AC216" s="290"/>
      <c r="AD216" s="290"/>
      <c r="AE216" s="291"/>
    </row>
    <row r="217" spans="1:31" ht="52" customHeight="1">
      <c r="A217" s="287" t="s">
        <v>702</v>
      </c>
      <c r="B217" s="288"/>
      <c r="C217" s="288"/>
      <c r="D217" s="288"/>
      <c r="E217" s="288"/>
      <c r="F217" s="288"/>
      <c r="G217" s="288"/>
      <c r="H217" s="289" t="s">
        <v>710</v>
      </c>
      <c r="I217" s="290"/>
      <c r="J217" s="290"/>
      <c r="K217" s="290"/>
      <c r="L217" s="290"/>
      <c r="M217" s="290"/>
      <c r="N217" s="290"/>
      <c r="O217" s="290"/>
      <c r="P217" s="290"/>
      <c r="Q217" s="290"/>
      <c r="R217" s="290"/>
      <c r="S217" s="290"/>
      <c r="T217" s="290"/>
      <c r="U217" s="290"/>
      <c r="V217" s="291"/>
      <c r="W217" s="292" t="s">
        <v>712</v>
      </c>
      <c r="X217" s="290"/>
      <c r="Y217" s="290"/>
      <c r="Z217" s="290"/>
      <c r="AA217" s="290"/>
      <c r="AB217" s="290"/>
      <c r="AC217" s="290"/>
      <c r="AD217" s="290"/>
      <c r="AE217" s="291"/>
    </row>
    <row r="218" spans="1:31" ht="41" customHeight="1">
      <c r="A218" s="287" t="s">
        <v>471</v>
      </c>
      <c r="B218" s="288"/>
      <c r="C218" s="288"/>
      <c r="D218" s="288"/>
      <c r="E218" s="288"/>
      <c r="F218" s="288"/>
      <c r="G218" s="288"/>
      <c r="H218" s="289" t="s">
        <v>522</v>
      </c>
      <c r="I218" s="290"/>
      <c r="J218" s="290"/>
      <c r="K218" s="290"/>
      <c r="L218" s="290"/>
      <c r="M218" s="290"/>
      <c r="N218" s="290"/>
      <c r="O218" s="290"/>
      <c r="P218" s="290"/>
      <c r="Q218" s="290"/>
      <c r="R218" s="290"/>
      <c r="S218" s="290"/>
      <c r="T218" s="290"/>
      <c r="U218" s="290"/>
      <c r="V218" s="291"/>
      <c r="W218" s="292" t="s">
        <v>483</v>
      </c>
      <c r="X218" s="290"/>
      <c r="Y218" s="290"/>
      <c r="Z218" s="290"/>
      <c r="AA218" s="290"/>
      <c r="AB218" s="290"/>
      <c r="AC218" s="290"/>
      <c r="AD218" s="290"/>
      <c r="AE218" s="291"/>
    </row>
    <row r="219" spans="1:31" ht="157" customHeight="1">
      <c r="A219" s="287" t="s">
        <v>703</v>
      </c>
      <c r="B219" s="288"/>
      <c r="C219" s="288"/>
      <c r="D219" s="288"/>
      <c r="E219" s="288"/>
      <c r="F219" s="288"/>
      <c r="G219" s="288"/>
      <c r="H219" s="289" t="s">
        <v>711</v>
      </c>
      <c r="I219" s="290"/>
      <c r="J219" s="290"/>
      <c r="K219" s="290"/>
      <c r="L219" s="290"/>
      <c r="M219" s="290"/>
      <c r="N219" s="290"/>
      <c r="O219" s="290"/>
      <c r="P219" s="290"/>
      <c r="Q219" s="290"/>
      <c r="R219" s="290"/>
      <c r="S219" s="290"/>
      <c r="T219" s="290"/>
      <c r="U219" s="290"/>
      <c r="V219" s="291"/>
      <c r="W219" s="292" t="s">
        <v>704</v>
      </c>
      <c r="X219" s="290"/>
      <c r="Y219" s="290"/>
      <c r="Z219" s="290"/>
      <c r="AA219" s="290"/>
      <c r="AB219" s="290"/>
      <c r="AC219" s="290"/>
      <c r="AD219" s="290"/>
      <c r="AE219" s="291"/>
    </row>
    <row r="220" spans="1:31">
      <c r="A220" s="296"/>
      <c r="B220" s="296"/>
      <c r="C220" s="297"/>
      <c r="D220" s="297"/>
      <c r="E220" s="297"/>
      <c r="F220" s="297"/>
      <c r="G220" s="297"/>
      <c r="H220" s="297"/>
      <c r="I220" s="297"/>
      <c r="J220" s="297"/>
      <c r="K220" s="297"/>
      <c r="L220" s="297"/>
      <c r="M220" s="297"/>
      <c r="N220" s="297"/>
      <c r="O220" s="297"/>
      <c r="P220" s="297"/>
      <c r="Q220" s="297"/>
      <c r="R220" s="297"/>
      <c r="S220" s="297"/>
      <c r="T220" s="297"/>
      <c r="U220" s="297"/>
      <c r="V220" s="297"/>
      <c r="W220" s="297"/>
      <c r="X220" s="297"/>
      <c r="Y220" s="297"/>
      <c r="Z220" s="297"/>
      <c r="AA220" s="297"/>
      <c r="AB220" s="297"/>
      <c r="AC220" s="297"/>
      <c r="AD220" s="297"/>
      <c r="AE220" s="297"/>
    </row>
    <row r="221" spans="1:31">
      <c r="A221" s="295" t="s">
        <v>608</v>
      </c>
      <c r="B221" s="295"/>
      <c r="C221" s="295"/>
      <c r="D221" s="295"/>
      <c r="E221" s="295"/>
      <c r="F221" s="295"/>
      <c r="G221" s="295"/>
      <c r="H221" s="295"/>
      <c r="I221" s="295"/>
      <c r="J221" s="295"/>
      <c r="K221" s="295"/>
      <c r="L221" s="295"/>
      <c r="M221" s="295"/>
      <c r="N221" s="295"/>
      <c r="O221" s="295"/>
      <c r="P221" s="295"/>
      <c r="Q221" s="295"/>
      <c r="R221" s="295"/>
      <c r="S221" s="295"/>
      <c r="T221" s="295"/>
      <c r="U221" s="295"/>
      <c r="V221" s="295"/>
      <c r="W221" s="295"/>
      <c r="X221" s="295"/>
      <c r="Y221" s="295"/>
      <c r="Z221" s="295"/>
      <c r="AA221" s="295"/>
      <c r="AB221" s="295"/>
      <c r="AC221" s="295"/>
      <c r="AD221" s="295"/>
      <c r="AE221" s="295"/>
    </row>
    <row r="222" spans="1:31" ht="14" customHeight="1">
      <c r="A222" s="296" t="s">
        <v>715</v>
      </c>
      <c r="B222" s="296"/>
      <c r="C222" s="297"/>
      <c r="D222" s="297"/>
      <c r="E222" s="297"/>
      <c r="F222" s="297"/>
      <c r="G222" s="297"/>
      <c r="H222" s="297"/>
      <c r="I222" s="297"/>
      <c r="J222" s="297"/>
      <c r="K222" s="297"/>
      <c r="L222" s="297"/>
      <c r="M222" s="297"/>
      <c r="N222" s="297"/>
      <c r="O222" s="297"/>
      <c r="P222" s="297"/>
      <c r="Q222" s="297"/>
      <c r="R222" s="297"/>
      <c r="S222" s="297"/>
      <c r="T222" s="297"/>
      <c r="U222" s="297"/>
      <c r="V222" s="297"/>
      <c r="W222" s="297"/>
      <c r="X222" s="297"/>
      <c r="Y222" s="297"/>
      <c r="Z222" s="297"/>
      <c r="AA222" s="297"/>
      <c r="AB222" s="297"/>
      <c r="AC222" s="297"/>
      <c r="AD222" s="297"/>
      <c r="AE222" s="297"/>
    </row>
    <row r="223" spans="1:31" ht="13" customHeight="1">
      <c r="A223" s="293" t="s">
        <v>458</v>
      </c>
      <c r="B223" s="293"/>
      <c r="C223" s="297"/>
      <c r="D223" s="297"/>
      <c r="E223" s="297"/>
      <c r="F223" s="297"/>
      <c r="G223" s="297"/>
      <c r="H223" s="293" t="s">
        <v>470</v>
      </c>
      <c r="I223" s="288"/>
      <c r="J223" s="288"/>
      <c r="K223" s="288"/>
      <c r="L223" s="288"/>
      <c r="M223" s="288"/>
      <c r="N223" s="288"/>
      <c r="O223" s="288"/>
      <c r="P223" s="288"/>
      <c r="Q223" s="288"/>
      <c r="R223" s="288"/>
      <c r="S223" s="288"/>
      <c r="T223" s="288"/>
      <c r="U223" s="288"/>
      <c r="V223" s="288"/>
      <c r="W223" s="293" t="s">
        <v>469</v>
      </c>
      <c r="X223" s="288"/>
      <c r="Y223" s="288"/>
      <c r="Z223" s="288"/>
      <c r="AA223" s="288"/>
      <c r="AB223" s="288"/>
      <c r="AC223" s="288"/>
      <c r="AD223" s="288"/>
      <c r="AE223" s="288"/>
    </row>
    <row r="224" spans="1:31" ht="53" customHeight="1">
      <c r="A224" s="287" t="s">
        <v>700</v>
      </c>
      <c r="B224" s="288"/>
      <c r="C224" s="288"/>
      <c r="D224" s="288"/>
      <c r="E224" s="288"/>
      <c r="F224" s="288"/>
      <c r="G224" s="288"/>
      <c r="H224" s="289" t="s">
        <v>718</v>
      </c>
      <c r="I224" s="290"/>
      <c r="J224" s="290"/>
      <c r="K224" s="290"/>
      <c r="L224" s="290"/>
      <c r="M224" s="290"/>
      <c r="N224" s="290"/>
      <c r="O224" s="290"/>
      <c r="P224" s="290"/>
      <c r="Q224" s="290"/>
      <c r="R224" s="290"/>
      <c r="S224" s="290"/>
      <c r="T224" s="290"/>
      <c r="U224" s="290"/>
      <c r="V224" s="291"/>
      <c r="W224" s="292" t="s">
        <v>755</v>
      </c>
      <c r="X224" s="290"/>
      <c r="Y224" s="290"/>
      <c r="Z224" s="290"/>
      <c r="AA224" s="290"/>
      <c r="AB224" s="290"/>
      <c r="AC224" s="290"/>
      <c r="AD224" s="290"/>
      <c r="AE224" s="291"/>
    </row>
    <row r="225" spans="1:31" ht="40" customHeight="1">
      <c r="A225" s="287" t="s">
        <v>459</v>
      </c>
      <c r="B225" s="288"/>
      <c r="C225" s="288"/>
      <c r="D225" s="288"/>
      <c r="E225" s="288"/>
      <c r="F225" s="288"/>
      <c r="G225" s="288"/>
      <c r="H225" s="289" t="s">
        <v>719</v>
      </c>
      <c r="I225" s="290"/>
      <c r="J225" s="290"/>
      <c r="K225" s="290"/>
      <c r="L225" s="290"/>
      <c r="M225" s="290"/>
      <c r="N225" s="290"/>
      <c r="O225" s="290"/>
      <c r="P225" s="290"/>
      <c r="Q225" s="290"/>
      <c r="R225" s="290"/>
      <c r="S225" s="290"/>
      <c r="T225" s="290"/>
      <c r="U225" s="290"/>
      <c r="V225" s="291"/>
      <c r="W225" s="292" t="s">
        <v>483</v>
      </c>
      <c r="X225" s="290"/>
      <c r="Y225" s="290"/>
      <c r="Z225" s="290"/>
      <c r="AA225" s="290"/>
      <c r="AB225" s="290"/>
      <c r="AC225" s="290"/>
      <c r="AD225" s="290"/>
      <c r="AE225" s="291"/>
    </row>
    <row r="226" spans="1:31" ht="53" customHeight="1">
      <c r="A226" s="287" t="s">
        <v>461</v>
      </c>
      <c r="B226" s="288"/>
      <c r="C226" s="288"/>
      <c r="D226" s="288"/>
      <c r="E226" s="288"/>
      <c r="F226" s="288"/>
      <c r="G226" s="288"/>
      <c r="H226" s="289" t="s">
        <v>720</v>
      </c>
      <c r="I226" s="290"/>
      <c r="J226" s="290"/>
      <c r="K226" s="290"/>
      <c r="L226" s="290"/>
      <c r="M226" s="290"/>
      <c r="N226" s="290"/>
      <c r="O226" s="290"/>
      <c r="P226" s="290"/>
      <c r="Q226" s="290"/>
      <c r="R226" s="290"/>
      <c r="S226" s="290"/>
      <c r="T226" s="290"/>
      <c r="U226" s="290"/>
      <c r="V226" s="291"/>
      <c r="W226" s="292" t="s">
        <v>483</v>
      </c>
      <c r="X226" s="290"/>
      <c r="Y226" s="290"/>
      <c r="Z226" s="290"/>
      <c r="AA226" s="290"/>
      <c r="AB226" s="290"/>
      <c r="AC226" s="290"/>
      <c r="AD226" s="290"/>
      <c r="AE226" s="291"/>
    </row>
    <row r="227" spans="1:31" ht="106" customHeight="1">
      <c r="A227" s="287" t="s">
        <v>716</v>
      </c>
      <c r="B227" s="288"/>
      <c r="C227" s="288"/>
      <c r="D227" s="288"/>
      <c r="E227" s="288"/>
      <c r="F227" s="288"/>
      <c r="G227" s="288"/>
      <c r="H227" s="289" t="s">
        <v>723</v>
      </c>
      <c r="I227" s="290"/>
      <c r="J227" s="290"/>
      <c r="K227" s="290"/>
      <c r="L227" s="290"/>
      <c r="M227" s="290"/>
      <c r="N227" s="290"/>
      <c r="O227" s="290"/>
      <c r="P227" s="290"/>
      <c r="Q227" s="290"/>
      <c r="R227" s="290"/>
      <c r="S227" s="290"/>
      <c r="T227" s="290"/>
      <c r="U227" s="290"/>
      <c r="V227" s="291"/>
      <c r="W227" s="292" t="s">
        <v>722</v>
      </c>
      <c r="X227" s="290"/>
      <c r="Y227" s="290"/>
      <c r="Z227" s="290"/>
      <c r="AA227" s="290"/>
      <c r="AB227" s="290"/>
      <c r="AC227" s="290"/>
      <c r="AD227" s="290"/>
      <c r="AE227" s="291"/>
    </row>
    <row r="228" spans="1:31" ht="79" customHeight="1">
      <c r="A228" s="287" t="s">
        <v>717</v>
      </c>
      <c r="B228" s="288"/>
      <c r="C228" s="288"/>
      <c r="D228" s="288"/>
      <c r="E228" s="288"/>
      <c r="F228" s="288"/>
      <c r="G228" s="288"/>
      <c r="H228" s="289" t="s">
        <v>725</v>
      </c>
      <c r="I228" s="290"/>
      <c r="J228" s="290"/>
      <c r="K228" s="290"/>
      <c r="L228" s="290"/>
      <c r="M228" s="290"/>
      <c r="N228" s="290"/>
      <c r="O228" s="290"/>
      <c r="P228" s="290"/>
      <c r="Q228" s="290"/>
      <c r="R228" s="290"/>
      <c r="S228" s="290"/>
      <c r="T228" s="290"/>
      <c r="U228" s="290"/>
      <c r="V228" s="291"/>
      <c r="W228" s="292" t="s">
        <v>721</v>
      </c>
      <c r="X228" s="290"/>
      <c r="Y228" s="290"/>
      <c r="Z228" s="290"/>
      <c r="AA228" s="290"/>
      <c r="AB228" s="290"/>
      <c r="AC228" s="290"/>
      <c r="AD228" s="290"/>
      <c r="AE228" s="291"/>
    </row>
    <row r="229" spans="1:31" ht="41" customHeight="1">
      <c r="A229" s="287" t="s">
        <v>471</v>
      </c>
      <c r="B229" s="288"/>
      <c r="C229" s="288"/>
      <c r="D229" s="288"/>
      <c r="E229" s="288"/>
      <c r="F229" s="288"/>
      <c r="G229" s="288"/>
      <c r="H229" s="289" t="s">
        <v>522</v>
      </c>
      <c r="I229" s="290"/>
      <c r="J229" s="290"/>
      <c r="K229" s="290"/>
      <c r="L229" s="290"/>
      <c r="M229" s="290"/>
      <c r="N229" s="290"/>
      <c r="O229" s="290"/>
      <c r="P229" s="290"/>
      <c r="Q229" s="290"/>
      <c r="R229" s="290"/>
      <c r="S229" s="290"/>
      <c r="T229" s="290"/>
      <c r="U229" s="290"/>
      <c r="V229" s="291"/>
      <c r="W229" s="292" t="s">
        <v>483</v>
      </c>
      <c r="X229" s="290"/>
      <c r="Y229" s="290"/>
      <c r="Z229" s="290"/>
      <c r="AA229" s="290"/>
      <c r="AB229" s="290"/>
      <c r="AC229" s="290"/>
      <c r="AD229" s="290"/>
      <c r="AE229" s="291"/>
    </row>
    <row r="230" spans="1:31">
      <c r="A230" s="296"/>
      <c r="B230" s="296"/>
      <c r="C230" s="297"/>
      <c r="D230" s="297"/>
      <c r="E230" s="297"/>
      <c r="F230" s="297"/>
      <c r="G230" s="297"/>
      <c r="H230" s="297"/>
      <c r="I230" s="297"/>
      <c r="J230" s="297"/>
      <c r="K230" s="297"/>
      <c r="L230" s="297"/>
      <c r="M230" s="297"/>
      <c r="N230" s="297"/>
      <c r="O230" s="297"/>
      <c r="P230" s="297"/>
      <c r="Q230" s="297"/>
      <c r="R230" s="297"/>
      <c r="S230" s="297"/>
      <c r="T230" s="297"/>
      <c r="U230" s="297"/>
      <c r="V230" s="297"/>
      <c r="W230" s="297"/>
      <c r="X230" s="297"/>
      <c r="Y230" s="297"/>
      <c r="Z230" s="297"/>
      <c r="AA230" s="297"/>
      <c r="AB230" s="297"/>
      <c r="AC230" s="297"/>
      <c r="AD230" s="297"/>
      <c r="AE230" s="297"/>
    </row>
    <row r="231" spans="1:31">
      <c r="A231" s="295" t="s">
        <v>607</v>
      </c>
      <c r="B231" s="295"/>
      <c r="C231" s="295"/>
      <c r="D231" s="295"/>
      <c r="E231" s="295"/>
      <c r="F231" s="295"/>
      <c r="G231" s="295"/>
      <c r="H231" s="295"/>
      <c r="I231" s="295"/>
      <c r="J231" s="295"/>
      <c r="K231" s="295"/>
      <c r="L231" s="295"/>
      <c r="M231" s="295"/>
      <c r="N231" s="295"/>
      <c r="O231" s="295"/>
      <c r="P231" s="295"/>
      <c r="Q231" s="295"/>
      <c r="R231" s="295"/>
      <c r="S231" s="295"/>
      <c r="T231" s="295"/>
      <c r="U231" s="295"/>
      <c r="V231" s="295"/>
      <c r="W231" s="295"/>
      <c r="X231" s="295"/>
      <c r="Y231" s="295"/>
      <c r="Z231" s="295"/>
      <c r="AA231" s="295"/>
      <c r="AB231" s="295"/>
      <c r="AC231" s="295"/>
      <c r="AD231" s="295"/>
      <c r="AE231" s="295"/>
    </row>
    <row r="232" spans="1:31" ht="26" customHeight="1">
      <c r="A232" s="296" t="s">
        <v>724</v>
      </c>
      <c r="B232" s="296"/>
      <c r="C232" s="297"/>
      <c r="D232" s="297"/>
      <c r="E232" s="297"/>
      <c r="F232" s="297"/>
      <c r="G232" s="297"/>
      <c r="H232" s="297"/>
      <c r="I232" s="297"/>
      <c r="J232" s="297"/>
      <c r="K232" s="297"/>
      <c r="L232" s="297"/>
      <c r="M232" s="297"/>
      <c r="N232" s="297"/>
      <c r="O232" s="297"/>
      <c r="P232" s="297"/>
      <c r="Q232" s="297"/>
      <c r="R232" s="297"/>
      <c r="S232" s="297"/>
      <c r="T232" s="297"/>
      <c r="U232" s="297"/>
      <c r="V232" s="297"/>
      <c r="W232" s="297"/>
      <c r="X232" s="297"/>
      <c r="Y232" s="297"/>
      <c r="Z232" s="297"/>
      <c r="AA232" s="297"/>
      <c r="AB232" s="297"/>
      <c r="AC232" s="297"/>
      <c r="AD232" s="297"/>
      <c r="AE232" s="297"/>
    </row>
    <row r="233" spans="1:31" ht="13" customHeight="1">
      <c r="A233" s="293" t="s">
        <v>458</v>
      </c>
      <c r="B233" s="293"/>
      <c r="C233" s="297"/>
      <c r="D233" s="297"/>
      <c r="E233" s="297"/>
      <c r="F233" s="297"/>
      <c r="G233" s="297"/>
      <c r="H233" s="293" t="s">
        <v>470</v>
      </c>
      <c r="I233" s="288"/>
      <c r="J233" s="288"/>
      <c r="K233" s="288"/>
      <c r="L233" s="288"/>
      <c r="M233" s="288"/>
      <c r="N233" s="288"/>
      <c r="O233" s="288"/>
      <c r="P233" s="288"/>
      <c r="Q233" s="288"/>
      <c r="R233" s="288"/>
      <c r="S233" s="288"/>
      <c r="T233" s="288"/>
      <c r="U233" s="288"/>
      <c r="V233" s="288"/>
      <c r="W233" s="293" t="s">
        <v>469</v>
      </c>
      <c r="X233" s="288"/>
      <c r="Y233" s="288"/>
      <c r="Z233" s="288"/>
      <c r="AA233" s="288"/>
      <c r="AB233" s="288"/>
      <c r="AC233" s="288"/>
      <c r="AD233" s="288"/>
      <c r="AE233" s="288"/>
    </row>
    <row r="234" spans="1:31" ht="25" customHeight="1">
      <c r="A234" s="296" t="s">
        <v>752</v>
      </c>
      <c r="B234" s="296"/>
      <c r="C234" s="297"/>
      <c r="D234" s="297"/>
      <c r="E234" s="297"/>
      <c r="F234" s="297"/>
      <c r="G234" s="297"/>
      <c r="H234" s="297"/>
      <c r="I234" s="297"/>
      <c r="J234" s="297"/>
      <c r="K234" s="297"/>
      <c r="L234" s="297"/>
      <c r="M234" s="297"/>
      <c r="N234" s="297"/>
      <c r="O234" s="297"/>
      <c r="P234" s="297"/>
      <c r="Q234" s="297"/>
      <c r="R234" s="297"/>
      <c r="S234" s="297"/>
      <c r="T234" s="297"/>
      <c r="U234" s="297"/>
      <c r="V234" s="297"/>
      <c r="W234" s="297"/>
      <c r="X234" s="297"/>
      <c r="Y234" s="297"/>
      <c r="Z234" s="297"/>
      <c r="AA234" s="297"/>
      <c r="AB234" s="297"/>
      <c r="AC234" s="297"/>
      <c r="AD234" s="297"/>
      <c r="AE234" s="297"/>
    </row>
    <row r="235" spans="1:31" ht="26" customHeight="1">
      <c r="A235" s="287" t="s">
        <v>737</v>
      </c>
      <c r="B235" s="288"/>
      <c r="C235" s="288"/>
      <c r="D235" s="288"/>
      <c r="E235" s="288"/>
      <c r="F235" s="288"/>
      <c r="G235" s="288"/>
      <c r="H235" s="289" t="s">
        <v>753</v>
      </c>
      <c r="I235" s="290"/>
      <c r="J235" s="290"/>
      <c r="K235" s="290"/>
      <c r="L235" s="290"/>
      <c r="M235" s="290"/>
      <c r="N235" s="290"/>
      <c r="O235" s="290"/>
      <c r="P235" s="290"/>
      <c r="Q235" s="290"/>
      <c r="R235" s="290"/>
      <c r="S235" s="290"/>
      <c r="T235" s="290"/>
      <c r="U235" s="290"/>
      <c r="V235" s="291"/>
      <c r="W235" s="409" t="s">
        <v>756</v>
      </c>
      <c r="X235" s="312"/>
      <c r="Y235" s="312"/>
      <c r="Z235" s="312"/>
      <c r="AA235" s="312"/>
      <c r="AB235" s="312"/>
      <c r="AC235" s="312"/>
      <c r="AD235" s="312"/>
      <c r="AE235" s="241"/>
    </row>
    <row r="236" spans="1:31" ht="39" customHeight="1">
      <c r="A236" s="287" t="s">
        <v>738</v>
      </c>
      <c r="B236" s="288"/>
      <c r="C236" s="288"/>
      <c r="D236" s="288"/>
      <c r="E236" s="288"/>
      <c r="F236" s="288"/>
      <c r="G236" s="288"/>
      <c r="H236" s="289" t="s">
        <v>754</v>
      </c>
      <c r="I236" s="290"/>
      <c r="J236" s="290"/>
      <c r="K236" s="290"/>
      <c r="L236" s="290"/>
      <c r="M236" s="290"/>
      <c r="N236" s="290"/>
      <c r="O236" s="290"/>
      <c r="P236" s="290"/>
      <c r="Q236" s="290"/>
      <c r="R236" s="290"/>
      <c r="S236" s="290"/>
      <c r="T236" s="290"/>
      <c r="U236" s="290"/>
      <c r="V236" s="291"/>
      <c r="W236" s="242"/>
      <c r="X236" s="316"/>
      <c r="Y236" s="316"/>
      <c r="Z236" s="316"/>
      <c r="AA236" s="316"/>
      <c r="AB236" s="316"/>
      <c r="AC236" s="316"/>
      <c r="AD236" s="316"/>
      <c r="AE236" s="243"/>
    </row>
    <row r="237" spans="1:31" ht="103" customHeight="1">
      <c r="A237" s="287" t="s">
        <v>740</v>
      </c>
      <c r="B237" s="288"/>
      <c r="C237" s="288"/>
      <c r="D237" s="288"/>
      <c r="E237" s="288"/>
      <c r="F237" s="288"/>
      <c r="G237" s="288"/>
      <c r="H237" s="289" t="s">
        <v>762</v>
      </c>
      <c r="I237" s="290"/>
      <c r="J237" s="290"/>
      <c r="K237" s="290"/>
      <c r="L237" s="290"/>
      <c r="M237" s="290"/>
      <c r="N237" s="290"/>
      <c r="O237" s="290"/>
      <c r="P237" s="290"/>
      <c r="Q237" s="290"/>
      <c r="R237" s="290"/>
      <c r="S237" s="290"/>
      <c r="T237" s="290"/>
      <c r="U237" s="290"/>
      <c r="V237" s="291"/>
      <c r="W237" s="409" t="s">
        <v>764</v>
      </c>
      <c r="X237" s="312"/>
      <c r="Y237" s="312"/>
      <c r="Z237" s="312"/>
      <c r="AA237" s="312"/>
      <c r="AB237" s="312"/>
      <c r="AC237" s="312"/>
      <c r="AD237" s="312"/>
      <c r="AE237" s="241"/>
    </row>
    <row r="238" spans="1:31" ht="103" customHeight="1">
      <c r="A238" s="287" t="s">
        <v>739</v>
      </c>
      <c r="B238" s="288"/>
      <c r="C238" s="288"/>
      <c r="D238" s="288"/>
      <c r="E238" s="288"/>
      <c r="F238" s="288"/>
      <c r="G238" s="288"/>
      <c r="H238" s="289" t="s">
        <v>763</v>
      </c>
      <c r="I238" s="290"/>
      <c r="J238" s="290"/>
      <c r="K238" s="290"/>
      <c r="L238" s="290"/>
      <c r="M238" s="290"/>
      <c r="N238" s="290"/>
      <c r="O238" s="290"/>
      <c r="P238" s="290"/>
      <c r="Q238" s="290"/>
      <c r="R238" s="290"/>
      <c r="S238" s="290"/>
      <c r="T238" s="290"/>
      <c r="U238" s="290"/>
      <c r="V238" s="291"/>
      <c r="W238" s="313"/>
      <c r="X238" s="314"/>
      <c r="Y238" s="314"/>
      <c r="Z238" s="314"/>
      <c r="AA238" s="314"/>
      <c r="AB238" s="314"/>
      <c r="AC238" s="314"/>
      <c r="AD238" s="314"/>
      <c r="AE238" s="315"/>
    </row>
    <row r="239" spans="1:31" ht="29" customHeight="1">
      <c r="A239" s="287" t="s">
        <v>741</v>
      </c>
      <c r="B239" s="288"/>
      <c r="C239" s="288"/>
      <c r="D239" s="288"/>
      <c r="E239" s="288"/>
      <c r="F239" s="288"/>
      <c r="G239" s="288"/>
      <c r="H239" s="289" t="s">
        <v>757</v>
      </c>
      <c r="I239" s="290"/>
      <c r="J239" s="290"/>
      <c r="K239" s="290"/>
      <c r="L239" s="290"/>
      <c r="M239" s="290"/>
      <c r="N239" s="290"/>
      <c r="O239" s="290"/>
      <c r="P239" s="290"/>
      <c r="Q239" s="290"/>
      <c r="R239" s="290"/>
      <c r="S239" s="290"/>
      <c r="T239" s="290"/>
      <c r="U239" s="290"/>
      <c r="V239" s="291"/>
      <c r="W239" s="313"/>
      <c r="X239" s="314"/>
      <c r="Y239" s="314"/>
      <c r="Z239" s="314"/>
      <c r="AA239" s="314"/>
      <c r="AB239" s="314"/>
      <c r="AC239" s="314"/>
      <c r="AD239" s="314"/>
      <c r="AE239" s="315"/>
    </row>
    <row r="240" spans="1:31" ht="26" customHeight="1">
      <c r="A240" s="287" t="s">
        <v>124</v>
      </c>
      <c r="B240" s="288"/>
      <c r="C240" s="288"/>
      <c r="D240" s="288"/>
      <c r="E240" s="288"/>
      <c r="F240" s="288"/>
      <c r="G240" s="288"/>
      <c r="H240" s="289" t="s">
        <v>758</v>
      </c>
      <c r="I240" s="290"/>
      <c r="J240" s="290"/>
      <c r="K240" s="290"/>
      <c r="L240" s="290"/>
      <c r="M240" s="290"/>
      <c r="N240" s="290"/>
      <c r="O240" s="290"/>
      <c r="P240" s="290"/>
      <c r="Q240" s="290"/>
      <c r="R240" s="290"/>
      <c r="S240" s="290"/>
      <c r="T240" s="290"/>
      <c r="U240" s="290"/>
      <c r="V240" s="291"/>
      <c r="W240" s="313"/>
      <c r="X240" s="314"/>
      <c r="Y240" s="314"/>
      <c r="Z240" s="314"/>
      <c r="AA240" s="314"/>
      <c r="AB240" s="314"/>
      <c r="AC240" s="314"/>
      <c r="AD240" s="314"/>
      <c r="AE240" s="315"/>
    </row>
    <row r="241" spans="1:31" ht="26" customHeight="1">
      <c r="A241" s="287" t="s">
        <v>125</v>
      </c>
      <c r="B241" s="288"/>
      <c r="C241" s="288"/>
      <c r="D241" s="288"/>
      <c r="E241" s="288"/>
      <c r="F241" s="288"/>
      <c r="G241" s="288"/>
      <c r="H241" s="289" t="s">
        <v>759</v>
      </c>
      <c r="I241" s="290"/>
      <c r="J241" s="290"/>
      <c r="K241" s="290"/>
      <c r="L241" s="290"/>
      <c r="M241" s="290"/>
      <c r="N241" s="290"/>
      <c r="O241" s="290"/>
      <c r="P241" s="290"/>
      <c r="Q241" s="290"/>
      <c r="R241" s="290"/>
      <c r="S241" s="290"/>
      <c r="T241" s="290"/>
      <c r="U241" s="290"/>
      <c r="V241" s="291"/>
      <c r="W241" s="313"/>
      <c r="X241" s="314"/>
      <c r="Y241" s="314"/>
      <c r="Z241" s="314"/>
      <c r="AA241" s="314"/>
      <c r="AB241" s="314"/>
      <c r="AC241" s="314"/>
      <c r="AD241" s="314"/>
      <c r="AE241" s="315"/>
    </row>
    <row r="242" spans="1:31" ht="14" customHeight="1">
      <c r="A242" s="287" t="s">
        <v>135</v>
      </c>
      <c r="B242" s="288"/>
      <c r="C242" s="288"/>
      <c r="D242" s="288"/>
      <c r="E242" s="288"/>
      <c r="F242" s="288"/>
      <c r="G242" s="288"/>
      <c r="H242" s="289" t="s">
        <v>760</v>
      </c>
      <c r="I242" s="290"/>
      <c r="J242" s="290"/>
      <c r="K242" s="290"/>
      <c r="L242" s="290"/>
      <c r="M242" s="290"/>
      <c r="N242" s="290"/>
      <c r="O242" s="290"/>
      <c r="P242" s="290"/>
      <c r="Q242" s="290"/>
      <c r="R242" s="290"/>
      <c r="S242" s="290"/>
      <c r="T242" s="290"/>
      <c r="U242" s="290"/>
      <c r="V242" s="291"/>
      <c r="W242" s="313"/>
      <c r="X242" s="314"/>
      <c r="Y242" s="314"/>
      <c r="Z242" s="314"/>
      <c r="AA242" s="314"/>
      <c r="AB242" s="314"/>
      <c r="AC242" s="314"/>
      <c r="AD242" s="314"/>
      <c r="AE242" s="315"/>
    </row>
    <row r="243" spans="1:31" ht="103" customHeight="1">
      <c r="A243" s="287" t="s">
        <v>170</v>
      </c>
      <c r="B243" s="288"/>
      <c r="C243" s="288"/>
      <c r="D243" s="288"/>
      <c r="E243" s="288"/>
      <c r="F243" s="288"/>
      <c r="G243" s="288"/>
      <c r="H243" s="289" t="s">
        <v>761</v>
      </c>
      <c r="I243" s="290"/>
      <c r="J243" s="290"/>
      <c r="K243" s="290"/>
      <c r="L243" s="290"/>
      <c r="M243" s="290"/>
      <c r="N243" s="290"/>
      <c r="O243" s="290"/>
      <c r="P243" s="290"/>
      <c r="Q243" s="290"/>
      <c r="R243" s="290"/>
      <c r="S243" s="290"/>
      <c r="T243" s="290"/>
      <c r="U243" s="290"/>
      <c r="V243" s="291"/>
      <c r="W243" s="242"/>
      <c r="X243" s="316"/>
      <c r="Y243" s="316"/>
      <c r="Z243" s="316"/>
      <c r="AA243" s="316"/>
      <c r="AB243" s="316"/>
      <c r="AC243" s="316"/>
      <c r="AD243" s="316"/>
      <c r="AE243" s="243"/>
    </row>
    <row r="244" spans="1:31" ht="38" customHeight="1">
      <c r="A244" s="287" t="s">
        <v>677</v>
      </c>
      <c r="B244" s="288"/>
      <c r="C244" s="288"/>
      <c r="D244" s="288"/>
      <c r="E244" s="288"/>
      <c r="F244" s="288"/>
      <c r="G244" s="288"/>
      <c r="H244" s="289" t="s">
        <v>766</v>
      </c>
      <c r="I244" s="290"/>
      <c r="J244" s="290"/>
      <c r="K244" s="290"/>
      <c r="L244" s="290"/>
      <c r="M244" s="290"/>
      <c r="N244" s="290"/>
      <c r="O244" s="290"/>
      <c r="P244" s="290"/>
      <c r="Q244" s="290"/>
      <c r="R244" s="290"/>
      <c r="S244" s="290"/>
      <c r="T244" s="290"/>
      <c r="U244" s="290"/>
      <c r="V244" s="291"/>
      <c r="W244" s="292" t="s">
        <v>483</v>
      </c>
      <c r="X244" s="290"/>
      <c r="Y244" s="290"/>
      <c r="Z244" s="290"/>
      <c r="AA244" s="290"/>
      <c r="AB244" s="290"/>
      <c r="AC244" s="290"/>
      <c r="AD244" s="290"/>
      <c r="AE244" s="291"/>
    </row>
    <row r="245" spans="1:31" ht="53" customHeight="1">
      <c r="A245" s="287" t="s">
        <v>742</v>
      </c>
      <c r="B245" s="288"/>
      <c r="C245" s="288"/>
      <c r="D245" s="288"/>
      <c r="E245" s="288"/>
      <c r="F245" s="288"/>
      <c r="G245" s="288"/>
      <c r="H245" s="289" t="s">
        <v>765</v>
      </c>
      <c r="I245" s="290"/>
      <c r="J245" s="290"/>
      <c r="K245" s="290"/>
      <c r="L245" s="290"/>
      <c r="M245" s="290"/>
      <c r="N245" s="290"/>
      <c r="O245" s="290"/>
      <c r="P245" s="290"/>
      <c r="Q245" s="290"/>
      <c r="R245" s="290"/>
      <c r="S245" s="290"/>
      <c r="T245" s="290"/>
      <c r="U245" s="290"/>
      <c r="V245" s="291"/>
      <c r="W245" s="292" t="s">
        <v>483</v>
      </c>
      <c r="X245" s="290"/>
      <c r="Y245" s="290"/>
      <c r="Z245" s="290"/>
      <c r="AA245" s="290"/>
      <c r="AB245" s="290"/>
      <c r="AC245" s="290"/>
      <c r="AD245" s="290"/>
      <c r="AE245" s="291"/>
    </row>
    <row r="246" spans="1:31" ht="52" customHeight="1">
      <c r="A246" s="296" t="s">
        <v>773</v>
      </c>
      <c r="B246" s="296"/>
      <c r="C246" s="297"/>
      <c r="D246" s="297"/>
      <c r="E246" s="297"/>
      <c r="F246" s="297"/>
      <c r="G246" s="297"/>
      <c r="H246" s="297"/>
      <c r="I246" s="297"/>
      <c r="J246" s="297"/>
      <c r="K246" s="297"/>
      <c r="L246" s="297"/>
      <c r="M246" s="297"/>
      <c r="N246" s="297"/>
      <c r="O246" s="297"/>
      <c r="P246" s="297"/>
      <c r="Q246" s="297"/>
      <c r="R246" s="297"/>
      <c r="S246" s="297"/>
      <c r="T246" s="297"/>
      <c r="U246" s="297"/>
      <c r="V246" s="297"/>
      <c r="W246" s="297"/>
      <c r="X246" s="297"/>
      <c r="Y246" s="297"/>
      <c r="Z246" s="297"/>
      <c r="AA246" s="297"/>
      <c r="AB246" s="297"/>
      <c r="AC246" s="297"/>
      <c r="AD246" s="297"/>
      <c r="AE246" s="297"/>
    </row>
    <row r="247" spans="1:31" ht="28" customHeight="1">
      <c r="A247" s="287" t="s">
        <v>743</v>
      </c>
      <c r="B247" s="288"/>
      <c r="C247" s="288"/>
      <c r="D247" s="288"/>
      <c r="E247" s="288"/>
      <c r="F247" s="288"/>
      <c r="G247" s="288"/>
      <c r="H247" s="289" t="s">
        <v>767</v>
      </c>
      <c r="I247" s="290"/>
      <c r="J247" s="290"/>
      <c r="K247" s="290"/>
      <c r="L247" s="290"/>
      <c r="M247" s="290"/>
      <c r="N247" s="290"/>
      <c r="O247" s="290"/>
      <c r="P247" s="290"/>
      <c r="Q247" s="290"/>
      <c r="R247" s="290"/>
      <c r="S247" s="290"/>
      <c r="T247" s="290"/>
      <c r="U247" s="290"/>
      <c r="V247" s="291"/>
      <c r="W247" s="409" t="s">
        <v>769</v>
      </c>
      <c r="X247" s="312"/>
      <c r="Y247" s="312"/>
      <c r="Z247" s="312"/>
      <c r="AA247" s="312"/>
      <c r="AB247" s="312"/>
      <c r="AC247" s="312"/>
      <c r="AD247" s="312"/>
      <c r="AE247" s="241"/>
    </row>
    <row r="248" spans="1:31" ht="27" customHeight="1">
      <c r="A248" s="287" t="s">
        <v>171</v>
      </c>
      <c r="B248" s="288"/>
      <c r="C248" s="288"/>
      <c r="D248" s="288"/>
      <c r="E248" s="288"/>
      <c r="F248" s="288"/>
      <c r="G248" s="288"/>
      <c r="H248" s="289" t="s">
        <v>768</v>
      </c>
      <c r="I248" s="290"/>
      <c r="J248" s="290"/>
      <c r="K248" s="290"/>
      <c r="L248" s="290"/>
      <c r="M248" s="290"/>
      <c r="N248" s="290"/>
      <c r="O248" s="290"/>
      <c r="P248" s="290"/>
      <c r="Q248" s="290"/>
      <c r="R248" s="290"/>
      <c r="S248" s="290"/>
      <c r="T248" s="290"/>
      <c r="U248" s="290"/>
      <c r="V248" s="291"/>
      <c r="W248" s="242"/>
      <c r="X248" s="316"/>
      <c r="Y248" s="316"/>
      <c r="Z248" s="316"/>
      <c r="AA248" s="316"/>
      <c r="AB248" s="316"/>
      <c r="AC248" s="316"/>
      <c r="AD248" s="316"/>
      <c r="AE248" s="243"/>
    </row>
    <row r="249" spans="1:31" ht="53" customHeight="1">
      <c r="A249" s="287" t="s">
        <v>744</v>
      </c>
      <c r="B249" s="288"/>
      <c r="C249" s="288"/>
      <c r="D249" s="288"/>
      <c r="E249" s="288"/>
      <c r="F249" s="288"/>
      <c r="G249" s="288"/>
      <c r="H249" s="289" t="s">
        <v>770</v>
      </c>
      <c r="I249" s="290"/>
      <c r="J249" s="290"/>
      <c r="K249" s="290"/>
      <c r="L249" s="290"/>
      <c r="M249" s="290"/>
      <c r="N249" s="290"/>
      <c r="O249" s="290"/>
      <c r="P249" s="290"/>
      <c r="Q249" s="290"/>
      <c r="R249" s="290"/>
      <c r="S249" s="290"/>
      <c r="T249" s="290"/>
      <c r="U249" s="290"/>
      <c r="V249" s="291"/>
      <c r="W249" s="292" t="s">
        <v>771</v>
      </c>
      <c r="X249" s="290"/>
      <c r="Y249" s="290"/>
      <c r="Z249" s="290"/>
      <c r="AA249" s="290"/>
      <c r="AB249" s="290"/>
      <c r="AC249" s="290"/>
      <c r="AD249" s="290"/>
      <c r="AE249" s="291"/>
    </row>
    <row r="250" spans="1:31" ht="39" customHeight="1">
      <c r="A250" s="287" t="s">
        <v>745</v>
      </c>
      <c r="B250" s="288"/>
      <c r="C250" s="288"/>
      <c r="D250" s="288"/>
      <c r="E250" s="288"/>
      <c r="F250" s="288"/>
      <c r="G250" s="288"/>
      <c r="H250" s="289" t="s">
        <v>772</v>
      </c>
      <c r="I250" s="290"/>
      <c r="J250" s="290"/>
      <c r="K250" s="290"/>
      <c r="L250" s="290"/>
      <c r="M250" s="290"/>
      <c r="N250" s="290"/>
      <c r="O250" s="290"/>
      <c r="P250" s="290"/>
      <c r="Q250" s="290"/>
      <c r="R250" s="290"/>
      <c r="S250" s="290"/>
      <c r="T250" s="290"/>
      <c r="U250" s="290"/>
      <c r="V250" s="291"/>
      <c r="W250" s="292" t="s">
        <v>483</v>
      </c>
      <c r="X250" s="290"/>
      <c r="Y250" s="290"/>
      <c r="Z250" s="290"/>
      <c r="AA250" s="290"/>
      <c r="AB250" s="290"/>
      <c r="AC250" s="290"/>
      <c r="AD250" s="290"/>
      <c r="AE250" s="291"/>
    </row>
    <row r="251" spans="1:31">
      <c r="A251" s="296" t="s">
        <v>774</v>
      </c>
      <c r="B251" s="296"/>
      <c r="C251" s="297"/>
      <c r="D251" s="297"/>
      <c r="E251" s="297"/>
      <c r="F251" s="297"/>
      <c r="G251" s="297"/>
      <c r="H251" s="297"/>
      <c r="I251" s="297"/>
      <c r="J251" s="297"/>
      <c r="K251" s="297"/>
      <c r="L251" s="297"/>
      <c r="M251" s="297"/>
      <c r="N251" s="297"/>
      <c r="O251" s="297"/>
      <c r="P251" s="297"/>
      <c r="Q251" s="297"/>
      <c r="R251" s="297"/>
      <c r="S251" s="297"/>
      <c r="T251" s="297"/>
      <c r="U251" s="297"/>
      <c r="V251" s="297"/>
      <c r="W251" s="297"/>
      <c r="X251" s="297"/>
      <c r="Y251" s="297"/>
      <c r="Z251" s="297"/>
      <c r="AA251" s="297"/>
      <c r="AB251" s="297"/>
      <c r="AC251" s="297"/>
      <c r="AD251" s="297"/>
      <c r="AE251" s="297"/>
    </row>
    <row r="252" spans="1:31" ht="78" customHeight="1">
      <c r="A252" s="287" t="s">
        <v>746</v>
      </c>
      <c r="B252" s="288"/>
      <c r="C252" s="288"/>
      <c r="D252" s="288"/>
      <c r="E252" s="288"/>
      <c r="F252" s="288"/>
      <c r="G252" s="288"/>
      <c r="H252" s="289" t="s">
        <v>779</v>
      </c>
      <c r="I252" s="290"/>
      <c r="J252" s="290"/>
      <c r="K252" s="290"/>
      <c r="L252" s="290"/>
      <c r="M252" s="290"/>
      <c r="N252" s="290"/>
      <c r="O252" s="290"/>
      <c r="P252" s="290"/>
      <c r="Q252" s="290"/>
      <c r="R252" s="290"/>
      <c r="S252" s="290"/>
      <c r="T252" s="290"/>
      <c r="U252" s="290"/>
      <c r="V252" s="291"/>
      <c r="W252" s="292" t="s">
        <v>783</v>
      </c>
      <c r="X252" s="290"/>
      <c r="Y252" s="290"/>
      <c r="Z252" s="290"/>
      <c r="AA252" s="290"/>
      <c r="AB252" s="290"/>
      <c r="AC252" s="290"/>
      <c r="AD252" s="290"/>
      <c r="AE252" s="291"/>
    </row>
    <row r="253" spans="1:31" ht="53" customHeight="1">
      <c r="A253" s="287" t="s">
        <v>747</v>
      </c>
      <c r="B253" s="288"/>
      <c r="C253" s="288"/>
      <c r="D253" s="288"/>
      <c r="E253" s="288"/>
      <c r="F253" s="288"/>
      <c r="G253" s="288"/>
      <c r="H253" s="289" t="s">
        <v>785</v>
      </c>
      <c r="I253" s="290"/>
      <c r="J253" s="290"/>
      <c r="K253" s="290"/>
      <c r="L253" s="290"/>
      <c r="M253" s="290"/>
      <c r="N253" s="290"/>
      <c r="O253" s="290"/>
      <c r="P253" s="290"/>
      <c r="Q253" s="290"/>
      <c r="R253" s="290"/>
      <c r="S253" s="290"/>
      <c r="T253" s="290"/>
      <c r="U253" s="290"/>
      <c r="V253" s="291"/>
      <c r="W253" s="292" t="s">
        <v>483</v>
      </c>
      <c r="X253" s="290"/>
      <c r="Y253" s="290"/>
      <c r="Z253" s="290"/>
      <c r="AA253" s="290"/>
      <c r="AB253" s="290"/>
      <c r="AC253" s="290"/>
      <c r="AD253" s="290"/>
      <c r="AE253" s="291"/>
    </row>
    <row r="254" spans="1:31" ht="38" customHeight="1">
      <c r="A254" s="287" t="s">
        <v>748</v>
      </c>
      <c r="B254" s="288"/>
      <c r="C254" s="288"/>
      <c r="D254" s="288"/>
      <c r="E254" s="288"/>
      <c r="F254" s="288"/>
      <c r="G254" s="288"/>
      <c r="H254" s="289" t="s">
        <v>784</v>
      </c>
      <c r="I254" s="290"/>
      <c r="J254" s="290"/>
      <c r="K254" s="290"/>
      <c r="L254" s="290"/>
      <c r="M254" s="290"/>
      <c r="N254" s="290"/>
      <c r="O254" s="290"/>
      <c r="P254" s="290"/>
      <c r="Q254" s="290"/>
      <c r="R254" s="290"/>
      <c r="S254" s="290"/>
      <c r="T254" s="290"/>
      <c r="U254" s="290"/>
      <c r="V254" s="291"/>
      <c r="W254" s="292" t="s">
        <v>781</v>
      </c>
      <c r="X254" s="290"/>
      <c r="Y254" s="290"/>
      <c r="Z254" s="290"/>
      <c r="AA254" s="290"/>
      <c r="AB254" s="290"/>
      <c r="AC254" s="290"/>
      <c r="AD254" s="290"/>
      <c r="AE254" s="291"/>
    </row>
    <row r="255" spans="1:31" ht="27" customHeight="1">
      <c r="A255" s="287" t="s">
        <v>749</v>
      </c>
      <c r="B255" s="288"/>
      <c r="C255" s="288"/>
      <c r="D255" s="288"/>
      <c r="E255" s="288"/>
      <c r="F255" s="288"/>
      <c r="G255" s="288"/>
      <c r="H255" s="289" t="s">
        <v>786</v>
      </c>
      <c r="I255" s="290"/>
      <c r="J255" s="290"/>
      <c r="K255" s="290"/>
      <c r="L255" s="290"/>
      <c r="M255" s="290"/>
      <c r="N255" s="290"/>
      <c r="O255" s="290"/>
      <c r="P255" s="290"/>
      <c r="Q255" s="290"/>
      <c r="R255" s="290"/>
      <c r="S255" s="290"/>
      <c r="T255" s="290"/>
      <c r="U255" s="290"/>
      <c r="V255" s="291"/>
      <c r="W255" s="292" t="s">
        <v>483</v>
      </c>
      <c r="X255" s="290"/>
      <c r="Y255" s="290"/>
      <c r="Z255" s="290"/>
      <c r="AA255" s="290"/>
      <c r="AB255" s="290"/>
      <c r="AC255" s="290"/>
      <c r="AD255" s="290"/>
      <c r="AE255" s="291"/>
    </row>
    <row r="256" spans="1:31" ht="53" customHeight="1">
      <c r="A256" s="287" t="s">
        <v>606</v>
      </c>
      <c r="B256" s="288"/>
      <c r="C256" s="288"/>
      <c r="D256" s="288"/>
      <c r="E256" s="288"/>
      <c r="F256" s="288"/>
      <c r="G256" s="288"/>
      <c r="H256" s="289" t="s">
        <v>787</v>
      </c>
      <c r="I256" s="290"/>
      <c r="J256" s="290"/>
      <c r="K256" s="290"/>
      <c r="L256" s="290"/>
      <c r="M256" s="290"/>
      <c r="N256" s="290"/>
      <c r="O256" s="290"/>
      <c r="P256" s="290"/>
      <c r="Q256" s="290"/>
      <c r="R256" s="290"/>
      <c r="S256" s="290"/>
      <c r="T256" s="290"/>
      <c r="U256" s="290"/>
      <c r="V256" s="291"/>
      <c r="W256" s="292" t="s">
        <v>782</v>
      </c>
      <c r="X256" s="290"/>
      <c r="Y256" s="290"/>
      <c r="Z256" s="290"/>
      <c r="AA256" s="290"/>
      <c r="AB256" s="290"/>
      <c r="AC256" s="290"/>
      <c r="AD256" s="290"/>
      <c r="AE256" s="291"/>
    </row>
    <row r="257" spans="1:31">
      <c r="A257" s="296" t="s">
        <v>775</v>
      </c>
      <c r="B257" s="296"/>
      <c r="C257" s="297"/>
      <c r="D257" s="297"/>
      <c r="E257" s="297"/>
      <c r="F257" s="297"/>
      <c r="G257" s="297"/>
      <c r="H257" s="297"/>
      <c r="I257" s="297"/>
      <c r="J257" s="297"/>
      <c r="K257" s="297"/>
      <c r="L257" s="297"/>
      <c r="M257" s="297"/>
      <c r="N257" s="297"/>
      <c r="O257" s="297"/>
      <c r="P257" s="297"/>
      <c r="Q257" s="297"/>
      <c r="R257" s="297"/>
      <c r="S257" s="297"/>
      <c r="T257" s="297"/>
      <c r="U257" s="297"/>
      <c r="V257" s="297"/>
      <c r="W257" s="297"/>
      <c r="X257" s="297"/>
      <c r="Y257" s="297"/>
      <c r="Z257" s="297"/>
      <c r="AA257" s="297"/>
      <c r="AB257" s="297"/>
      <c r="AC257" s="297"/>
      <c r="AD257" s="297"/>
      <c r="AE257" s="297"/>
    </row>
    <row r="258" spans="1:31" ht="27" customHeight="1">
      <c r="A258" s="287" t="s">
        <v>780</v>
      </c>
      <c r="B258" s="288"/>
      <c r="C258" s="288"/>
      <c r="D258" s="288"/>
      <c r="E258" s="288"/>
      <c r="F258" s="288"/>
      <c r="G258" s="288"/>
      <c r="H258" s="289" t="s">
        <v>776</v>
      </c>
      <c r="I258" s="290"/>
      <c r="J258" s="290"/>
      <c r="K258" s="290"/>
      <c r="L258" s="290"/>
      <c r="M258" s="290"/>
      <c r="N258" s="290"/>
      <c r="O258" s="290"/>
      <c r="P258" s="290"/>
      <c r="Q258" s="290"/>
      <c r="R258" s="290"/>
      <c r="S258" s="290"/>
      <c r="T258" s="290"/>
      <c r="U258" s="290"/>
      <c r="V258" s="291"/>
      <c r="W258" s="292" t="s">
        <v>483</v>
      </c>
      <c r="X258" s="290"/>
      <c r="Y258" s="290"/>
      <c r="Z258" s="290"/>
      <c r="AA258" s="290"/>
      <c r="AB258" s="290"/>
      <c r="AC258" s="290"/>
      <c r="AD258" s="290"/>
      <c r="AE258" s="291"/>
    </row>
    <row r="259" spans="1:31" ht="27" customHeight="1">
      <c r="A259" s="287" t="s">
        <v>750</v>
      </c>
      <c r="B259" s="288"/>
      <c r="C259" s="288"/>
      <c r="D259" s="288"/>
      <c r="E259" s="288"/>
      <c r="F259" s="288"/>
      <c r="G259" s="288"/>
      <c r="H259" s="289" t="s">
        <v>778</v>
      </c>
      <c r="I259" s="290"/>
      <c r="J259" s="290"/>
      <c r="K259" s="290"/>
      <c r="L259" s="290"/>
      <c r="M259" s="290"/>
      <c r="N259" s="290"/>
      <c r="O259" s="290"/>
      <c r="P259" s="290"/>
      <c r="Q259" s="290"/>
      <c r="R259" s="290"/>
      <c r="S259" s="290"/>
      <c r="T259" s="290"/>
      <c r="U259" s="290"/>
      <c r="V259" s="291"/>
      <c r="W259" s="292" t="s">
        <v>483</v>
      </c>
      <c r="X259" s="290"/>
      <c r="Y259" s="290"/>
      <c r="Z259" s="290"/>
      <c r="AA259" s="290"/>
      <c r="AB259" s="290"/>
      <c r="AC259" s="290"/>
      <c r="AD259" s="290"/>
      <c r="AE259" s="291"/>
    </row>
    <row r="260" spans="1:31" ht="26" customHeight="1">
      <c r="A260" s="287" t="s">
        <v>751</v>
      </c>
      <c r="B260" s="288"/>
      <c r="C260" s="288"/>
      <c r="D260" s="288"/>
      <c r="E260" s="288"/>
      <c r="F260" s="288"/>
      <c r="G260" s="288"/>
      <c r="H260" s="289" t="s">
        <v>777</v>
      </c>
      <c r="I260" s="290"/>
      <c r="J260" s="290"/>
      <c r="K260" s="290"/>
      <c r="L260" s="290"/>
      <c r="M260" s="290"/>
      <c r="N260" s="290"/>
      <c r="O260" s="290"/>
      <c r="P260" s="290"/>
      <c r="Q260" s="290"/>
      <c r="R260" s="290"/>
      <c r="S260" s="290"/>
      <c r="T260" s="290"/>
      <c r="U260" s="290"/>
      <c r="V260" s="291"/>
      <c r="W260" s="292" t="s">
        <v>483</v>
      </c>
      <c r="X260" s="290"/>
      <c r="Y260" s="290"/>
      <c r="Z260" s="290"/>
      <c r="AA260" s="290"/>
      <c r="AB260" s="290"/>
      <c r="AC260" s="290"/>
      <c r="AD260" s="290"/>
      <c r="AE260" s="291"/>
    </row>
    <row r="261" spans="1:31">
      <c r="A261" s="296"/>
      <c r="B261" s="296"/>
      <c r="C261" s="297"/>
      <c r="D261" s="297"/>
      <c r="E261" s="297"/>
      <c r="F261" s="297"/>
      <c r="G261" s="297"/>
      <c r="H261" s="297"/>
      <c r="I261" s="297"/>
      <c r="J261" s="297"/>
      <c r="K261" s="297"/>
      <c r="L261" s="297"/>
      <c r="M261" s="297"/>
      <c r="N261" s="297"/>
      <c r="O261" s="297"/>
      <c r="P261" s="297"/>
      <c r="Q261" s="297"/>
      <c r="R261" s="297"/>
      <c r="S261" s="297"/>
      <c r="T261" s="297"/>
      <c r="U261" s="297"/>
      <c r="V261" s="297"/>
      <c r="W261" s="297"/>
      <c r="X261" s="297"/>
      <c r="Y261" s="297"/>
      <c r="Z261" s="297"/>
      <c r="AA261" s="297"/>
      <c r="AB261" s="297"/>
      <c r="AC261" s="297"/>
      <c r="AD261" s="297"/>
      <c r="AE261" s="297"/>
    </row>
    <row r="262" spans="1:31">
      <c r="A262" s="295" t="s">
        <v>434</v>
      </c>
      <c r="B262" s="295"/>
      <c r="C262" s="295"/>
      <c r="D262" s="295"/>
      <c r="E262" s="295"/>
      <c r="F262" s="295"/>
      <c r="G262" s="295"/>
      <c r="H262" s="295"/>
      <c r="I262" s="295"/>
      <c r="J262" s="295"/>
      <c r="K262" s="295"/>
      <c r="L262" s="295"/>
      <c r="M262" s="295"/>
      <c r="N262" s="295"/>
      <c r="O262" s="295"/>
      <c r="P262" s="295"/>
      <c r="Q262" s="295"/>
      <c r="R262" s="295"/>
      <c r="S262" s="295"/>
      <c r="T262" s="295"/>
      <c r="U262" s="295"/>
      <c r="V262" s="295"/>
      <c r="W262" s="295"/>
      <c r="X262" s="295"/>
      <c r="Y262" s="295"/>
      <c r="Z262" s="295"/>
      <c r="AA262" s="295"/>
      <c r="AB262" s="295"/>
      <c r="AC262" s="295"/>
      <c r="AD262" s="295"/>
      <c r="AE262" s="295"/>
    </row>
    <row r="263" spans="1:31" ht="39" customHeight="1">
      <c r="A263" s="296" t="s">
        <v>437</v>
      </c>
      <c r="B263" s="296"/>
      <c r="C263" s="297"/>
      <c r="D263" s="297"/>
      <c r="E263" s="297"/>
      <c r="F263" s="297"/>
      <c r="G263" s="297"/>
      <c r="H263" s="297"/>
      <c r="I263" s="297"/>
      <c r="J263" s="297"/>
      <c r="K263" s="297"/>
      <c r="L263" s="297"/>
      <c r="M263" s="297"/>
      <c r="N263" s="297"/>
      <c r="O263" s="297"/>
      <c r="P263" s="297"/>
      <c r="Q263" s="297"/>
      <c r="R263" s="297"/>
      <c r="S263" s="297"/>
      <c r="T263" s="297"/>
      <c r="U263" s="297"/>
      <c r="V263" s="297"/>
      <c r="W263" s="297"/>
      <c r="X263" s="297"/>
      <c r="Y263" s="297"/>
      <c r="Z263" s="297"/>
      <c r="AA263" s="297"/>
      <c r="AB263" s="297"/>
      <c r="AC263" s="297"/>
      <c r="AD263" s="297"/>
      <c r="AE263" s="297"/>
    </row>
    <row r="264" spans="1:31" ht="13" customHeight="1">
      <c r="A264" s="293" t="s">
        <v>458</v>
      </c>
      <c r="B264" s="293"/>
      <c r="C264" s="297"/>
      <c r="D264" s="297"/>
      <c r="E264" s="297"/>
      <c r="F264" s="297"/>
      <c r="G264" s="297"/>
      <c r="H264" s="293" t="s">
        <v>470</v>
      </c>
      <c r="I264" s="288"/>
      <c r="J264" s="288"/>
      <c r="K264" s="288"/>
      <c r="L264" s="288"/>
      <c r="M264" s="288"/>
      <c r="N264" s="288"/>
      <c r="O264" s="288"/>
      <c r="P264" s="288"/>
      <c r="Q264" s="288"/>
      <c r="R264" s="288"/>
      <c r="S264" s="288"/>
      <c r="T264" s="288"/>
      <c r="U264" s="288"/>
      <c r="V264" s="288"/>
      <c r="W264" s="293" t="s">
        <v>469</v>
      </c>
      <c r="X264" s="288"/>
      <c r="Y264" s="288"/>
      <c r="Z264" s="288"/>
      <c r="AA264" s="288"/>
      <c r="AB264" s="288"/>
      <c r="AC264" s="288"/>
      <c r="AD264" s="288"/>
      <c r="AE264" s="288"/>
    </row>
    <row r="265" spans="1:31" ht="26" customHeight="1">
      <c r="A265" s="287" t="s">
        <v>728</v>
      </c>
      <c r="B265" s="288"/>
      <c r="C265" s="288"/>
      <c r="D265" s="288"/>
      <c r="E265" s="288"/>
      <c r="F265" s="288"/>
      <c r="G265" s="288"/>
      <c r="H265" s="289" t="s">
        <v>731</v>
      </c>
      <c r="I265" s="290"/>
      <c r="J265" s="290"/>
      <c r="K265" s="290"/>
      <c r="L265" s="290"/>
      <c r="M265" s="290"/>
      <c r="N265" s="290"/>
      <c r="O265" s="290"/>
      <c r="P265" s="290"/>
      <c r="Q265" s="290"/>
      <c r="R265" s="290"/>
      <c r="S265" s="290"/>
      <c r="T265" s="290"/>
      <c r="U265" s="290"/>
      <c r="V265" s="291"/>
      <c r="W265" s="292" t="s">
        <v>483</v>
      </c>
      <c r="X265" s="290"/>
      <c r="Y265" s="290"/>
      <c r="Z265" s="290"/>
      <c r="AA265" s="290"/>
      <c r="AB265" s="290"/>
      <c r="AC265" s="290"/>
      <c r="AD265" s="290"/>
      <c r="AE265" s="291"/>
    </row>
    <row r="266" spans="1:31" ht="26" customHeight="1">
      <c r="A266" s="287" t="s">
        <v>729</v>
      </c>
      <c r="B266" s="288"/>
      <c r="C266" s="288"/>
      <c r="D266" s="288"/>
      <c r="E266" s="288"/>
      <c r="F266" s="288"/>
      <c r="G266" s="288"/>
      <c r="H266" s="289" t="s">
        <v>732</v>
      </c>
      <c r="I266" s="290"/>
      <c r="J266" s="290"/>
      <c r="K266" s="290"/>
      <c r="L266" s="290"/>
      <c r="M266" s="290"/>
      <c r="N266" s="290"/>
      <c r="O266" s="290"/>
      <c r="P266" s="290"/>
      <c r="Q266" s="290"/>
      <c r="R266" s="290"/>
      <c r="S266" s="290"/>
      <c r="T266" s="290"/>
      <c r="U266" s="290"/>
      <c r="V266" s="291"/>
      <c r="W266" s="292" t="s">
        <v>483</v>
      </c>
      <c r="X266" s="290"/>
      <c r="Y266" s="290"/>
      <c r="Z266" s="290"/>
      <c r="AA266" s="290"/>
      <c r="AB266" s="290"/>
      <c r="AC266" s="290"/>
      <c r="AD266" s="290"/>
      <c r="AE266" s="291"/>
    </row>
    <row r="267" spans="1:31" ht="53" customHeight="1">
      <c r="A267" s="287" t="s">
        <v>730</v>
      </c>
      <c r="B267" s="288"/>
      <c r="C267" s="288"/>
      <c r="D267" s="288"/>
      <c r="E267" s="288"/>
      <c r="F267" s="288"/>
      <c r="G267" s="288"/>
      <c r="H267" s="289" t="s">
        <v>734</v>
      </c>
      <c r="I267" s="290"/>
      <c r="J267" s="290"/>
      <c r="K267" s="290"/>
      <c r="L267" s="290"/>
      <c r="M267" s="290"/>
      <c r="N267" s="290"/>
      <c r="O267" s="290"/>
      <c r="P267" s="290"/>
      <c r="Q267" s="290"/>
      <c r="R267" s="290"/>
      <c r="S267" s="290"/>
      <c r="T267" s="290"/>
      <c r="U267" s="290"/>
      <c r="V267" s="291"/>
      <c r="W267" s="292" t="s">
        <v>483</v>
      </c>
      <c r="X267" s="290"/>
      <c r="Y267" s="290"/>
      <c r="Z267" s="290"/>
      <c r="AA267" s="290"/>
      <c r="AB267" s="290"/>
      <c r="AC267" s="290"/>
      <c r="AD267" s="290"/>
      <c r="AE267" s="291"/>
    </row>
    <row r="268" spans="1:31" ht="39" customHeight="1">
      <c r="A268" s="287" t="s">
        <v>727</v>
      </c>
      <c r="B268" s="288"/>
      <c r="C268" s="288"/>
      <c r="D268" s="288"/>
      <c r="E268" s="288"/>
      <c r="F268" s="288"/>
      <c r="G268" s="288"/>
      <c r="H268" s="289" t="s">
        <v>733</v>
      </c>
      <c r="I268" s="290"/>
      <c r="J268" s="290"/>
      <c r="K268" s="290"/>
      <c r="L268" s="290"/>
      <c r="M268" s="290"/>
      <c r="N268" s="290"/>
      <c r="O268" s="290"/>
      <c r="P268" s="290"/>
      <c r="Q268" s="290"/>
      <c r="R268" s="290"/>
      <c r="S268" s="290"/>
      <c r="T268" s="290"/>
      <c r="U268" s="290"/>
      <c r="V268" s="291"/>
      <c r="W268" s="292" t="s">
        <v>483</v>
      </c>
      <c r="X268" s="290"/>
      <c r="Y268" s="290"/>
      <c r="Z268" s="290"/>
      <c r="AA268" s="290"/>
      <c r="AB268" s="290"/>
      <c r="AC268" s="290"/>
      <c r="AD268" s="290"/>
      <c r="AE268" s="291"/>
    </row>
    <row r="269" spans="1:31">
      <c r="A269" s="296"/>
      <c r="B269" s="296"/>
      <c r="C269" s="297"/>
      <c r="D269" s="297"/>
      <c r="E269" s="297"/>
      <c r="F269" s="297"/>
      <c r="G269" s="297"/>
      <c r="H269" s="297"/>
      <c r="I269" s="297"/>
      <c r="J269" s="297"/>
      <c r="K269" s="297"/>
      <c r="L269" s="297"/>
      <c r="M269" s="297"/>
      <c r="N269" s="297"/>
      <c r="O269" s="297"/>
      <c r="P269" s="297"/>
      <c r="Q269" s="297"/>
      <c r="R269" s="297"/>
      <c r="S269" s="297"/>
      <c r="T269" s="297"/>
      <c r="U269" s="297"/>
      <c r="V269" s="297"/>
      <c r="W269" s="297"/>
      <c r="X269" s="297"/>
      <c r="Y269" s="297"/>
      <c r="Z269" s="297"/>
      <c r="AA269" s="297"/>
      <c r="AB269" s="297"/>
      <c r="AC269" s="297"/>
      <c r="AD269" s="297"/>
      <c r="AE269" s="297"/>
    </row>
    <row r="270" spans="1:31">
      <c r="A270" s="295" t="s">
        <v>435</v>
      </c>
      <c r="B270" s="295"/>
      <c r="C270" s="295"/>
      <c r="D270" s="295"/>
      <c r="E270" s="295"/>
      <c r="F270" s="295"/>
      <c r="G270" s="295"/>
      <c r="H270" s="295"/>
      <c r="I270" s="295"/>
      <c r="J270" s="295"/>
      <c r="K270" s="295"/>
      <c r="L270" s="295"/>
      <c r="M270" s="295"/>
      <c r="N270" s="295"/>
      <c r="O270" s="295"/>
      <c r="P270" s="295"/>
      <c r="Q270" s="295"/>
      <c r="R270" s="295"/>
      <c r="S270" s="295"/>
      <c r="T270" s="295"/>
      <c r="U270" s="295"/>
      <c r="V270" s="295"/>
      <c r="W270" s="295"/>
      <c r="X270" s="295"/>
      <c r="Y270" s="295"/>
      <c r="Z270" s="295"/>
      <c r="AA270" s="295"/>
      <c r="AB270" s="295"/>
      <c r="AC270" s="295"/>
      <c r="AD270" s="295"/>
      <c r="AE270" s="295"/>
    </row>
    <row r="271" spans="1:31" ht="26" customHeight="1">
      <c r="A271" s="296" t="s">
        <v>438</v>
      </c>
      <c r="B271" s="296"/>
      <c r="C271" s="297"/>
      <c r="D271" s="297"/>
      <c r="E271" s="297"/>
      <c r="F271" s="297"/>
      <c r="G271" s="297"/>
      <c r="H271" s="297"/>
      <c r="I271" s="297"/>
      <c r="J271" s="297"/>
      <c r="K271" s="297"/>
      <c r="L271" s="297"/>
      <c r="M271" s="297"/>
      <c r="N271" s="297"/>
      <c r="O271" s="297"/>
      <c r="P271" s="297"/>
      <c r="Q271" s="297"/>
      <c r="R271" s="297"/>
      <c r="S271" s="297"/>
      <c r="T271" s="297"/>
      <c r="U271" s="297"/>
      <c r="V271" s="297"/>
      <c r="W271" s="297"/>
      <c r="X271" s="297"/>
      <c r="Y271" s="297"/>
      <c r="Z271" s="297"/>
      <c r="AA271" s="297"/>
      <c r="AB271" s="297"/>
      <c r="AC271" s="297"/>
      <c r="AD271" s="297"/>
      <c r="AE271" s="297"/>
    </row>
    <row r="272" spans="1:31" ht="13" customHeight="1">
      <c r="A272" s="293" t="s">
        <v>458</v>
      </c>
      <c r="B272" s="293"/>
      <c r="C272" s="297"/>
      <c r="D272" s="297"/>
      <c r="E272" s="297"/>
      <c r="F272" s="297"/>
      <c r="G272" s="297"/>
      <c r="H272" s="293" t="s">
        <v>470</v>
      </c>
      <c r="I272" s="288"/>
      <c r="J272" s="288"/>
      <c r="K272" s="288"/>
      <c r="L272" s="288"/>
      <c r="M272" s="288"/>
      <c r="N272" s="288"/>
      <c r="O272" s="288"/>
      <c r="P272" s="288"/>
      <c r="Q272" s="288"/>
      <c r="R272" s="288"/>
      <c r="S272" s="288"/>
      <c r="T272" s="288"/>
      <c r="U272" s="288"/>
      <c r="V272" s="288"/>
      <c r="W272" s="293" t="s">
        <v>469</v>
      </c>
      <c r="X272" s="288"/>
      <c r="Y272" s="288"/>
      <c r="Z272" s="288"/>
      <c r="AA272" s="288"/>
      <c r="AB272" s="288"/>
      <c r="AC272" s="288"/>
      <c r="AD272" s="288"/>
      <c r="AE272" s="288"/>
    </row>
    <row r="273" spans="1:31" ht="40" customHeight="1">
      <c r="A273" s="287" t="s">
        <v>459</v>
      </c>
      <c r="B273" s="288"/>
      <c r="C273" s="288"/>
      <c r="D273" s="288"/>
      <c r="E273" s="288"/>
      <c r="F273" s="288"/>
      <c r="G273" s="288"/>
      <c r="H273" s="289" t="s">
        <v>665</v>
      </c>
      <c r="I273" s="290"/>
      <c r="J273" s="290"/>
      <c r="K273" s="290"/>
      <c r="L273" s="290"/>
      <c r="M273" s="290"/>
      <c r="N273" s="290"/>
      <c r="O273" s="290"/>
      <c r="P273" s="290"/>
      <c r="Q273" s="290"/>
      <c r="R273" s="290"/>
      <c r="S273" s="290"/>
      <c r="T273" s="290"/>
      <c r="U273" s="290"/>
      <c r="V273" s="291"/>
      <c r="W273" s="292" t="s">
        <v>483</v>
      </c>
      <c r="X273" s="290"/>
      <c r="Y273" s="290"/>
      <c r="Z273" s="290"/>
      <c r="AA273" s="290"/>
      <c r="AB273" s="290"/>
      <c r="AC273" s="290"/>
      <c r="AD273" s="290"/>
      <c r="AE273" s="291"/>
    </row>
    <row r="274" spans="1:31" ht="53" customHeight="1">
      <c r="A274" s="287" t="s">
        <v>660</v>
      </c>
      <c r="B274" s="288"/>
      <c r="C274" s="288"/>
      <c r="D274" s="288"/>
      <c r="E274" s="288"/>
      <c r="F274" s="288"/>
      <c r="G274" s="288"/>
      <c r="H274" s="289" t="s">
        <v>666</v>
      </c>
      <c r="I274" s="290"/>
      <c r="J274" s="290"/>
      <c r="K274" s="290"/>
      <c r="L274" s="290"/>
      <c r="M274" s="290"/>
      <c r="N274" s="290"/>
      <c r="O274" s="290"/>
      <c r="P274" s="290"/>
      <c r="Q274" s="290"/>
      <c r="R274" s="290"/>
      <c r="S274" s="290"/>
      <c r="T274" s="290"/>
      <c r="U274" s="290"/>
      <c r="V274" s="291"/>
      <c r="W274" s="292" t="s">
        <v>483</v>
      </c>
      <c r="X274" s="290"/>
      <c r="Y274" s="290"/>
      <c r="Z274" s="290"/>
      <c r="AA274" s="290"/>
      <c r="AB274" s="290"/>
      <c r="AC274" s="290"/>
      <c r="AD274" s="290"/>
      <c r="AE274" s="291"/>
    </row>
    <row r="275" spans="1:31" ht="39" customHeight="1">
      <c r="A275" s="287" t="s">
        <v>661</v>
      </c>
      <c r="B275" s="288"/>
      <c r="C275" s="288"/>
      <c r="D275" s="288"/>
      <c r="E275" s="288"/>
      <c r="F275" s="288"/>
      <c r="G275" s="288"/>
      <c r="H275" s="289" t="s">
        <v>667</v>
      </c>
      <c r="I275" s="290"/>
      <c r="J275" s="290"/>
      <c r="K275" s="290"/>
      <c r="L275" s="290"/>
      <c r="M275" s="290"/>
      <c r="N275" s="290"/>
      <c r="O275" s="290"/>
      <c r="P275" s="290"/>
      <c r="Q275" s="290"/>
      <c r="R275" s="290"/>
      <c r="S275" s="290"/>
      <c r="T275" s="290"/>
      <c r="U275" s="290"/>
      <c r="V275" s="291"/>
      <c r="W275" s="292" t="s">
        <v>483</v>
      </c>
      <c r="X275" s="290"/>
      <c r="Y275" s="290"/>
      <c r="Z275" s="290"/>
      <c r="AA275" s="290"/>
      <c r="AB275" s="290"/>
      <c r="AC275" s="290"/>
      <c r="AD275" s="290"/>
      <c r="AE275" s="291"/>
    </row>
    <row r="276" spans="1:31" ht="27" customHeight="1">
      <c r="A276" s="287" t="s">
        <v>662</v>
      </c>
      <c r="B276" s="288"/>
      <c r="C276" s="288"/>
      <c r="D276" s="288"/>
      <c r="E276" s="288"/>
      <c r="F276" s="288"/>
      <c r="G276" s="288"/>
      <c r="H276" s="289" t="s">
        <v>668</v>
      </c>
      <c r="I276" s="290"/>
      <c r="J276" s="290"/>
      <c r="K276" s="290"/>
      <c r="L276" s="290"/>
      <c r="M276" s="290"/>
      <c r="N276" s="290"/>
      <c r="O276" s="290"/>
      <c r="P276" s="290"/>
      <c r="Q276" s="290"/>
      <c r="R276" s="290"/>
      <c r="S276" s="290"/>
      <c r="T276" s="290"/>
      <c r="U276" s="290"/>
      <c r="V276" s="291"/>
      <c r="W276" s="292" t="s">
        <v>483</v>
      </c>
      <c r="X276" s="290"/>
      <c r="Y276" s="290"/>
      <c r="Z276" s="290"/>
      <c r="AA276" s="290"/>
      <c r="AB276" s="290"/>
      <c r="AC276" s="290"/>
      <c r="AD276" s="290"/>
      <c r="AE276" s="291"/>
    </row>
    <row r="277" spans="1:31" ht="26" customHeight="1">
      <c r="A277" s="287" t="s">
        <v>663</v>
      </c>
      <c r="B277" s="288"/>
      <c r="C277" s="288"/>
      <c r="D277" s="288"/>
      <c r="E277" s="288"/>
      <c r="F277" s="288"/>
      <c r="G277" s="288"/>
      <c r="H277" s="289" t="s">
        <v>669</v>
      </c>
      <c r="I277" s="290"/>
      <c r="J277" s="290"/>
      <c r="K277" s="290"/>
      <c r="L277" s="290"/>
      <c r="M277" s="290"/>
      <c r="N277" s="290"/>
      <c r="O277" s="290"/>
      <c r="P277" s="290"/>
      <c r="Q277" s="290"/>
      <c r="R277" s="290"/>
      <c r="S277" s="290"/>
      <c r="T277" s="290"/>
      <c r="U277" s="290"/>
      <c r="V277" s="291"/>
      <c r="W277" s="292" t="s">
        <v>483</v>
      </c>
      <c r="X277" s="290"/>
      <c r="Y277" s="290"/>
      <c r="Z277" s="290"/>
      <c r="AA277" s="290"/>
      <c r="AB277" s="290"/>
      <c r="AC277" s="290"/>
      <c r="AD277" s="290"/>
      <c r="AE277" s="291"/>
    </row>
    <row r="278" spans="1:31" ht="39" customHeight="1">
      <c r="A278" s="287" t="s">
        <v>439</v>
      </c>
      <c r="B278" s="288"/>
      <c r="C278" s="288"/>
      <c r="D278" s="288"/>
      <c r="E278" s="288"/>
      <c r="F278" s="288"/>
      <c r="G278" s="288"/>
      <c r="H278" s="289" t="s">
        <v>664</v>
      </c>
      <c r="I278" s="290"/>
      <c r="J278" s="290"/>
      <c r="K278" s="290"/>
      <c r="L278" s="290"/>
      <c r="M278" s="290"/>
      <c r="N278" s="290"/>
      <c r="O278" s="290"/>
      <c r="P278" s="290"/>
      <c r="Q278" s="290"/>
      <c r="R278" s="290"/>
      <c r="S278" s="290"/>
      <c r="T278" s="290"/>
      <c r="U278" s="290"/>
      <c r="V278" s="291"/>
      <c r="W278" s="292" t="s">
        <v>483</v>
      </c>
      <c r="X278" s="290"/>
      <c r="Y278" s="290"/>
      <c r="Z278" s="290"/>
      <c r="AA278" s="290"/>
      <c r="AB278" s="290"/>
      <c r="AC278" s="290"/>
      <c r="AD278" s="290"/>
      <c r="AE278" s="291"/>
    </row>
    <row r="279" spans="1:31">
      <c r="A279" s="296"/>
      <c r="B279" s="296"/>
      <c r="C279" s="297"/>
      <c r="D279" s="297"/>
      <c r="E279" s="297"/>
      <c r="F279" s="297"/>
      <c r="G279" s="297"/>
      <c r="H279" s="297"/>
      <c r="I279" s="297"/>
      <c r="J279" s="297"/>
      <c r="K279" s="297"/>
      <c r="L279" s="297"/>
      <c r="M279" s="297"/>
      <c r="N279" s="297"/>
      <c r="O279" s="297"/>
      <c r="P279" s="297"/>
      <c r="Q279" s="297"/>
      <c r="R279" s="297"/>
      <c r="S279" s="297"/>
      <c r="T279" s="297"/>
      <c r="U279" s="297"/>
      <c r="V279" s="297"/>
      <c r="W279" s="297"/>
      <c r="X279" s="297"/>
      <c r="Y279" s="297"/>
      <c r="Z279" s="297"/>
      <c r="AA279" s="297"/>
      <c r="AB279" s="297"/>
      <c r="AC279" s="297"/>
      <c r="AD279" s="297"/>
      <c r="AE279" s="297"/>
    </row>
    <row r="280" spans="1:31" ht="26" customHeight="1">
      <c r="A280" s="296" t="s">
        <v>416</v>
      </c>
      <c r="B280" s="296"/>
      <c r="C280" s="297"/>
      <c r="D280" s="297"/>
      <c r="E280" s="297"/>
      <c r="F280" s="297"/>
      <c r="G280" s="297"/>
      <c r="H280" s="297"/>
      <c r="I280" s="297"/>
      <c r="J280" s="297"/>
      <c r="K280" s="297"/>
      <c r="L280" s="297"/>
      <c r="M280" s="297"/>
      <c r="N280" s="297"/>
      <c r="O280" s="297"/>
      <c r="P280" s="297"/>
      <c r="Q280" s="297"/>
      <c r="R280" s="297"/>
      <c r="S280" s="297"/>
      <c r="T280" s="297"/>
      <c r="U280" s="297"/>
      <c r="V280" s="297"/>
      <c r="W280" s="297"/>
      <c r="X280" s="297"/>
      <c r="Y280" s="297"/>
      <c r="Z280" s="297"/>
      <c r="AA280" s="297"/>
      <c r="AB280" s="297"/>
      <c r="AC280" s="297"/>
      <c r="AD280" s="297"/>
      <c r="AE280" s="297"/>
    </row>
    <row r="281" spans="1:31">
      <c r="A281" s="296"/>
      <c r="B281" s="296"/>
      <c r="C281" s="297"/>
      <c r="D281" s="297"/>
      <c r="E281" s="297"/>
      <c r="F281" s="297"/>
      <c r="G281" s="297"/>
      <c r="H281" s="297"/>
      <c r="I281" s="297"/>
      <c r="J281" s="297"/>
      <c r="K281" s="297"/>
      <c r="L281" s="297"/>
      <c r="M281" s="297"/>
      <c r="N281" s="297"/>
      <c r="O281" s="297"/>
      <c r="P281" s="297"/>
      <c r="Q281" s="297"/>
      <c r="R281" s="297"/>
      <c r="S281" s="297"/>
      <c r="T281" s="297"/>
      <c r="U281" s="297"/>
      <c r="V281" s="297"/>
      <c r="W281" s="297"/>
      <c r="X281" s="297"/>
      <c r="Y281" s="297"/>
      <c r="Z281" s="297"/>
      <c r="AA281" s="297"/>
      <c r="AB281" s="297"/>
      <c r="AC281" s="297"/>
      <c r="AD281" s="297"/>
      <c r="AE281" s="297"/>
    </row>
    <row r="282" spans="1:31" ht="18">
      <c r="A282" s="309" t="s">
        <v>417</v>
      </c>
      <c r="B282" s="309"/>
      <c r="C282" s="297"/>
      <c r="D282" s="297"/>
      <c r="E282" s="297"/>
      <c r="F282" s="297"/>
      <c r="G282" s="297"/>
      <c r="H282" s="297"/>
      <c r="I282" s="297"/>
      <c r="J282" s="297"/>
      <c r="K282" s="297"/>
      <c r="L282" s="297"/>
      <c r="M282" s="297"/>
      <c r="N282" s="297"/>
      <c r="O282" s="297"/>
      <c r="P282" s="297"/>
      <c r="Q282" s="297"/>
      <c r="R282" s="297"/>
      <c r="S282" s="297"/>
      <c r="T282" s="297"/>
      <c r="U282" s="297"/>
      <c r="V282" s="297"/>
      <c r="W282" s="297"/>
      <c r="X282" s="297"/>
      <c r="Y282" s="297"/>
      <c r="Z282" s="297"/>
      <c r="AA282" s="297"/>
      <c r="AB282" s="297"/>
      <c r="AC282" s="297"/>
      <c r="AD282" s="297"/>
      <c r="AE282" s="297"/>
    </row>
    <row r="283" spans="1:31" ht="14" customHeight="1">
      <c r="A283" s="296" t="s">
        <v>418</v>
      </c>
      <c r="B283" s="296"/>
      <c r="C283" s="297"/>
      <c r="D283" s="297"/>
      <c r="E283" s="297"/>
      <c r="F283" s="297"/>
      <c r="G283" s="297"/>
      <c r="H283" s="297"/>
      <c r="I283" s="297"/>
      <c r="J283" s="297"/>
      <c r="K283" s="297"/>
      <c r="L283" s="297"/>
      <c r="M283" s="297"/>
      <c r="N283" s="297"/>
      <c r="O283" s="297"/>
      <c r="P283" s="297"/>
      <c r="Q283" s="297"/>
      <c r="R283" s="297"/>
      <c r="S283" s="297"/>
      <c r="T283" s="297"/>
      <c r="U283" s="297"/>
      <c r="V283" s="297"/>
      <c r="W283" s="297"/>
      <c r="X283" s="297"/>
      <c r="Y283" s="297"/>
      <c r="Z283" s="297"/>
      <c r="AA283" s="297"/>
      <c r="AB283" s="297"/>
      <c r="AC283" s="297"/>
      <c r="AD283" s="297"/>
      <c r="AE283" s="297"/>
    </row>
    <row r="284" spans="1:31" ht="26" customHeight="1">
      <c r="A284" s="296" t="s">
        <v>419</v>
      </c>
      <c r="B284" s="296"/>
      <c r="C284" s="297"/>
      <c r="D284" s="297"/>
      <c r="E284" s="297"/>
      <c r="F284" s="297"/>
      <c r="G284" s="297"/>
      <c r="H284" s="297"/>
      <c r="I284" s="297"/>
      <c r="J284" s="297"/>
      <c r="K284" s="297"/>
      <c r="L284" s="297"/>
      <c r="M284" s="297"/>
      <c r="N284" s="297"/>
      <c r="O284" s="297"/>
      <c r="P284" s="297"/>
      <c r="Q284" s="297"/>
      <c r="R284" s="297"/>
      <c r="S284" s="297"/>
      <c r="T284" s="297"/>
      <c r="U284" s="297"/>
      <c r="V284" s="297"/>
      <c r="W284" s="297"/>
      <c r="X284" s="297"/>
      <c r="Y284" s="297"/>
      <c r="Z284" s="297"/>
      <c r="AA284" s="297"/>
      <c r="AB284" s="297"/>
      <c r="AC284" s="297"/>
      <c r="AD284" s="297"/>
      <c r="AE284" s="297"/>
    </row>
    <row r="285" spans="1:31">
      <c r="A285" s="296" t="s">
        <v>420</v>
      </c>
      <c r="B285" s="296"/>
      <c r="C285" s="297"/>
      <c r="D285" s="297"/>
      <c r="E285" s="297"/>
      <c r="F285" s="297"/>
      <c r="G285" s="297"/>
      <c r="H285" s="297"/>
      <c r="I285" s="297"/>
      <c r="J285" s="297"/>
      <c r="K285" s="297"/>
      <c r="L285" s="297"/>
      <c r="M285" s="297"/>
      <c r="N285" s="297"/>
      <c r="O285" s="297"/>
      <c r="P285" s="297"/>
      <c r="Q285" s="297"/>
      <c r="R285" s="297"/>
      <c r="S285" s="297"/>
      <c r="T285" s="297"/>
      <c r="U285" s="297"/>
      <c r="V285" s="297"/>
      <c r="W285" s="297"/>
      <c r="X285" s="297"/>
      <c r="Y285" s="297"/>
      <c r="Z285" s="297"/>
      <c r="AA285" s="297"/>
      <c r="AB285" s="297"/>
      <c r="AC285" s="297"/>
      <c r="AD285" s="297"/>
      <c r="AE285" s="297"/>
    </row>
    <row r="286" spans="1:31">
      <c r="A286" s="296"/>
      <c r="B286" s="296"/>
      <c r="C286" s="297"/>
      <c r="D286" s="297"/>
      <c r="E286" s="297"/>
      <c r="F286" s="297"/>
      <c r="G286" s="297"/>
      <c r="H286" s="297"/>
      <c r="I286" s="297"/>
      <c r="J286" s="297"/>
      <c r="K286" s="297"/>
      <c r="L286" s="297"/>
      <c r="M286" s="297"/>
      <c r="N286" s="297"/>
      <c r="O286" s="297"/>
      <c r="P286" s="297"/>
      <c r="Q286" s="297"/>
      <c r="R286" s="297"/>
      <c r="S286" s="297"/>
      <c r="T286" s="297"/>
      <c r="U286" s="297"/>
      <c r="V286" s="297"/>
      <c r="W286" s="297"/>
      <c r="X286" s="297"/>
      <c r="Y286" s="297"/>
      <c r="Z286" s="297"/>
      <c r="AA286" s="297"/>
      <c r="AB286" s="297"/>
      <c r="AC286" s="297"/>
      <c r="AD286" s="297"/>
      <c r="AE286" s="297"/>
    </row>
    <row r="287" spans="1:31" ht="18">
      <c r="A287" s="309" t="s">
        <v>421</v>
      </c>
      <c r="B287" s="309"/>
      <c r="C287" s="297"/>
      <c r="D287" s="297"/>
      <c r="E287" s="297"/>
      <c r="F287" s="297"/>
      <c r="G287" s="297"/>
      <c r="H287" s="297"/>
      <c r="I287" s="297"/>
      <c r="J287" s="297"/>
      <c r="K287" s="297"/>
      <c r="L287" s="297"/>
      <c r="M287" s="297"/>
      <c r="N287" s="297"/>
      <c r="O287" s="297"/>
      <c r="P287" s="297"/>
      <c r="Q287" s="297"/>
      <c r="R287" s="297"/>
      <c r="S287" s="297"/>
      <c r="T287" s="297"/>
      <c r="U287" s="297"/>
      <c r="V287" s="297"/>
      <c r="W287" s="297"/>
      <c r="X287" s="297"/>
      <c r="Y287" s="297"/>
      <c r="Z287" s="297"/>
      <c r="AA287" s="297"/>
      <c r="AB287" s="297"/>
      <c r="AC287" s="297"/>
      <c r="AD287" s="297"/>
      <c r="AE287" s="297"/>
    </row>
    <row r="288" spans="1:31" ht="52" customHeight="1">
      <c r="A288" s="298" t="s">
        <v>735</v>
      </c>
      <c r="B288" s="296"/>
      <c r="C288" s="297"/>
      <c r="D288" s="297"/>
      <c r="E288" s="297"/>
      <c r="F288" s="297"/>
      <c r="G288" s="297"/>
      <c r="H288" s="297"/>
      <c r="I288" s="297"/>
      <c r="J288" s="297"/>
      <c r="K288" s="297"/>
      <c r="L288" s="297"/>
      <c r="M288" s="297"/>
      <c r="N288" s="297"/>
      <c r="O288" s="297"/>
      <c r="P288" s="297"/>
      <c r="Q288" s="297"/>
      <c r="R288" s="297"/>
      <c r="S288" s="297"/>
      <c r="T288" s="297"/>
      <c r="U288" s="297"/>
      <c r="V288" s="297"/>
      <c r="W288" s="297"/>
      <c r="X288" s="297"/>
      <c r="Y288" s="297"/>
      <c r="Z288" s="297"/>
      <c r="AA288" s="297"/>
      <c r="AB288" s="297"/>
      <c r="AC288" s="297"/>
      <c r="AD288" s="297"/>
      <c r="AE288" s="297"/>
    </row>
    <row r="289" spans="1:31" ht="65" customHeight="1">
      <c r="A289" s="298" t="s">
        <v>736</v>
      </c>
      <c r="B289" s="296"/>
      <c r="C289" s="297"/>
      <c r="D289" s="297"/>
      <c r="E289" s="297"/>
      <c r="F289" s="297"/>
      <c r="G289" s="297"/>
      <c r="H289" s="297"/>
      <c r="I289" s="297"/>
      <c r="J289" s="297"/>
      <c r="K289" s="297"/>
      <c r="L289" s="297"/>
      <c r="M289" s="297"/>
      <c r="N289" s="297"/>
      <c r="O289" s="297"/>
      <c r="P289" s="297"/>
      <c r="Q289" s="297"/>
      <c r="R289" s="297"/>
      <c r="S289" s="297"/>
      <c r="T289" s="297"/>
      <c r="U289" s="297"/>
      <c r="V289" s="297"/>
      <c r="W289" s="297"/>
      <c r="X289" s="297"/>
      <c r="Y289" s="297"/>
      <c r="Z289" s="297"/>
      <c r="AA289" s="297"/>
      <c r="AB289" s="297"/>
      <c r="AC289" s="297"/>
      <c r="AD289" s="297"/>
      <c r="AE289" s="297"/>
    </row>
    <row r="290" spans="1:31" ht="93" customHeight="1">
      <c r="A290" s="298" t="s">
        <v>456</v>
      </c>
      <c r="B290" s="296"/>
      <c r="C290" s="297"/>
      <c r="D290" s="297"/>
      <c r="E290" s="297"/>
      <c r="F290" s="297"/>
      <c r="G290" s="297"/>
      <c r="H290" s="297"/>
      <c r="I290" s="297"/>
      <c r="J290" s="297"/>
      <c r="K290" s="297"/>
      <c r="L290" s="297"/>
      <c r="M290" s="297"/>
      <c r="N290" s="297"/>
      <c r="O290" s="297"/>
      <c r="P290" s="297"/>
      <c r="Q290" s="297"/>
      <c r="R290" s="297"/>
      <c r="S290" s="297"/>
      <c r="T290" s="297"/>
      <c r="U290" s="297"/>
      <c r="V290" s="297"/>
      <c r="W290" s="297"/>
      <c r="X290" s="297"/>
      <c r="Y290" s="297"/>
      <c r="Z290" s="297"/>
      <c r="AA290" s="297"/>
      <c r="AB290" s="297"/>
      <c r="AC290" s="297"/>
      <c r="AD290" s="297"/>
      <c r="AE290" s="297"/>
    </row>
    <row r="291" spans="1:31" ht="65" customHeight="1">
      <c r="A291" s="298" t="s">
        <v>584</v>
      </c>
      <c r="B291" s="296"/>
      <c r="C291" s="297"/>
      <c r="D291" s="297"/>
      <c r="E291" s="297"/>
      <c r="F291" s="297"/>
      <c r="G291" s="297"/>
      <c r="H291" s="297"/>
      <c r="I291" s="297"/>
      <c r="J291" s="297"/>
      <c r="K291" s="297"/>
      <c r="L291" s="297"/>
      <c r="M291" s="297"/>
      <c r="N291" s="297"/>
      <c r="O291" s="297"/>
      <c r="P291" s="297"/>
      <c r="Q291" s="297"/>
      <c r="R291" s="297"/>
      <c r="S291" s="297"/>
      <c r="T291" s="297"/>
      <c r="U291" s="297"/>
      <c r="V291" s="297"/>
      <c r="W291" s="297"/>
      <c r="X291" s="297"/>
      <c r="Y291" s="297"/>
      <c r="Z291" s="297"/>
      <c r="AA291" s="297"/>
      <c r="AB291" s="297"/>
      <c r="AC291" s="297"/>
      <c r="AD291" s="297"/>
      <c r="AE291" s="297"/>
    </row>
    <row r="292" spans="1:31" ht="66" customHeight="1">
      <c r="A292" s="296" t="s">
        <v>422</v>
      </c>
      <c r="B292" s="296"/>
      <c r="C292" s="297"/>
      <c r="D292" s="297"/>
      <c r="E292" s="297"/>
      <c r="F292" s="297"/>
      <c r="G292" s="297"/>
      <c r="H292" s="297"/>
      <c r="I292" s="297"/>
      <c r="J292" s="297"/>
      <c r="K292" s="297"/>
      <c r="L292" s="297"/>
      <c r="M292" s="297"/>
      <c r="N292" s="297"/>
      <c r="O292" s="297"/>
      <c r="P292" s="297"/>
      <c r="Q292" s="297"/>
      <c r="R292" s="297"/>
      <c r="S292" s="297"/>
      <c r="T292" s="297"/>
      <c r="U292" s="297"/>
      <c r="V292" s="297"/>
      <c r="W292" s="297"/>
      <c r="X292" s="297"/>
      <c r="Y292" s="297"/>
      <c r="Z292" s="297"/>
      <c r="AA292" s="297"/>
      <c r="AB292" s="297"/>
      <c r="AC292" s="297"/>
      <c r="AD292" s="297"/>
      <c r="AE292" s="297"/>
    </row>
    <row r="293" spans="1:31" ht="40" customHeight="1">
      <c r="A293" s="298" t="s">
        <v>585</v>
      </c>
      <c r="B293" s="296"/>
      <c r="C293" s="297"/>
      <c r="D293" s="297"/>
      <c r="E293" s="297"/>
      <c r="F293" s="297"/>
      <c r="G293" s="297"/>
      <c r="H293" s="297"/>
      <c r="I293" s="297"/>
      <c r="J293" s="297"/>
      <c r="K293" s="297"/>
      <c r="L293" s="297"/>
      <c r="M293" s="297"/>
      <c r="N293" s="297"/>
      <c r="O293" s="297"/>
      <c r="P293" s="297"/>
      <c r="Q293" s="297"/>
      <c r="R293" s="297"/>
      <c r="S293" s="297"/>
      <c r="T293" s="297"/>
      <c r="U293" s="297"/>
      <c r="V293" s="297"/>
      <c r="W293" s="297"/>
      <c r="X293" s="297"/>
      <c r="Y293" s="297"/>
      <c r="Z293" s="297"/>
      <c r="AA293" s="297"/>
      <c r="AB293" s="297"/>
      <c r="AC293" s="297"/>
      <c r="AD293" s="297"/>
      <c r="AE293" s="297"/>
    </row>
    <row r="294" spans="1:31" ht="66" customHeight="1">
      <c r="A294" s="298" t="s">
        <v>586</v>
      </c>
      <c r="B294" s="296"/>
      <c r="C294" s="297"/>
      <c r="D294" s="297"/>
      <c r="E294" s="297"/>
      <c r="F294" s="297"/>
      <c r="G294" s="297"/>
      <c r="H294" s="297"/>
      <c r="I294" s="297"/>
      <c r="J294" s="297"/>
      <c r="K294" s="297"/>
      <c r="L294" s="297"/>
      <c r="M294" s="297"/>
      <c r="N294" s="297"/>
      <c r="O294" s="297"/>
      <c r="P294" s="297"/>
      <c r="Q294" s="297"/>
      <c r="R294" s="297"/>
      <c r="S294" s="297"/>
      <c r="T294" s="297"/>
      <c r="U294" s="297"/>
      <c r="V294" s="297"/>
      <c r="W294" s="297"/>
      <c r="X294" s="297"/>
      <c r="Y294" s="297"/>
      <c r="Z294" s="297"/>
      <c r="AA294" s="297"/>
      <c r="AB294" s="297"/>
      <c r="AC294" s="297"/>
      <c r="AD294" s="297"/>
      <c r="AE294" s="297"/>
    </row>
    <row r="295" spans="1:31">
      <c r="A295" s="296"/>
      <c r="B295" s="296"/>
      <c r="C295" s="297"/>
      <c r="D295" s="297"/>
      <c r="E295" s="297"/>
      <c r="F295" s="297"/>
      <c r="G295" s="297"/>
      <c r="H295" s="297"/>
      <c r="I295" s="297"/>
      <c r="J295" s="297"/>
      <c r="K295" s="297"/>
      <c r="L295" s="297"/>
      <c r="M295" s="297"/>
      <c r="N295" s="297"/>
      <c r="O295" s="297"/>
      <c r="P295" s="297"/>
      <c r="Q295" s="297"/>
      <c r="R295" s="297"/>
      <c r="S295" s="297"/>
      <c r="T295" s="297"/>
      <c r="U295" s="297"/>
      <c r="V295" s="297"/>
      <c r="W295" s="297"/>
      <c r="X295" s="297"/>
      <c r="Y295" s="297"/>
      <c r="Z295" s="297"/>
      <c r="AA295" s="297"/>
      <c r="AB295" s="297"/>
      <c r="AC295" s="297"/>
      <c r="AD295" s="297"/>
      <c r="AE295" s="297"/>
    </row>
    <row r="296" spans="1:31">
      <c r="A296" s="295" t="s">
        <v>455</v>
      </c>
      <c r="B296" s="295"/>
      <c r="C296" s="295"/>
      <c r="D296" s="295"/>
      <c r="E296" s="295"/>
      <c r="F296" s="295"/>
      <c r="G296" s="295"/>
      <c r="H296" s="295"/>
      <c r="I296" s="295"/>
      <c r="J296" s="295"/>
      <c r="K296" s="295"/>
      <c r="L296" s="295"/>
      <c r="M296" s="295"/>
      <c r="N296" s="295"/>
      <c r="O296" s="295"/>
      <c r="P296" s="295"/>
      <c r="Q296" s="295"/>
      <c r="R296" s="295"/>
      <c r="S296" s="295"/>
      <c r="T296" s="295"/>
      <c r="U296" s="295"/>
      <c r="V296" s="295"/>
      <c r="W296" s="295"/>
      <c r="X296" s="295"/>
      <c r="Y296" s="295"/>
      <c r="Z296" s="295"/>
      <c r="AA296" s="295"/>
      <c r="AB296" s="295"/>
      <c r="AC296" s="295"/>
      <c r="AD296" s="295"/>
      <c r="AE296" s="295"/>
    </row>
    <row r="297" spans="1:31" ht="26" customHeight="1">
      <c r="A297" s="357" t="s">
        <v>692</v>
      </c>
      <c r="B297" s="358"/>
      <c r="C297" s="359"/>
      <c r="D297" s="359"/>
      <c r="E297" s="359"/>
      <c r="F297" s="359"/>
      <c r="G297" s="359"/>
      <c r="H297" s="359"/>
      <c r="I297" s="359"/>
      <c r="J297" s="359"/>
      <c r="K297" s="359"/>
      <c r="L297" s="359"/>
      <c r="M297" s="359"/>
      <c r="N297" s="359"/>
      <c r="O297" s="359"/>
      <c r="P297" s="359"/>
      <c r="Q297" s="359"/>
      <c r="R297" s="359"/>
      <c r="S297" s="359"/>
      <c r="T297" s="359"/>
      <c r="U297" s="359"/>
      <c r="V297" s="359"/>
      <c r="W297" s="359"/>
      <c r="X297" s="359"/>
      <c r="Y297" s="359"/>
      <c r="Z297" s="359"/>
      <c r="AA297" s="359"/>
      <c r="AB297" s="359"/>
      <c r="AC297" s="359"/>
      <c r="AD297" s="359"/>
      <c r="AE297" s="359"/>
    </row>
    <row r="298" spans="1:31" ht="26" customHeight="1">
      <c r="A298" s="357" t="s">
        <v>693</v>
      </c>
      <c r="B298" s="358"/>
      <c r="C298" s="359"/>
      <c r="D298" s="359"/>
      <c r="E298" s="359"/>
      <c r="F298" s="359"/>
      <c r="G298" s="359"/>
      <c r="H298" s="359"/>
      <c r="I298" s="359"/>
      <c r="J298" s="359"/>
      <c r="K298" s="359"/>
      <c r="L298" s="359"/>
      <c r="M298" s="359"/>
      <c r="N298" s="359"/>
      <c r="O298" s="359"/>
      <c r="P298" s="359"/>
      <c r="Q298" s="359"/>
      <c r="R298" s="359"/>
      <c r="S298" s="359"/>
      <c r="T298" s="359"/>
      <c r="U298" s="359"/>
      <c r="V298" s="359"/>
      <c r="W298" s="359"/>
      <c r="X298" s="359"/>
      <c r="Y298" s="359"/>
      <c r="Z298" s="359"/>
      <c r="AA298" s="359"/>
      <c r="AB298" s="359"/>
      <c r="AC298" s="359"/>
      <c r="AD298" s="359"/>
      <c r="AE298" s="359"/>
    </row>
    <row r="299" spans="1:31" ht="14" customHeight="1">
      <c r="A299" s="357" t="s">
        <v>457</v>
      </c>
      <c r="B299" s="358"/>
      <c r="C299" s="359"/>
      <c r="D299" s="359"/>
      <c r="E299" s="359"/>
      <c r="F299" s="359"/>
      <c r="G299" s="359"/>
      <c r="H299" s="359"/>
      <c r="I299" s="359"/>
      <c r="J299" s="359"/>
      <c r="K299" s="359"/>
      <c r="L299" s="359"/>
      <c r="M299" s="359"/>
      <c r="N299" s="359"/>
      <c r="O299" s="359"/>
      <c r="P299" s="359"/>
      <c r="Q299" s="359"/>
      <c r="R299" s="359"/>
      <c r="S299" s="359"/>
      <c r="T299" s="359"/>
      <c r="U299" s="359"/>
      <c r="V299" s="359"/>
      <c r="W299" s="359"/>
      <c r="X299" s="359"/>
      <c r="Y299" s="359"/>
      <c r="Z299" s="359"/>
      <c r="AA299" s="359"/>
      <c r="AB299" s="359"/>
      <c r="AC299" s="359"/>
      <c r="AD299" s="359"/>
      <c r="AE299" s="359"/>
    </row>
    <row r="300" spans="1:31">
      <c r="A300" s="296"/>
      <c r="B300" s="296"/>
      <c r="C300" s="297"/>
      <c r="D300" s="297"/>
      <c r="E300" s="297"/>
      <c r="F300" s="297"/>
      <c r="G300" s="297"/>
      <c r="H300" s="297"/>
      <c r="I300" s="297"/>
      <c r="J300" s="297"/>
      <c r="K300" s="297"/>
      <c r="L300" s="297"/>
      <c r="M300" s="297"/>
      <c r="N300" s="297"/>
      <c r="O300" s="297"/>
      <c r="P300" s="297"/>
      <c r="Q300" s="297"/>
      <c r="R300" s="297"/>
      <c r="S300" s="297"/>
      <c r="T300" s="297"/>
      <c r="U300" s="297"/>
      <c r="V300" s="297"/>
      <c r="W300" s="297"/>
      <c r="X300" s="297"/>
      <c r="Y300" s="297"/>
      <c r="Z300" s="297"/>
      <c r="AA300" s="297"/>
      <c r="AB300" s="297"/>
      <c r="AC300" s="297"/>
      <c r="AD300" s="297"/>
      <c r="AE300" s="297"/>
    </row>
    <row r="301" spans="1:31">
      <c r="A301" s="295" t="s">
        <v>442</v>
      </c>
      <c r="B301" s="295"/>
      <c r="C301" s="295"/>
      <c r="D301" s="295"/>
      <c r="E301" s="295"/>
      <c r="F301" s="295"/>
      <c r="G301" s="295"/>
      <c r="H301" s="295"/>
      <c r="I301" s="295"/>
      <c r="J301" s="295"/>
      <c r="K301" s="295"/>
      <c r="L301" s="295"/>
      <c r="M301" s="295"/>
      <c r="N301" s="295"/>
      <c r="O301" s="295"/>
      <c r="P301" s="295"/>
      <c r="Q301" s="295"/>
      <c r="R301" s="295"/>
      <c r="S301" s="295"/>
      <c r="T301" s="295"/>
      <c r="U301" s="295"/>
      <c r="V301" s="295"/>
      <c r="W301" s="295"/>
      <c r="X301" s="295"/>
      <c r="Y301" s="295"/>
      <c r="Z301" s="295"/>
      <c r="AA301" s="295"/>
      <c r="AB301" s="295"/>
      <c r="AC301" s="295"/>
      <c r="AD301" s="295"/>
      <c r="AE301" s="295"/>
    </row>
    <row r="302" spans="1:31" ht="26" customHeight="1">
      <c r="A302" s="296" t="s">
        <v>446</v>
      </c>
      <c r="B302" s="296"/>
      <c r="C302" s="297"/>
      <c r="D302" s="297"/>
      <c r="E302" s="297"/>
      <c r="F302" s="297"/>
      <c r="G302" s="297"/>
      <c r="H302" s="297"/>
      <c r="I302" s="297"/>
      <c r="J302" s="297"/>
      <c r="K302" s="297"/>
      <c r="L302" s="297"/>
      <c r="M302" s="297"/>
      <c r="N302" s="297"/>
      <c r="O302" s="297"/>
      <c r="P302" s="297"/>
      <c r="Q302" s="297"/>
      <c r="R302" s="297"/>
      <c r="S302" s="297"/>
      <c r="T302" s="297"/>
      <c r="U302" s="297"/>
      <c r="V302" s="297"/>
      <c r="W302" s="297"/>
      <c r="X302" s="297"/>
      <c r="Y302" s="297"/>
      <c r="Z302" s="297"/>
      <c r="AA302" s="297"/>
      <c r="AB302" s="297"/>
      <c r="AC302" s="297"/>
      <c r="AD302" s="297"/>
      <c r="AE302" s="297"/>
    </row>
    <row r="303" spans="1:31">
      <c r="A303" s="299" t="s">
        <v>443</v>
      </c>
      <c r="B303" s="224"/>
      <c r="C303" s="224"/>
      <c r="D303" s="224"/>
      <c r="E303" s="224"/>
      <c r="F303" s="224"/>
      <c r="G303" s="224"/>
      <c r="H303" s="224"/>
      <c r="I303" s="306" t="s">
        <v>448</v>
      </c>
      <c r="J303" s="307"/>
      <c r="K303" s="307"/>
      <c r="L303" s="307"/>
      <c r="M303" s="307"/>
      <c r="N303" s="307"/>
      <c r="O303" s="356"/>
      <c r="P303" s="299" t="s">
        <v>444</v>
      </c>
      <c r="Q303" s="224"/>
      <c r="R303" s="224"/>
      <c r="S303" s="224"/>
      <c r="T303" s="224"/>
      <c r="U303" s="224"/>
      <c r="V303" s="224"/>
      <c r="W303" s="224"/>
      <c r="X303" s="224"/>
      <c r="Y303" s="224"/>
      <c r="Z303" s="224"/>
      <c r="AA303" s="224"/>
      <c r="AB303" s="224"/>
      <c r="AC303" s="224"/>
      <c r="AD303" s="224"/>
      <c r="AE303" s="254"/>
    </row>
    <row r="304" spans="1:31" ht="52" customHeight="1">
      <c r="A304" s="343" t="s">
        <v>450</v>
      </c>
      <c r="B304" s="344"/>
      <c r="C304" s="344"/>
      <c r="D304" s="344"/>
      <c r="E304" s="344"/>
      <c r="F304" s="344"/>
      <c r="G304" s="344"/>
      <c r="H304" s="344"/>
      <c r="I304" s="343" t="s">
        <v>449</v>
      </c>
      <c r="J304" s="345"/>
      <c r="K304" s="345"/>
      <c r="L304" s="345"/>
      <c r="M304" s="345"/>
      <c r="N304" s="345"/>
      <c r="O304" s="346"/>
      <c r="P304" s="347" t="s">
        <v>629</v>
      </c>
      <c r="Q304" s="348"/>
      <c r="R304" s="348"/>
      <c r="S304" s="348"/>
      <c r="T304" s="348"/>
      <c r="U304" s="348"/>
      <c r="V304" s="348"/>
      <c r="W304" s="348"/>
      <c r="X304" s="348"/>
      <c r="Y304" s="348"/>
      <c r="Z304" s="348"/>
      <c r="AA304" s="348"/>
      <c r="AB304" s="348"/>
      <c r="AC304" s="348"/>
      <c r="AD304" s="348"/>
      <c r="AE304" s="349"/>
    </row>
    <row r="305" spans="1:31" ht="54" customHeight="1">
      <c r="A305" s="343" t="s">
        <v>451</v>
      </c>
      <c r="B305" s="344"/>
      <c r="C305" s="344"/>
      <c r="D305" s="344"/>
      <c r="E305" s="344"/>
      <c r="F305" s="344"/>
      <c r="G305" s="344"/>
      <c r="H305" s="344"/>
      <c r="I305" s="343" t="s">
        <v>449</v>
      </c>
      <c r="J305" s="345" t="s">
        <v>449</v>
      </c>
      <c r="K305" s="345"/>
      <c r="L305" s="345"/>
      <c r="M305" s="345"/>
      <c r="N305" s="345"/>
      <c r="O305" s="346"/>
      <c r="P305" s="353" t="s">
        <v>574</v>
      </c>
      <c r="Q305" s="354"/>
      <c r="R305" s="354"/>
      <c r="S305" s="354"/>
      <c r="T305" s="354"/>
      <c r="U305" s="354"/>
      <c r="V305" s="354"/>
      <c r="W305" s="354"/>
      <c r="X305" s="354"/>
      <c r="Y305" s="354"/>
      <c r="Z305" s="354"/>
      <c r="AA305" s="354"/>
      <c r="AB305" s="354"/>
      <c r="AC305" s="354"/>
      <c r="AD305" s="354"/>
      <c r="AE305" s="355"/>
    </row>
    <row r="306" spans="1:31" ht="52" customHeight="1">
      <c r="A306" s="343" t="s">
        <v>452</v>
      </c>
      <c r="B306" s="344"/>
      <c r="C306" s="344"/>
      <c r="D306" s="344"/>
      <c r="E306" s="344"/>
      <c r="F306" s="344"/>
      <c r="G306" s="344"/>
      <c r="H306" s="344"/>
      <c r="I306" s="343" t="s">
        <v>453</v>
      </c>
      <c r="J306" s="345"/>
      <c r="K306" s="345"/>
      <c r="L306" s="345"/>
      <c r="M306" s="345"/>
      <c r="N306" s="345"/>
      <c r="O306" s="346"/>
      <c r="P306" s="347" t="s">
        <v>690</v>
      </c>
      <c r="Q306" s="348"/>
      <c r="R306" s="348"/>
      <c r="S306" s="348"/>
      <c r="T306" s="348"/>
      <c r="U306" s="348"/>
      <c r="V306" s="348"/>
      <c r="W306" s="348"/>
      <c r="X306" s="348"/>
      <c r="Y306" s="348"/>
      <c r="Z306" s="348"/>
      <c r="AA306" s="348"/>
      <c r="AB306" s="348"/>
      <c r="AC306" s="348"/>
      <c r="AD306" s="348"/>
      <c r="AE306" s="349"/>
    </row>
    <row r="307" spans="1:31" ht="40" customHeight="1">
      <c r="A307" s="343" t="s">
        <v>454</v>
      </c>
      <c r="B307" s="344"/>
      <c r="C307" s="344"/>
      <c r="D307" s="344"/>
      <c r="E307" s="344"/>
      <c r="F307" s="344"/>
      <c r="G307" s="344"/>
      <c r="H307" s="344"/>
      <c r="I307" s="343" t="s">
        <v>453</v>
      </c>
      <c r="J307" s="345"/>
      <c r="K307" s="345"/>
      <c r="L307" s="345"/>
      <c r="M307" s="345"/>
      <c r="N307" s="345"/>
      <c r="O307" s="346"/>
      <c r="P307" s="347" t="s">
        <v>447</v>
      </c>
      <c r="Q307" s="348"/>
      <c r="R307" s="348"/>
      <c r="S307" s="348"/>
      <c r="T307" s="348"/>
      <c r="U307" s="348"/>
      <c r="V307" s="348"/>
      <c r="W307" s="348"/>
      <c r="X307" s="348"/>
      <c r="Y307" s="348"/>
      <c r="Z307" s="348"/>
      <c r="AA307" s="348"/>
      <c r="AB307" s="348"/>
      <c r="AC307" s="348"/>
      <c r="AD307" s="348"/>
      <c r="AE307" s="349"/>
    </row>
    <row r="308" spans="1:31" ht="91" customHeight="1">
      <c r="A308" s="343" t="s">
        <v>445</v>
      </c>
      <c r="B308" s="344"/>
      <c r="C308" s="344"/>
      <c r="D308" s="344"/>
      <c r="E308" s="344"/>
      <c r="F308" s="344"/>
      <c r="G308" s="344"/>
      <c r="H308" s="344"/>
      <c r="I308" s="343"/>
      <c r="J308" s="345"/>
      <c r="K308" s="345"/>
      <c r="L308" s="345"/>
      <c r="M308" s="345"/>
      <c r="N308" s="345"/>
      <c r="O308" s="346"/>
      <c r="P308" s="350" t="s">
        <v>691</v>
      </c>
      <c r="Q308" s="351"/>
      <c r="R308" s="351"/>
      <c r="S308" s="351"/>
      <c r="T308" s="351"/>
      <c r="U308" s="351"/>
      <c r="V308" s="351"/>
      <c r="W308" s="351"/>
      <c r="X308" s="351"/>
      <c r="Y308" s="351"/>
      <c r="Z308" s="351"/>
      <c r="AA308" s="351"/>
      <c r="AB308" s="351"/>
      <c r="AC308" s="351"/>
      <c r="AD308" s="351"/>
      <c r="AE308" s="352"/>
    </row>
    <row r="309" spans="1:31">
      <c r="A309" s="296"/>
      <c r="B309" s="296"/>
      <c r="C309" s="297"/>
      <c r="D309" s="297"/>
      <c r="E309" s="297"/>
      <c r="F309" s="297"/>
      <c r="G309" s="297"/>
      <c r="H309" s="297"/>
      <c r="I309" s="297"/>
      <c r="J309" s="297"/>
      <c r="K309" s="297"/>
      <c r="L309" s="297"/>
      <c r="M309" s="297"/>
      <c r="N309" s="297"/>
      <c r="O309" s="297"/>
      <c r="P309" s="297"/>
      <c r="Q309" s="297"/>
      <c r="R309" s="297"/>
      <c r="S309" s="297"/>
      <c r="T309" s="297"/>
      <c r="U309" s="297"/>
      <c r="V309" s="297"/>
      <c r="W309" s="297"/>
      <c r="X309" s="297"/>
      <c r="Y309" s="297"/>
      <c r="Z309" s="297"/>
      <c r="AA309" s="297"/>
      <c r="AB309" s="297"/>
      <c r="AC309" s="297"/>
      <c r="AD309" s="297"/>
      <c r="AE309" s="297"/>
    </row>
    <row r="310" spans="1:31">
      <c r="A310" s="295" t="s">
        <v>583</v>
      </c>
      <c r="B310" s="295"/>
      <c r="C310" s="295"/>
      <c r="D310" s="295"/>
      <c r="E310" s="295"/>
      <c r="F310" s="295"/>
      <c r="G310" s="295"/>
      <c r="H310" s="295"/>
      <c r="I310" s="295"/>
      <c r="J310" s="295"/>
      <c r="K310" s="295"/>
      <c r="L310" s="295"/>
      <c r="M310" s="295"/>
      <c r="N310" s="295"/>
      <c r="O310" s="295"/>
      <c r="P310" s="295"/>
      <c r="Q310" s="295"/>
      <c r="R310" s="295"/>
      <c r="S310" s="295"/>
      <c r="T310" s="295"/>
      <c r="U310" s="295"/>
      <c r="V310" s="295"/>
      <c r="W310" s="295"/>
      <c r="X310" s="295"/>
      <c r="Y310" s="295"/>
      <c r="Z310" s="295"/>
      <c r="AA310" s="295"/>
      <c r="AB310" s="295"/>
      <c r="AC310" s="295"/>
      <c r="AD310" s="295"/>
      <c r="AE310" s="295"/>
    </row>
    <row r="311" spans="1:31">
      <c r="A311" s="298" t="s">
        <v>596</v>
      </c>
      <c r="B311" s="296"/>
      <c r="C311" s="297"/>
      <c r="D311" s="297"/>
      <c r="E311" s="297"/>
      <c r="F311" s="297"/>
      <c r="G311" s="297"/>
      <c r="H311" s="297"/>
      <c r="I311" s="297"/>
      <c r="J311" s="297"/>
      <c r="K311" s="297"/>
      <c r="L311" s="297"/>
      <c r="M311" s="297"/>
      <c r="N311" s="297"/>
      <c r="O311" s="297"/>
      <c r="P311" s="297"/>
      <c r="Q311" s="297"/>
      <c r="R311" s="297"/>
      <c r="S311" s="297"/>
      <c r="T311" s="297"/>
      <c r="U311" s="297"/>
      <c r="V311" s="297"/>
      <c r="W311" s="297"/>
      <c r="X311" s="297"/>
      <c r="Y311" s="297"/>
      <c r="Z311" s="297"/>
      <c r="AA311" s="297"/>
      <c r="AB311" s="297"/>
      <c r="AC311" s="297"/>
      <c r="AD311" s="297"/>
      <c r="AE311" s="297"/>
    </row>
    <row r="312" spans="1:31">
      <c r="A312" s="298" t="s">
        <v>789</v>
      </c>
      <c r="B312" s="296"/>
      <c r="C312" s="297"/>
      <c r="D312" s="297"/>
      <c r="E312" s="297"/>
      <c r="F312" s="297"/>
      <c r="G312" s="297"/>
      <c r="H312" s="297"/>
      <c r="I312" s="297"/>
      <c r="J312" s="297"/>
      <c r="K312" s="297"/>
      <c r="L312" s="297"/>
      <c r="M312" s="297"/>
      <c r="N312" s="297"/>
      <c r="O312" s="297"/>
      <c r="P312" s="297"/>
      <c r="Q312" s="297"/>
      <c r="R312" s="297"/>
      <c r="S312" s="297"/>
      <c r="T312" s="297"/>
      <c r="U312" s="297"/>
      <c r="V312" s="297"/>
      <c r="W312" s="297"/>
      <c r="X312" s="297"/>
      <c r="Y312" s="297"/>
      <c r="Z312" s="297"/>
      <c r="AA312" s="297"/>
      <c r="AB312" s="297"/>
      <c r="AC312" s="297"/>
      <c r="AD312" s="297"/>
      <c r="AE312" s="297"/>
    </row>
    <row r="313" spans="1:31">
      <c r="A313" s="298" t="s">
        <v>696</v>
      </c>
      <c r="B313" s="296"/>
      <c r="C313" s="297"/>
      <c r="D313" s="297"/>
      <c r="E313" s="297"/>
      <c r="F313" s="297"/>
      <c r="G313" s="297"/>
      <c r="H313" s="297"/>
      <c r="I313" s="297"/>
      <c r="J313" s="297"/>
      <c r="K313" s="297"/>
      <c r="L313" s="297"/>
      <c r="M313" s="297"/>
      <c r="N313" s="297"/>
      <c r="O313" s="297"/>
      <c r="P313" s="297"/>
      <c r="Q313" s="297"/>
      <c r="R313" s="297"/>
      <c r="S313" s="297"/>
      <c r="T313" s="297"/>
      <c r="U313" s="297"/>
      <c r="V313" s="297"/>
      <c r="W313" s="297"/>
      <c r="X313" s="297"/>
      <c r="Y313" s="297"/>
      <c r="Z313" s="297"/>
      <c r="AA313" s="297"/>
      <c r="AB313" s="297"/>
      <c r="AC313" s="297"/>
      <c r="AD313" s="297"/>
      <c r="AE313" s="297"/>
    </row>
    <row r="314" spans="1:31">
      <c r="A314" s="298" t="s">
        <v>697</v>
      </c>
      <c r="B314" s="296"/>
      <c r="C314" s="297"/>
      <c r="D314" s="297"/>
      <c r="E314" s="297"/>
      <c r="F314" s="297"/>
      <c r="G314" s="297"/>
      <c r="H314" s="297"/>
      <c r="I314" s="297"/>
      <c r="J314" s="297"/>
      <c r="K314" s="297"/>
      <c r="L314" s="297"/>
      <c r="M314" s="297"/>
      <c r="N314" s="297"/>
      <c r="O314" s="297"/>
      <c r="P314" s="297"/>
      <c r="Q314" s="297"/>
      <c r="R314" s="297"/>
      <c r="S314" s="297"/>
      <c r="T314" s="297"/>
      <c r="U314" s="297"/>
      <c r="V314" s="297"/>
      <c r="W314" s="297"/>
      <c r="X314" s="297"/>
      <c r="Y314" s="297"/>
      <c r="Z314" s="297"/>
      <c r="AA314" s="297"/>
      <c r="AB314" s="297"/>
      <c r="AC314" s="297"/>
      <c r="AD314" s="297"/>
      <c r="AE314" s="297"/>
    </row>
    <row r="315" spans="1:31">
      <c r="A315" s="298" t="s">
        <v>698</v>
      </c>
      <c r="B315" s="296"/>
      <c r="C315" s="297"/>
      <c r="D315" s="297"/>
      <c r="E315" s="297"/>
      <c r="F315" s="297"/>
      <c r="G315" s="297"/>
      <c r="H315" s="297"/>
      <c r="I315" s="297"/>
      <c r="J315" s="297"/>
      <c r="K315" s="297"/>
      <c r="L315" s="297"/>
      <c r="M315" s="297"/>
      <c r="N315" s="297"/>
      <c r="O315" s="297"/>
      <c r="P315" s="297"/>
      <c r="Q315" s="297"/>
      <c r="R315" s="297"/>
      <c r="S315" s="297"/>
      <c r="T315" s="297"/>
      <c r="U315" s="297"/>
      <c r="V315" s="297"/>
      <c r="W315" s="297"/>
      <c r="X315" s="297"/>
      <c r="Y315" s="297"/>
      <c r="Z315" s="297"/>
      <c r="AA315" s="297"/>
      <c r="AB315" s="297"/>
      <c r="AC315" s="297"/>
      <c r="AD315" s="297"/>
      <c r="AE315" s="297"/>
    </row>
    <row r="316" spans="1:31">
      <c r="A316" s="298" t="s">
        <v>699</v>
      </c>
      <c r="B316" s="296"/>
      <c r="C316" s="297"/>
      <c r="D316" s="297"/>
      <c r="E316" s="297"/>
      <c r="F316" s="297"/>
      <c r="G316" s="297"/>
      <c r="H316" s="297"/>
      <c r="I316" s="297"/>
      <c r="J316" s="297"/>
      <c r="K316" s="297"/>
      <c r="L316" s="297"/>
      <c r="M316" s="297"/>
      <c r="N316" s="297"/>
      <c r="O316" s="297"/>
      <c r="P316" s="297"/>
      <c r="Q316" s="297"/>
      <c r="R316" s="297"/>
      <c r="S316" s="297"/>
      <c r="T316" s="297"/>
      <c r="U316" s="297"/>
      <c r="V316" s="297"/>
      <c r="W316" s="297"/>
      <c r="X316" s="297"/>
      <c r="Y316" s="297"/>
      <c r="Z316" s="297"/>
      <c r="AA316" s="297"/>
      <c r="AB316" s="297"/>
      <c r="AC316" s="297"/>
      <c r="AD316" s="297"/>
      <c r="AE316" s="297"/>
    </row>
    <row r="317" spans="1:31">
      <c r="A317" s="296"/>
      <c r="B317" s="296"/>
      <c r="C317" s="297"/>
      <c r="D317" s="297"/>
      <c r="E317" s="297"/>
      <c r="F317" s="297"/>
      <c r="G317" s="297"/>
      <c r="H317" s="297"/>
      <c r="I317" s="297"/>
      <c r="J317" s="297"/>
      <c r="K317" s="297"/>
      <c r="L317" s="297"/>
      <c r="M317" s="297"/>
      <c r="N317" s="297"/>
      <c r="O317" s="297"/>
      <c r="P317" s="297"/>
      <c r="Q317" s="297"/>
      <c r="R317" s="297"/>
      <c r="S317" s="297"/>
      <c r="T317" s="297"/>
      <c r="U317" s="297"/>
      <c r="V317" s="297"/>
      <c r="W317" s="297"/>
      <c r="X317" s="297"/>
      <c r="Y317" s="297"/>
      <c r="Z317" s="297"/>
      <c r="AA317" s="297"/>
      <c r="AB317" s="297"/>
      <c r="AC317" s="297"/>
      <c r="AD317" s="297"/>
      <c r="AE317" s="297"/>
    </row>
    <row r="318" spans="1:31">
      <c r="A318" s="295" t="s">
        <v>575</v>
      </c>
      <c r="B318" s="295"/>
      <c r="C318" s="295"/>
      <c r="D318" s="295"/>
      <c r="E318" s="295"/>
      <c r="F318" s="295"/>
      <c r="G318" s="295"/>
      <c r="H318" s="295"/>
      <c r="I318" s="295"/>
      <c r="J318" s="295"/>
      <c r="K318" s="295"/>
      <c r="L318" s="295"/>
      <c r="M318" s="295"/>
      <c r="N318" s="295"/>
      <c r="O318" s="295"/>
      <c r="P318" s="295"/>
      <c r="Q318" s="295"/>
      <c r="R318" s="295"/>
      <c r="S318" s="295"/>
      <c r="T318" s="295"/>
      <c r="U318" s="295"/>
      <c r="V318" s="295"/>
      <c r="W318" s="295"/>
      <c r="X318" s="295"/>
      <c r="Y318" s="295"/>
      <c r="Z318" s="295"/>
      <c r="AA318" s="295"/>
      <c r="AB318" s="295"/>
      <c r="AC318" s="295"/>
      <c r="AD318" s="295"/>
      <c r="AE318" s="295"/>
    </row>
    <row r="319" spans="1:31" ht="14" customHeight="1">
      <c r="A319" s="289" t="s">
        <v>791</v>
      </c>
      <c r="B319" s="308"/>
      <c r="C319" s="290"/>
      <c r="D319" s="290"/>
      <c r="E319" s="290"/>
      <c r="F319" s="290"/>
      <c r="G319" s="290"/>
      <c r="H319" s="290"/>
      <c r="I319" s="290"/>
      <c r="J319" s="290"/>
      <c r="K319" s="290"/>
      <c r="L319" s="290"/>
      <c r="M319" s="290"/>
      <c r="N319" s="290"/>
      <c r="O319" s="290"/>
      <c r="P319" s="290"/>
      <c r="Q319" s="290"/>
      <c r="R319" s="290"/>
      <c r="S319" s="290"/>
      <c r="T319" s="290"/>
      <c r="U319" s="290"/>
      <c r="V319" s="290"/>
      <c r="W319" s="290"/>
      <c r="X319" s="290"/>
      <c r="Y319" s="290"/>
      <c r="Z319" s="290"/>
      <c r="AA319" s="290"/>
      <c r="AB319" s="290"/>
      <c r="AC319" s="290"/>
      <c r="AD319" s="290"/>
      <c r="AE319" s="291"/>
    </row>
    <row r="320" spans="1:31">
      <c r="A320" s="299" t="s">
        <v>577</v>
      </c>
      <c r="B320" s="224"/>
      <c r="C320" s="224"/>
      <c r="D320" s="224"/>
      <c r="E320" s="224"/>
      <c r="F320" s="224"/>
      <c r="G320" s="224"/>
      <c r="H320" s="224"/>
      <c r="I320" s="306" t="s">
        <v>578</v>
      </c>
      <c r="J320" s="307"/>
      <c r="K320" s="307"/>
      <c r="L320" s="307"/>
      <c r="M320" s="307"/>
      <c r="N320" s="307"/>
      <c r="O320" s="307"/>
      <c r="P320" s="224"/>
      <c r="Q320" s="224"/>
      <c r="R320" s="224"/>
      <c r="S320" s="224"/>
      <c r="T320" s="224"/>
      <c r="U320" s="224"/>
      <c r="V320" s="224"/>
      <c r="W320" s="224"/>
      <c r="X320" s="224"/>
      <c r="Y320" s="224"/>
      <c r="Z320" s="224"/>
      <c r="AA320" s="224"/>
      <c r="AB320" s="224"/>
      <c r="AC320" s="224"/>
      <c r="AD320" s="224"/>
      <c r="AE320" s="254"/>
    </row>
    <row r="321" spans="1:31" ht="52" customHeight="1">
      <c r="A321" s="289" t="s">
        <v>579</v>
      </c>
      <c r="B321" s="290"/>
      <c r="C321" s="290"/>
      <c r="D321" s="290"/>
      <c r="E321" s="290"/>
      <c r="F321" s="290"/>
      <c r="G321" s="290"/>
      <c r="H321" s="291"/>
      <c r="I321" s="305" t="s">
        <v>616</v>
      </c>
      <c r="J321" s="290"/>
      <c r="K321" s="290"/>
      <c r="L321" s="290"/>
      <c r="M321" s="290"/>
      <c r="N321" s="290"/>
      <c r="O321" s="290"/>
      <c r="P321" s="290"/>
      <c r="Q321" s="290"/>
      <c r="R321" s="290"/>
      <c r="S321" s="290"/>
      <c r="T321" s="290"/>
      <c r="U321" s="290"/>
      <c r="V321" s="290"/>
      <c r="W321" s="290"/>
      <c r="X321" s="290"/>
      <c r="Y321" s="290"/>
      <c r="Z321" s="290"/>
      <c r="AA321" s="290"/>
      <c r="AB321" s="290"/>
      <c r="AC321" s="290"/>
      <c r="AD321" s="290"/>
      <c r="AE321" s="291"/>
    </row>
    <row r="322" spans="1:31" ht="40" customHeight="1">
      <c r="A322" s="289" t="s">
        <v>603</v>
      </c>
      <c r="B322" s="290"/>
      <c r="C322" s="290"/>
      <c r="D322" s="290"/>
      <c r="E322" s="290"/>
      <c r="F322" s="290"/>
      <c r="G322" s="290"/>
      <c r="H322" s="291"/>
      <c r="I322" s="305" t="s">
        <v>617</v>
      </c>
      <c r="J322" s="290"/>
      <c r="K322" s="290"/>
      <c r="L322" s="290"/>
      <c r="M322" s="290"/>
      <c r="N322" s="290"/>
      <c r="O322" s="290"/>
      <c r="P322" s="290"/>
      <c r="Q322" s="290"/>
      <c r="R322" s="290"/>
      <c r="S322" s="290"/>
      <c r="T322" s="290"/>
      <c r="U322" s="290"/>
      <c r="V322" s="290"/>
      <c r="W322" s="290"/>
      <c r="X322" s="290"/>
      <c r="Y322" s="290"/>
      <c r="Z322" s="290"/>
      <c r="AA322" s="290"/>
      <c r="AB322" s="290"/>
      <c r="AC322" s="290"/>
      <c r="AD322" s="290"/>
      <c r="AE322" s="291"/>
    </row>
    <row r="323" spans="1:31" ht="39" customHeight="1">
      <c r="A323" s="289" t="s">
        <v>620</v>
      </c>
      <c r="B323" s="290"/>
      <c r="C323" s="290"/>
      <c r="D323" s="290"/>
      <c r="E323" s="290"/>
      <c r="F323" s="290"/>
      <c r="G323" s="290"/>
      <c r="H323" s="291"/>
      <c r="I323" s="305" t="s">
        <v>628</v>
      </c>
      <c r="J323" s="290"/>
      <c r="K323" s="290"/>
      <c r="L323" s="290"/>
      <c r="M323" s="290"/>
      <c r="N323" s="290"/>
      <c r="O323" s="290"/>
      <c r="P323" s="290"/>
      <c r="Q323" s="290"/>
      <c r="R323" s="290"/>
      <c r="S323" s="290"/>
      <c r="T323" s="290"/>
      <c r="U323" s="290"/>
      <c r="V323" s="290"/>
      <c r="W323" s="290"/>
      <c r="X323" s="290"/>
      <c r="Y323" s="290"/>
      <c r="Z323" s="290"/>
      <c r="AA323" s="290"/>
      <c r="AB323" s="290"/>
      <c r="AC323" s="290"/>
      <c r="AD323" s="290"/>
      <c r="AE323" s="291"/>
    </row>
    <row r="324" spans="1:31">
      <c r="A324" s="289" t="s">
        <v>634</v>
      </c>
      <c r="B324" s="290"/>
      <c r="C324" s="290"/>
      <c r="D324" s="290"/>
      <c r="E324" s="290"/>
      <c r="F324" s="290"/>
      <c r="G324" s="290"/>
      <c r="H324" s="291"/>
      <c r="I324" s="305" t="s">
        <v>635</v>
      </c>
      <c r="J324" s="290"/>
      <c r="K324" s="290"/>
      <c r="L324" s="290"/>
      <c r="M324" s="290"/>
      <c r="N324" s="290"/>
      <c r="O324" s="290"/>
      <c r="P324" s="290"/>
      <c r="Q324" s="290"/>
      <c r="R324" s="290"/>
      <c r="S324" s="290"/>
      <c r="T324" s="290"/>
      <c r="U324" s="290"/>
      <c r="V324" s="290"/>
      <c r="W324" s="290"/>
      <c r="X324" s="290"/>
      <c r="Y324" s="290"/>
      <c r="Z324" s="290"/>
      <c r="AA324" s="290"/>
      <c r="AB324" s="290"/>
      <c r="AC324" s="290"/>
      <c r="AD324" s="290"/>
      <c r="AE324" s="291"/>
    </row>
    <row r="325" spans="1:31" ht="26" customHeight="1">
      <c r="A325" s="289" t="s">
        <v>675</v>
      </c>
      <c r="B325" s="290"/>
      <c r="C325" s="290"/>
      <c r="D325" s="290"/>
      <c r="E325" s="290"/>
      <c r="F325" s="290"/>
      <c r="G325" s="290"/>
      <c r="H325" s="291"/>
      <c r="I325" s="305" t="s">
        <v>689</v>
      </c>
      <c r="J325" s="290"/>
      <c r="K325" s="290"/>
      <c r="L325" s="290"/>
      <c r="M325" s="290"/>
      <c r="N325" s="290"/>
      <c r="O325" s="290"/>
      <c r="P325" s="290"/>
      <c r="Q325" s="290"/>
      <c r="R325" s="290"/>
      <c r="S325" s="290"/>
      <c r="T325" s="290"/>
      <c r="U325" s="290"/>
      <c r="V325" s="290"/>
      <c r="W325" s="290"/>
      <c r="X325" s="290"/>
      <c r="Y325" s="290"/>
      <c r="Z325" s="290"/>
      <c r="AA325" s="290"/>
      <c r="AB325" s="290"/>
      <c r="AC325" s="290"/>
      <c r="AD325" s="290"/>
      <c r="AE325" s="291"/>
    </row>
    <row r="326" spans="1:31" ht="66" customHeight="1">
      <c r="A326" s="289" t="s">
        <v>576</v>
      </c>
      <c r="B326" s="290"/>
      <c r="C326" s="290"/>
      <c r="D326" s="290"/>
      <c r="E326" s="290"/>
      <c r="F326" s="290"/>
      <c r="G326" s="290"/>
      <c r="H326" s="291"/>
      <c r="I326" s="305" t="s">
        <v>605</v>
      </c>
      <c r="J326" s="290"/>
      <c r="K326" s="290"/>
      <c r="L326" s="290"/>
      <c r="M326" s="290"/>
      <c r="N326" s="290"/>
      <c r="O326" s="290"/>
      <c r="P326" s="290"/>
      <c r="Q326" s="290"/>
      <c r="R326" s="290"/>
      <c r="S326" s="290"/>
      <c r="T326" s="290"/>
      <c r="U326" s="290"/>
      <c r="V326" s="290"/>
      <c r="W326" s="290"/>
      <c r="X326" s="290"/>
      <c r="Y326" s="290"/>
      <c r="Z326" s="290"/>
      <c r="AA326" s="290"/>
      <c r="AB326" s="290"/>
      <c r="AC326" s="290"/>
      <c r="AD326" s="290"/>
      <c r="AE326" s="291"/>
    </row>
    <row r="327" spans="1:31">
      <c r="A327" s="289" t="s">
        <v>608</v>
      </c>
      <c r="B327" s="290"/>
      <c r="C327" s="290"/>
      <c r="D327" s="290"/>
      <c r="E327" s="290"/>
      <c r="F327" s="290"/>
      <c r="G327" s="290"/>
      <c r="H327" s="291"/>
      <c r="I327" s="305" t="s">
        <v>604</v>
      </c>
      <c r="J327" s="290"/>
      <c r="K327" s="290"/>
      <c r="L327" s="290"/>
      <c r="M327" s="290"/>
      <c r="N327" s="290"/>
      <c r="O327" s="290"/>
      <c r="P327" s="290"/>
      <c r="Q327" s="290"/>
      <c r="R327" s="290"/>
      <c r="S327" s="290"/>
      <c r="T327" s="290"/>
      <c r="U327" s="290"/>
      <c r="V327" s="290"/>
      <c r="W327" s="290"/>
      <c r="X327" s="290"/>
      <c r="Y327" s="290"/>
      <c r="Z327" s="290"/>
      <c r="AA327" s="290"/>
      <c r="AB327" s="290"/>
      <c r="AC327" s="290"/>
      <c r="AD327" s="290"/>
      <c r="AE327" s="291"/>
    </row>
    <row r="328" spans="1:31" ht="40" customHeight="1">
      <c r="A328" s="289" t="s">
        <v>607</v>
      </c>
      <c r="B328" s="290"/>
      <c r="C328" s="290"/>
      <c r="D328" s="290"/>
      <c r="E328" s="290"/>
      <c r="F328" s="290"/>
      <c r="G328" s="290"/>
      <c r="H328" s="291"/>
      <c r="I328" s="305" t="s">
        <v>676</v>
      </c>
      <c r="J328" s="290"/>
      <c r="K328" s="290"/>
      <c r="L328" s="290"/>
      <c r="M328" s="290"/>
      <c r="N328" s="290"/>
      <c r="O328" s="290"/>
      <c r="P328" s="290"/>
      <c r="Q328" s="290"/>
      <c r="R328" s="290"/>
      <c r="S328" s="290"/>
      <c r="T328" s="290"/>
      <c r="U328" s="290"/>
      <c r="V328" s="290"/>
      <c r="W328" s="290"/>
      <c r="X328" s="290"/>
      <c r="Y328" s="290"/>
      <c r="Z328" s="290"/>
      <c r="AA328" s="290"/>
      <c r="AB328" s="290"/>
      <c r="AC328" s="290"/>
      <c r="AD328" s="290"/>
      <c r="AE328" s="291"/>
    </row>
    <row r="329" spans="1:31" ht="14" customHeight="1">
      <c r="A329" s="289" t="s">
        <v>434</v>
      </c>
      <c r="B329" s="290"/>
      <c r="C329" s="290"/>
      <c r="D329" s="290"/>
      <c r="E329" s="290"/>
      <c r="F329" s="290"/>
      <c r="G329" s="290"/>
      <c r="H329" s="291"/>
      <c r="I329" s="305" t="s">
        <v>726</v>
      </c>
      <c r="J329" s="290"/>
      <c r="K329" s="290"/>
      <c r="L329" s="290"/>
      <c r="M329" s="290"/>
      <c r="N329" s="290"/>
      <c r="O329" s="290"/>
      <c r="P329" s="290"/>
      <c r="Q329" s="290"/>
      <c r="R329" s="290"/>
      <c r="S329" s="290"/>
      <c r="T329" s="290"/>
      <c r="U329" s="290"/>
      <c r="V329" s="290"/>
      <c r="W329" s="290"/>
      <c r="X329" s="290"/>
      <c r="Y329" s="290"/>
      <c r="Z329" s="290"/>
      <c r="AA329" s="290"/>
      <c r="AB329" s="290"/>
      <c r="AC329" s="290"/>
      <c r="AD329" s="290"/>
      <c r="AE329" s="291"/>
    </row>
    <row r="330" spans="1:31" ht="39" customHeight="1">
      <c r="A330" s="289" t="s">
        <v>582</v>
      </c>
      <c r="B330" s="290"/>
      <c r="C330" s="290"/>
      <c r="D330" s="290"/>
      <c r="E330" s="290"/>
      <c r="F330" s="290"/>
      <c r="G330" s="290"/>
      <c r="H330" s="291"/>
      <c r="I330" s="305" t="s">
        <v>792</v>
      </c>
      <c r="J330" s="290"/>
      <c r="K330" s="290"/>
      <c r="L330" s="290"/>
      <c r="M330" s="290"/>
      <c r="N330" s="290"/>
      <c r="O330" s="290"/>
      <c r="P330" s="290"/>
      <c r="Q330" s="290"/>
      <c r="R330" s="290"/>
      <c r="S330" s="290"/>
      <c r="T330" s="290"/>
      <c r="U330" s="290"/>
      <c r="V330" s="290"/>
      <c r="W330" s="290"/>
      <c r="X330" s="290"/>
      <c r="Y330" s="290"/>
      <c r="Z330" s="290"/>
      <c r="AA330" s="290"/>
      <c r="AB330" s="290"/>
      <c r="AC330" s="290"/>
      <c r="AD330" s="290"/>
      <c r="AE330" s="291"/>
    </row>
    <row r="331" spans="1:31">
      <c r="A331" s="296"/>
      <c r="B331" s="296"/>
      <c r="C331" s="297"/>
      <c r="D331" s="297"/>
      <c r="E331" s="297"/>
      <c r="F331" s="297"/>
      <c r="G331" s="297"/>
      <c r="H331" s="297"/>
      <c r="I331" s="297"/>
      <c r="J331" s="297"/>
      <c r="K331" s="297"/>
      <c r="L331" s="297"/>
      <c r="M331" s="297"/>
      <c r="N331" s="297"/>
      <c r="O331" s="297"/>
      <c r="P331" s="297"/>
      <c r="Q331" s="297"/>
      <c r="R331" s="297"/>
      <c r="S331" s="297"/>
      <c r="T331" s="297"/>
      <c r="U331" s="297"/>
      <c r="V331" s="297"/>
      <c r="W331" s="297"/>
      <c r="X331" s="297"/>
      <c r="Y331" s="297"/>
      <c r="Z331" s="297"/>
      <c r="AA331" s="297"/>
      <c r="AB331" s="297"/>
      <c r="AC331" s="297"/>
      <c r="AD331" s="297"/>
      <c r="AE331" s="297"/>
    </row>
    <row r="332" spans="1:31" ht="18">
      <c r="A332" s="309" t="s">
        <v>423</v>
      </c>
      <c r="B332" s="309"/>
      <c r="C332" s="297"/>
      <c r="D332" s="297"/>
      <c r="E332" s="297"/>
      <c r="F332" s="297"/>
      <c r="G332" s="297"/>
      <c r="H332" s="297"/>
      <c r="I332" s="297"/>
      <c r="J332" s="297"/>
      <c r="K332" s="297"/>
      <c r="L332" s="297"/>
      <c r="M332" s="297"/>
      <c r="N332" s="297"/>
      <c r="O332" s="297"/>
      <c r="P332" s="297"/>
      <c r="Q332" s="297"/>
      <c r="R332" s="297"/>
      <c r="S332" s="297"/>
      <c r="T332" s="297"/>
      <c r="U332" s="297"/>
      <c r="V332" s="297"/>
      <c r="W332" s="297"/>
      <c r="X332" s="297"/>
      <c r="Y332" s="297"/>
      <c r="Z332" s="297"/>
      <c r="AA332" s="297"/>
      <c r="AB332" s="297"/>
      <c r="AC332" s="297"/>
      <c r="AD332" s="297"/>
      <c r="AE332" s="297"/>
    </row>
    <row r="333" spans="1:31" ht="14" customHeight="1">
      <c r="A333" s="296" t="s">
        <v>424</v>
      </c>
      <c r="B333" s="296"/>
      <c r="C333" s="297"/>
      <c r="D333" s="297"/>
      <c r="E333" s="297"/>
      <c r="F333" s="297"/>
      <c r="G333" s="297"/>
      <c r="H333" s="297"/>
      <c r="I333" s="297"/>
      <c r="J333" s="297"/>
      <c r="K333" s="297"/>
      <c r="L333" s="297"/>
      <c r="M333" s="297"/>
      <c r="N333" s="297"/>
      <c r="O333" s="297"/>
      <c r="P333" s="297"/>
      <c r="Q333" s="297"/>
      <c r="R333" s="297"/>
      <c r="S333" s="297"/>
      <c r="T333" s="297"/>
      <c r="U333" s="297"/>
      <c r="V333" s="297"/>
      <c r="W333" s="297"/>
      <c r="X333" s="297"/>
      <c r="Y333" s="297"/>
      <c r="Z333" s="297"/>
      <c r="AA333" s="297"/>
      <c r="AB333" s="297"/>
      <c r="AC333" s="297"/>
      <c r="AD333" s="297"/>
      <c r="AE333" s="297"/>
    </row>
    <row r="334" spans="1:31" ht="221" customHeight="1">
      <c r="A334" s="296" t="s">
        <v>432</v>
      </c>
      <c r="B334" s="296"/>
      <c r="C334" s="297"/>
      <c r="D334" s="297"/>
      <c r="E334" s="297"/>
      <c r="F334" s="297"/>
      <c r="G334" s="297"/>
      <c r="H334" s="297"/>
      <c r="I334" s="297"/>
      <c r="J334" s="297"/>
      <c r="K334" s="297"/>
      <c r="L334" s="297"/>
      <c r="M334" s="297"/>
      <c r="N334" s="297"/>
      <c r="O334" s="297"/>
      <c r="P334" s="297"/>
      <c r="Q334" s="297"/>
      <c r="R334" s="297"/>
      <c r="S334" s="297"/>
      <c r="T334" s="297"/>
      <c r="U334" s="297"/>
      <c r="V334" s="297"/>
      <c r="W334" s="297"/>
      <c r="X334" s="297"/>
      <c r="Y334" s="297"/>
      <c r="Z334" s="297"/>
      <c r="AA334" s="297"/>
      <c r="AB334" s="297"/>
      <c r="AC334" s="297"/>
      <c r="AD334" s="297"/>
      <c r="AE334" s="297"/>
    </row>
  </sheetData>
  <autoFilter ref="A14:AE75">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autoFilter>
  <mergeCells count="712">
    <mergeCell ref="A260:G260"/>
    <mergeCell ref="H260:V260"/>
    <mergeCell ref="W260:AE260"/>
    <mergeCell ref="A257:AE257"/>
    <mergeCell ref="A251:AE251"/>
    <mergeCell ref="A234:AE234"/>
    <mergeCell ref="W235:AE236"/>
    <mergeCell ref="W237:AE243"/>
    <mergeCell ref="A246:AE246"/>
    <mergeCell ref="W247:AE248"/>
    <mergeCell ref="A256:G256"/>
    <mergeCell ref="H256:V256"/>
    <mergeCell ref="W256:AE256"/>
    <mergeCell ref="A258:G258"/>
    <mergeCell ref="H258:V258"/>
    <mergeCell ref="W258:AE258"/>
    <mergeCell ref="A259:G259"/>
    <mergeCell ref="H259:V259"/>
    <mergeCell ref="W259:AE259"/>
    <mergeCell ref="A253:G253"/>
    <mergeCell ref="H253:V253"/>
    <mergeCell ref="W253:AE253"/>
    <mergeCell ref="A254:G254"/>
    <mergeCell ref="H254:V254"/>
    <mergeCell ref="W254:AE254"/>
    <mergeCell ref="A255:G255"/>
    <mergeCell ref="H255:V255"/>
    <mergeCell ref="W255:AE255"/>
    <mergeCell ref="A249:G249"/>
    <mergeCell ref="H249:V249"/>
    <mergeCell ref="W249:AE249"/>
    <mergeCell ref="A250:G250"/>
    <mergeCell ref="H250:V250"/>
    <mergeCell ref="W250:AE250"/>
    <mergeCell ref="A252:G252"/>
    <mergeCell ref="H252:V252"/>
    <mergeCell ref="W252:AE252"/>
    <mergeCell ref="A245:G245"/>
    <mergeCell ref="H245:V245"/>
    <mergeCell ref="W245:AE245"/>
    <mergeCell ref="A247:G247"/>
    <mergeCell ref="H247:V247"/>
    <mergeCell ref="A248:G248"/>
    <mergeCell ref="H248:V248"/>
    <mergeCell ref="A312:AE312"/>
    <mergeCell ref="A242:G242"/>
    <mergeCell ref="H242:V242"/>
    <mergeCell ref="A243:G243"/>
    <mergeCell ref="H243:V243"/>
    <mergeCell ref="A244:G244"/>
    <mergeCell ref="H244:V244"/>
    <mergeCell ref="W244:AE244"/>
    <mergeCell ref="A239:G239"/>
    <mergeCell ref="H239:V239"/>
    <mergeCell ref="A240:G240"/>
    <mergeCell ref="H240:V240"/>
    <mergeCell ref="A241:G241"/>
    <mergeCell ref="H241:V241"/>
    <mergeCell ref="A297:AE297"/>
    <mergeCell ref="A298:AE298"/>
    <mergeCell ref="A313:AE313"/>
    <mergeCell ref="A314:AE314"/>
    <mergeCell ref="A315:AE315"/>
    <mergeCell ref="A316:AE316"/>
    <mergeCell ref="A212:G212"/>
    <mergeCell ref="H212:V212"/>
    <mergeCell ref="W212:AE212"/>
    <mergeCell ref="A213:G213"/>
    <mergeCell ref="H213:V213"/>
    <mergeCell ref="W213:AE213"/>
    <mergeCell ref="A214:G214"/>
    <mergeCell ref="H214:V214"/>
    <mergeCell ref="A215:G215"/>
    <mergeCell ref="H215:V215"/>
    <mergeCell ref="A216:G216"/>
    <mergeCell ref="H216:V216"/>
    <mergeCell ref="W216:AE216"/>
    <mergeCell ref="A217:G217"/>
    <mergeCell ref="H217:V217"/>
    <mergeCell ref="W217:AE217"/>
    <mergeCell ref="A223:G223"/>
    <mergeCell ref="H223:V223"/>
    <mergeCell ref="I325:AE325"/>
    <mergeCell ref="A206:B207"/>
    <mergeCell ref="C206:G207"/>
    <mergeCell ref="H206:K206"/>
    <mergeCell ref="L206:O206"/>
    <mergeCell ref="P206:S206"/>
    <mergeCell ref="T206:W206"/>
    <mergeCell ref="X206:AA206"/>
    <mergeCell ref="AB206:AE206"/>
    <mergeCell ref="H207:K207"/>
    <mergeCell ref="L207:O207"/>
    <mergeCell ref="P207:S207"/>
    <mergeCell ref="T207:W207"/>
    <mergeCell ref="X207:AA207"/>
    <mergeCell ref="AB207:AE207"/>
    <mergeCell ref="A218:G218"/>
    <mergeCell ref="H218:V218"/>
    <mergeCell ref="W218:AE218"/>
    <mergeCell ref="A219:G219"/>
    <mergeCell ref="H219:V219"/>
    <mergeCell ref="W219:AE219"/>
    <mergeCell ref="A220:AE220"/>
    <mergeCell ref="W214:AE215"/>
    <mergeCell ref="W223:AE223"/>
    <mergeCell ref="A186:AE186"/>
    <mergeCell ref="A309:AE309"/>
    <mergeCell ref="A303:H303"/>
    <mergeCell ref="I303:O303"/>
    <mergeCell ref="A306:H306"/>
    <mergeCell ref="I306:O306"/>
    <mergeCell ref="A295:AE295"/>
    <mergeCell ref="A296:AE296"/>
    <mergeCell ref="A299:AE299"/>
    <mergeCell ref="A221:AE221"/>
    <mergeCell ref="A222:AE222"/>
    <mergeCell ref="A187:AE187"/>
    <mergeCell ref="A209:AE209"/>
    <mergeCell ref="A210:AE210"/>
    <mergeCell ref="A6:O6"/>
    <mergeCell ref="P6:AE6"/>
    <mergeCell ref="A7:O7"/>
    <mergeCell ref="P7:AE7"/>
    <mergeCell ref="A294:AE294"/>
    <mergeCell ref="A3:AE3"/>
    <mergeCell ref="A4:AE4"/>
    <mergeCell ref="A5:AE5"/>
    <mergeCell ref="A224:G224"/>
    <mergeCell ref="H224:V224"/>
    <mergeCell ref="A182:G182"/>
    <mergeCell ref="H182:V182"/>
    <mergeCell ref="W182:AE182"/>
    <mergeCell ref="A183:G183"/>
    <mergeCell ref="H183:V183"/>
    <mergeCell ref="W183:AE183"/>
    <mergeCell ref="A184:G184"/>
    <mergeCell ref="H184:V184"/>
    <mergeCell ref="W184:AE184"/>
    <mergeCell ref="H140:V140"/>
    <mergeCell ref="W140:AE140"/>
    <mergeCell ref="A142:G142"/>
    <mergeCell ref="H142:V142"/>
    <mergeCell ref="W142:AE142"/>
    <mergeCell ref="A180:AE180"/>
    <mergeCell ref="A181:AE181"/>
    <mergeCell ref="A185:AE185"/>
    <mergeCell ref="A145:G145"/>
    <mergeCell ref="H145:V145"/>
    <mergeCell ref="W145:AE145"/>
    <mergeCell ref="A143:G143"/>
    <mergeCell ref="H143:V143"/>
    <mergeCell ref="W143:AE143"/>
    <mergeCell ref="A144:G144"/>
    <mergeCell ref="H144:V144"/>
    <mergeCell ref="W144:AE144"/>
    <mergeCell ref="AD162:AE162"/>
    <mergeCell ref="A163:AE163"/>
    <mergeCell ref="A164:AE164"/>
    <mergeCell ref="A165:AE165"/>
    <mergeCell ref="T162:U162"/>
    <mergeCell ref="V162:W162"/>
    <mergeCell ref="X162:Y162"/>
    <mergeCell ref="A334:AE334"/>
    <mergeCell ref="A8:AE8"/>
    <mergeCell ref="A332:AE332"/>
    <mergeCell ref="A290:AE290"/>
    <mergeCell ref="A301:AE301"/>
    <mergeCell ref="P303:AE303"/>
    <mergeCell ref="P307:AE307"/>
    <mergeCell ref="P308:AE308"/>
    <mergeCell ref="P304:AE304"/>
    <mergeCell ref="A304:H304"/>
    <mergeCell ref="I304:O304"/>
    <mergeCell ref="A305:H305"/>
    <mergeCell ref="I305:O305"/>
    <mergeCell ref="P305:AE305"/>
    <mergeCell ref="P306:AE306"/>
    <mergeCell ref="A302:AE302"/>
    <mergeCell ref="A300:AE300"/>
    <mergeCell ref="W129:AE129"/>
    <mergeCell ref="A130:G130"/>
    <mergeCell ref="H130:V130"/>
    <mergeCell ref="W130:AE130"/>
    <mergeCell ref="A131:G131"/>
    <mergeCell ref="H131:V131"/>
    <mergeCell ref="W131:AE131"/>
    <mergeCell ref="A333:AE333"/>
    <mergeCell ref="H123:V123"/>
    <mergeCell ref="W123:AE123"/>
    <mergeCell ref="H124:V124"/>
    <mergeCell ref="W124:AE124"/>
    <mergeCell ref="A125:G125"/>
    <mergeCell ref="H125:V125"/>
    <mergeCell ref="W125:AE125"/>
    <mergeCell ref="A134:G134"/>
    <mergeCell ref="H134:V134"/>
    <mergeCell ref="W134:AE134"/>
    <mergeCell ref="A138:G138"/>
    <mergeCell ref="H138:V138"/>
    <mergeCell ref="W138:AE138"/>
    <mergeCell ref="A132:G132"/>
    <mergeCell ref="H132:V132"/>
    <mergeCell ref="W133:AE133"/>
    <mergeCell ref="A141:G141"/>
    <mergeCell ref="H141:V141"/>
    <mergeCell ref="W141:AE141"/>
    <mergeCell ref="A139:G139"/>
    <mergeCell ref="H139:V139"/>
    <mergeCell ref="W139:AE139"/>
    <mergeCell ref="A140:G140"/>
    <mergeCell ref="A114:G114"/>
    <mergeCell ref="A126:G126"/>
    <mergeCell ref="H126:V126"/>
    <mergeCell ref="A293:AE293"/>
    <mergeCell ref="A120:G120"/>
    <mergeCell ref="A121:G121"/>
    <mergeCell ref="A122:G122"/>
    <mergeCell ref="A123:G123"/>
    <mergeCell ref="A124:G124"/>
    <mergeCell ref="H115:V115"/>
    <mergeCell ref="W127:AE127"/>
    <mergeCell ref="A128:G128"/>
    <mergeCell ref="H128:V128"/>
    <mergeCell ref="W128:AE128"/>
    <mergeCell ref="A129:G129"/>
    <mergeCell ref="H129:V129"/>
    <mergeCell ref="A279:AE279"/>
    <mergeCell ref="A280:AE280"/>
    <mergeCell ref="A281:AE281"/>
    <mergeCell ref="A282:AE282"/>
    <mergeCell ref="A211:AE211"/>
    <mergeCell ref="W224:AE224"/>
    <mergeCell ref="A227:G227"/>
    <mergeCell ref="A272:G272"/>
    <mergeCell ref="A331:AE331"/>
    <mergeCell ref="B84:AE84"/>
    <mergeCell ref="A86:AE86"/>
    <mergeCell ref="A307:H307"/>
    <mergeCell ref="I307:O307"/>
    <mergeCell ref="A308:H308"/>
    <mergeCell ref="I308:O308"/>
    <mergeCell ref="A115:G115"/>
    <mergeCell ref="A116:G116"/>
    <mergeCell ref="A117:G117"/>
    <mergeCell ref="A118:G118"/>
    <mergeCell ref="A119:G119"/>
    <mergeCell ref="W126:AE126"/>
    <mergeCell ref="A127:G127"/>
    <mergeCell ref="H127:V127"/>
    <mergeCell ref="A287:AE287"/>
    <mergeCell ref="A288:AE288"/>
    <mergeCell ref="A289:AE289"/>
    <mergeCell ref="A291:AE291"/>
    <mergeCell ref="A292:AE292"/>
    <mergeCell ref="A283:AE283"/>
    <mergeCell ref="A284:AE284"/>
    <mergeCell ref="A285:AE285"/>
    <mergeCell ref="A286:AE286"/>
    <mergeCell ref="A166:AE166"/>
    <mergeCell ref="A167:AE167"/>
    <mergeCell ref="A168:AE168"/>
    <mergeCell ref="A179:AE179"/>
    <mergeCell ref="A169:G169"/>
    <mergeCell ref="H169:V169"/>
    <mergeCell ref="W169:AE169"/>
    <mergeCell ref="A170:G170"/>
    <mergeCell ref="H170:V170"/>
    <mergeCell ref="W170:AE170"/>
    <mergeCell ref="A171:G171"/>
    <mergeCell ref="H171:V171"/>
    <mergeCell ref="W171:AE171"/>
    <mergeCell ref="A172:G172"/>
    <mergeCell ref="H172:V172"/>
    <mergeCell ref="A177:G177"/>
    <mergeCell ref="H177:V177"/>
    <mergeCell ref="W177:AE177"/>
    <mergeCell ref="A178:G178"/>
    <mergeCell ref="H178:V178"/>
    <mergeCell ref="W178:AE178"/>
    <mergeCell ref="A174:G174"/>
    <mergeCell ref="H174:V174"/>
    <mergeCell ref="AB162:AC162"/>
    <mergeCell ref="J162:K162"/>
    <mergeCell ref="L162:M162"/>
    <mergeCell ref="N162:O162"/>
    <mergeCell ref="P162:Q162"/>
    <mergeCell ref="R162:S162"/>
    <mergeCell ref="AB160:AC160"/>
    <mergeCell ref="AD160:AE160"/>
    <mergeCell ref="X161:Y161"/>
    <mergeCell ref="Z161:AA161"/>
    <mergeCell ref="AB161:AC161"/>
    <mergeCell ref="AD161:AE161"/>
    <mergeCell ref="R160:S160"/>
    <mergeCell ref="T160:U160"/>
    <mergeCell ref="V160:W160"/>
    <mergeCell ref="X160:Y160"/>
    <mergeCell ref="Z160:AA160"/>
    <mergeCell ref="Z162:AA162"/>
    <mergeCell ref="C161:G162"/>
    <mergeCell ref="H161:I161"/>
    <mergeCell ref="J161:K161"/>
    <mergeCell ref="L161:M161"/>
    <mergeCell ref="N161:O161"/>
    <mergeCell ref="P161:Q161"/>
    <mergeCell ref="R161:S161"/>
    <mergeCell ref="T161:U161"/>
    <mergeCell ref="V161:W161"/>
    <mergeCell ref="H162:I162"/>
    <mergeCell ref="H160:I160"/>
    <mergeCell ref="J160:K160"/>
    <mergeCell ref="L160:M160"/>
    <mergeCell ref="N160:O160"/>
    <mergeCell ref="P160:Q160"/>
    <mergeCell ref="T158:Y158"/>
    <mergeCell ref="Z158:AE158"/>
    <mergeCell ref="A159:B162"/>
    <mergeCell ref="C159:G160"/>
    <mergeCell ref="H159:I159"/>
    <mergeCell ref="J159:K159"/>
    <mergeCell ref="L159:M159"/>
    <mergeCell ref="N159:O159"/>
    <mergeCell ref="P159:Q159"/>
    <mergeCell ref="R159:S159"/>
    <mergeCell ref="T159:U159"/>
    <mergeCell ref="V159:W159"/>
    <mergeCell ref="X159:Y159"/>
    <mergeCell ref="Z159:AA159"/>
    <mergeCell ref="AB159:AC159"/>
    <mergeCell ref="AD159:AE159"/>
    <mergeCell ref="A158:B158"/>
    <mergeCell ref="C158:D158"/>
    <mergeCell ref="E158:G158"/>
    <mergeCell ref="H158:M158"/>
    <mergeCell ref="N158:S158"/>
    <mergeCell ref="B155:AE155"/>
    <mergeCell ref="A156:AE156"/>
    <mergeCell ref="A157:B157"/>
    <mergeCell ref="C157:D157"/>
    <mergeCell ref="E157:G157"/>
    <mergeCell ref="H157:AE157"/>
    <mergeCell ref="A150:AE150"/>
    <mergeCell ref="A151:AE151"/>
    <mergeCell ref="B152:AE152"/>
    <mergeCell ref="B153:AE153"/>
    <mergeCell ref="B154:AE154"/>
    <mergeCell ref="H117:V117"/>
    <mergeCell ref="W117:AE117"/>
    <mergeCell ref="H118:V118"/>
    <mergeCell ref="W118:AE118"/>
    <mergeCell ref="H119:V119"/>
    <mergeCell ref="W119:AE119"/>
    <mergeCell ref="W132:AE132"/>
    <mergeCell ref="A133:G133"/>
    <mergeCell ref="H133:V133"/>
    <mergeCell ref="H120:V120"/>
    <mergeCell ref="W120:AE120"/>
    <mergeCell ref="H121:V121"/>
    <mergeCell ref="W121:AE121"/>
    <mergeCell ref="H122:V122"/>
    <mergeCell ref="W122:AE122"/>
    <mergeCell ref="A270:AE270"/>
    <mergeCell ref="A271:AE271"/>
    <mergeCell ref="A111:AE111"/>
    <mergeCell ref="A106:AE106"/>
    <mergeCell ref="A107:AE107"/>
    <mergeCell ref="A230:AE230"/>
    <mergeCell ref="A262:AE262"/>
    <mergeCell ref="A263:AE263"/>
    <mergeCell ref="A269:AE269"/>
    <mergeCell ref="A146:AE146"/>
    <mergeCell ref="A147:AE147"/>
    <mergeCell ref="A148:AE148"/>
    <mergeCell ref="A149:AE149"/>
    <mergeCell ref="A113:AE113"/>
    <mergeCell ref="A135:AE135"/>
    <mergeCell ref="A136:AE136"/>
    <mergeCell ref="A137:AE137"/>
    <mergeCell ref="H114:V114"/>
    <mergeCell ref="W114:AE114"/>
    <mergeCell ref="W115:AE115"/>
    <mergeCell ref="H116:V116"/>
    <mergeCell ref="W116:AE116"/>
    <mergeCell ref="H227:V227"/>
    <mergeCell ref="A267:G267"/>
    <mergeCell ref="A112:AE112"/>
    <mergeCell ref="A72:G72"/>
    <mergeCell ref="H72:P73"/>
    <mergeCell ref="Q72:AE73"/>
    <mergeCell ref="A73:G73"/>
    <mergeCell ref="A74:G74"/>
    <mergeCell ref="H74:P75"/>
    <mergeCell ref="Q74:AE75"/>
    <mergeCell ref="A75:G75"/>
    <mergeCell ref="A76:AE76"/>
    <mergeCell ref="A103:AE103"/>
    <mergeCell ref="A104:AE104"/>
    <mergeCell ref="A105:AE105"/>
    <mergeCell ref="H68:P71"/>
    <mergeCell ref="Q68:AE71"/>
    <mergeCell ref="A69:G69"/>
    <mergeCell ref="A70:G70"/>
    <mergeCell ref="A71:G71"/>
    <mergeCell ref="A65:G65"/>
    <mergeCell ref="H65:P67"/>
    <mergeCell ref="Q65:AE67"/>
    <mergeCell ref="A66:G66"/>
    <mergeCell ref="A67:G67"/>
    <mergeCell ref="A68:G68"/>
    <mergeCell ref="A60:G60"/>
    <mergeCell ref="H60:P64"/>
    <mergeCell ref="Q60:AE64"/>
    <mergeCell ref="A61:G61"/>
    <mergeCell ref="A62:G62"/>
    <mergeCell ref="A63:G63"/>
    <mergeCell ref="A64:G64"/>
    <mergeCell ref="A55:G55"/>
    <mergeCell ref="H55:P59"/>
    <mergeCell ref="Q55:AE59"/>
    <mergeCell ref="A56:G56"/>
    <mergeCell ref="A57:G57"/>
    <mergeCell ref="A58:G58"/>
    <mergeCell ref="A59:G59"/>
    <mergeCell ref="A51:G51"/>
    <mergeCell ref="H51:P54"/>
    <mergeCell ref="Q51:AE54"/>
    <mergeCell ref="A52:G52"/>
    <mergeCell ref="A53:G53"/>
    <mergeCell ref="A54:G54"/>
    <mergeCell ref="A47:G47"/>
    <mergeCell ref="H47:P50"/>
    <mergeCell ref="Q47:AE50"/>
    <mergeCell ref="A48:G48"/>
    <mergeCell ref="A49:G49"/>
    <mergeCell ref="A50:G50"/>
    <mergeCell ref="A32:G32"/>
    <mergeCell ref="A33:G33"/>
    <mergeCell ref="A34:G34"/>
    <mergeCell ref="A35:G35"/>
    <mergeCell ref="A40:G40"/>
    <mergeCell ref="H40:P46"/>
    <mergeCell ref="Q40:AE46"/>
    <mergeCell ref="A41:G41"/>
    <mergeCell ref="A42:G42"/>
    <mergeCell ref="A43:G43"/>
    <mergeCell ref="A44:G44"/>
    <mergeCell ref="A45:G45"/>
    <mergeCell ref="A46:G46"/>
    <mergeCell ref="A102:AE102"/>
    <mergeCell ref="A11:AE11"/>
    <mergeCell ref="A12:AE12"/>
    <mergeCell ref="A14:G14"/>
    <mergeCell ref="H14:P14"/>
    <mergeCell ref="Q14:AE14"/>
    <mergeCell ref="A26:G26"/>
    <mergeCell ref="H26:P30"/>
    <mergeCell ref="Q26:AE30"/>
    <mergeCell ref="A27:G27"/>
    <mergeCell ref="A28:G28"/>
    <mergeCell ref="A29:G29"/>
    <mergeCell ref="A30:G30"/>
    <mergeCell ref="A20:G20"/>
    <mergeCell ref="H20:P25"/>
    <mergeCell ref="Q20:AE25"/>
    <mergeCell ref="A21:G21"/>
    <mergeCell ref="A22:G22"/>
    <mergeCell ref="A23:G23"/>
    <mergeCell ref="A24:G24"/>
    <mergeCell ref="A25:G25"/>
    <mergeCell ref="A36:G36"/>
    <mergeCell ref="H36:P39"/>
    <mergeCell ref="Q36:AE39"/>
    <mergeCell ref="E101:K101"/>
    <mergeCell ref="L101:P101"/>
    <mergeCell ref="Q101:AE101"/>
    <mergeCell ref="A98:D98"/>
    <mergeCell ref="E98:K98"/>
    <mergeCell ref="L98:P98"/>
    <mergeCell ref="Q98:AE98"/>
    <mergeCell ref="A99:D99"/>
    <mergeCell ref="E99:K99"/>
    <mergeCell ref="L99:P99"/>
    <mergeCell ref="Q99:AE99"/>
    <mergeCell ref="A100:D100"/>
    <mergeCell ref="E100:K100"/>
    <mergeCell ref="L100:P100"/>
    <mergeCell ref="Q100:AE100"/>
    <mergeCell ref="A101:D101"/>
    <mergeCell ref="B85:AE85"/>
    <mergeCell ref="B81:AE81"/>
    <mergeCell ref="A95:AE95"/>
    <mergeCell ref="A96:D97"/>
    <mergeCell ref="E96:K97"/>
    <mergeCell ref="L96:AE96"/>
    <mergeCell ref="L97:P97"/>
    <mergeCell ref="Q97:AE97"/>
    <mergeCell ref="A92:H92"/>
    <mergeCell ref="I92:AE92"/>
    <mergeCell ref="A93:H93"/>
    <mergeCell ref="I93:AE93"/>
    <mergeCell ref="A94:H94"/>
    <mergeCell ref="I94:AE94"/>
    <mergeCell ref="A87:AE87"/>
    <mergeCell ref="A88:AE88"/>
    <mergeCell ref="A89:AE89"/>
    <mergeCell ref="A90:AE90"/>
    <mergeCell ref="A91:H91"/>
    <mergeCell ref="I91:AE91"/>
    <mergeCell ref="A10:AE10"/>
    <mergeCell ref="A79:AE79"/>
    <mergeCell ref="A1:AE1"/>
    <mergeCell ref="A2:AE2"/>
    <mergeCell ref="A9:AE9"/>
    <mergeCell ref="B82:AE82"/>
    <mergeCell ref="B83:AE83"/>
    <mergeCell ref="A15:G15"/>
    <mergeCell ref="H15:P19"/>
    <mergeCell ref="Q15:AE19"/>
    <mergeCell ref="A16:G16"/>
    <mergeCell ref="A17:G17"/>
    <mergeCell ref="A18:G18"/>
    <mergeCell ref="A19:G19"/>
    <mergeCell ref="A37:G37"/>
    <mergeCell ref="A38:G38"/>
    <mergeCell ref="A39:G39"/>
    <mergeCell ref="A31:G31"/>
    <mergeCell ref="A77:AE77"/>
    <mergeCell ref="A78:AE78"/>
    <mergeCell ref="A13:AE13"/>
    <mergeCell ref="B80:AE80"/>
    <mergeCell ref="H31:P35"/>
    <mergeCell ref="Q31:AE35"/>
    <mergeCell ref="A326:H326"/>
    <mergeCell ref="I326:AE326"/>
    <mergeCell ref="A320:H320"/>
    <mergeCell ref="I320:AE320"/>
    <mergeCell ref="A321:H321"/>
    <mergeCell ref="I321:AE321"/>
    <mergeCell ref="A330:H330"/>
    <mergeCell ref="I330:AE330"/>
    <mergeCell ref="A310:AE310"/>
    <mergeCell ref="A311:AE311"/>
    <mergeCell ref="A328:H328"/>
    <mergeCell ref="I328:AE328"/>
    <mergeCell ref="A327:H327"/>
    <mergeCell ref="I327:AE327"/>
    <mergeCell ref="A323:H323"/>
    <mergeCell ref="I323:AE323"/>
    <mergeCell ref="A324:H324"/>
    <mergeCell ref="I324:AE324"/>
    <mergeCell ref="A318:AE318"/>
    <mergeCell ref="A319:AE319"/>
    <mergeCell ref="A317:AE317"/>
    <mergeCell ref="A322:H322"/>
    <mergeCell ref="I322:AE322"/>
    <mergeCell ref="A325:H325"/>
    <mergeCell ref="W174:AE174"/>
    <mergeCell ref="W172:AE172"/>
    <mergeCell ref="A173:G173"/>
    <mergeCell ref="H173:V173"/>
    <mergeCell ref="W173:AE173"/>
    <mergeCell ref="A175:G175"/>
    <mergeCell ref="H175:V175"/>
    <mergeCell ref="W175:AE175"/>
    <mergeCell ref="A176:G176"/>
    <mergeCell ref="H176:V176"/>
    <mergeCell ref="W176:AE176"/>
    <mergeCell ref="A108:G108"/>
    <mergeCell ref="H108:V108"/>
    <mergeCell ref="W108:AE108"/>
    <mergeCell ref="A109:G109"/>
    <mergeCell ref="H109:V109"/>
    <mergeCell ref="W109:AE109"/>
    <mergeCell ref="A110:G110"/>
    <mergeCell ref="H110:V110"/>
    <mergeCell ref="W110:AE110"/>
    <mergeCell ref="A188:AE188"/>
    <mergeCell ref="A189:AE189"/>
    <mergeCell ref="A190:AE190"/>
    <mergeCell ref="B191:AE191"/>
    <mergeCell ref="B192:AE192"/>
    <mergeCell ref="B193:AE193"/>
    <mergeCell ref="B194:AE194"/>
    <mergeCell ref="A195:AE195"/>
    <mergeCell ref="A196:B196"/>
    <mergeCell ref="C196:D196"/>
    <mergeCell ref="E196:G196"/>
    <mergeCell ref="H196:AE196"/>
    <mergeCell ref="A197:B197"/>
    <mergeCell ref="C197:D197"/>
    <mergeCell ref="E197:G197"/>
    <mergeCell ref="A198:B201"/>
    <mergeCell ref="C198:G199"/>
    <mergeCell ref="A228:G228"/>
    <mergeCell ref="H228:V228"/>
    <mergeCell ref="A225:G225"/>
    <mergeCell ref="H225:V225"/>
    <mergeCell ref="W225:AE225"/>
    <mergeCell ref="A226:G226"/>
    <mergeCell ref="H226:V226"/>
    <mergeCell ref="W228:AE228"/>
    <mergeCell ref="W227:AE227"/>
    <mergeCell ref="W226:AE226"/>
    <mergeCell ref="A229:G229"/>
    <mergeCell ref="H229:V229"/>
    <mergeCell ref="W229:AE229"/>
    <mergeCell ref="A329:H329"/>
    <mergeCell ref="I329:AE329"/>
    <mergeCell ref="H272:V272"/>
    <mergeCell ref="W272:AE272"/>
    <mergeCell ref="A264:G264"/>
    <mergeCell ref="H264:V264"/>
    <mergeCell ref="W264:AE264"/>
    <mergeCell ref="A266:G266"/>
    <mergeCell ref="H266:V266"/>
    <mergeCell ref="W266:AE266"/>
    <mergeCell ref="A265:G265"/>
    <mergeCell ref="H265:V265"/>
    <mergeCell ref="W265:AE265"/>
    <mergeCell ref="H267:V267"/>
    <mergeCell ref="W267:AE267"/>
    <mergeCell ref="A233:G233"/>
    <mergeCell ref="H233:V233"/>
    <mergeCell ref="W233:AE233"/>
    <mergeCell ref="A235:G235"/>
    <mergeCell ref="H235:V235"/>
    <mergeCell ref="C200:G201"/>
    <mergeCell ref="X204:AA204"/>
    <mergeCell ref="AB204:AE204"/>
    <mergeCell ref="H205:K205"/>
    <mergeCell ref="L205:O205"/>
    <mergeCell ref="P205:S205"/>
    <mergeCell ref="T205:W205"/>
    <mergeCell ref="X205:AA205"/>
    <mergeCell ref="AB205:AE205"/>
    <mergeCell ref="L201:O201"/>
    <mergeCell ref="P201:S201"/>
    <mergeCell ref="T201:W201"/>
    <mergeCell ref="X201:AA201"/>
    <mergeCell ref="AB201:AE201"/>
    <mergeCell ref="A202:B205"/>
    <mergeCell ref="C202:G203"/>
    <mergeCell ref="H202:K202"/>
    <mergeCell ref="L202:O202"/>
    <mergeCell ref="P202:S202"/>
    <mergeCell ref="T202:W202"/>
    <mergeCell ref="X202:AA202"/>
    <mergeCell ref="AB202:AE202"/>
    <mergeCell ref="H203:K203"/>
    <mergeCell ref="L203:O203"/>
    <mergeCell ref="P203:S203"/>
    <mergeCell ref="T203:W203"/>
    <mergeCell ref="X203:AA203"/>
    <mergeCell ref="AB203:AE203"/>
    <mergeCell ref="C204:G205"/>
    <mergeCell ref="H204:K204"/>
    <mergeCell ref="L204:O204"/>
    <mergeCell ref="P204:S204"/>
    <mergeCell ref="T204:W204"/>
    <mergeCell ref="A208:AE208"/>
    <mergeCell ref="H197:S197"/>
    <mergeCell ref="T197:AE197"/>
    <mergeCell ref="H198:K198"/>
    <mergeCell ref="L198:O198"/>
    <mergeCell ref="P198:S198"/>
    <mergeCell ref="T198:W198"/>
    <mergeCell ref="X198:AA198"/>
    <mergeCell ref="AB198:AE198"/>
    <mergeCell ref="H199:K199"/>
    <mergeCell ref="L199:O199"/>
    <mergeCell ref="P199:S199"/>
    <mergeCell ref="T199:W199"/>
    <mergeCell ref="X199:AA199"/>
    <mergeCell ref="AB199:AE199"/>
    <mergeCell ref="H200:K200"/>
    <mergeCell ref="L200:O200"/>
    <mergeCell ref="P200:S200"/>
    <mergeCell ref="T200:W200"/>
    <mergeCell ref="X200:AA200"/>
    <mergeCell ref="AB200:AE200"/>
    <mergeCell ref="H201:K201"/>
    <mergeCell ref="A273:G273"/>
    <mergeCell ref="H273:V273"/>
    <mergeCell ref="W273:AE273"/>
    <mergeCell ref="A274:G274"/>
    <mergeCell ref="H274:V274"/>
    <mergeCell ref="W274:AE274"/>
    <mergeCell ref="A275:G275"/>
    <mergeCell ref="H275:V275"/>
    <mergeCell ref="W275:AE275"/>
    <mergeCell ref="A231:AE231"/>
    <mergeCell ref="A232:AE232"/>
    <mergeCell ref="A261:AE261"/>
    <mergeCell ref="A268:G268"/>
    <mergeCell ref="H268:V268"/>
    <mergeCell ref="W268:AE268"/>
    <mergeCell ref="A236:G236"/>
    <mergeCell ref="H236:V236"/>
    <mergeCell ref="A238:G238"/>
    <mergeCell ref="H238:V238"/>
    <mergeCell ref="A237:G237"/>
    <mergeCell ref="H237:V237"/>
    <mergeCell ref="A276:G276"/>
    <mergeCell ref="H276:V276"/>
    <mergeCell ref="W276:AE276"/>
    <mergeCell ref="A277:G277"/>
    <mergeCell ref="H277:V277"/>
    <mergeCell ref="W277:AE277"/>
    <mergeCell ref="A278:G278"/>
    <mergeCell ref="H278:V278"/>
    <mergeCell ref="W278:AE278"/>
  </mergeCells>
  <phoneticPr fontId="10" type="noConversion"/>
  <conditionalFormatting sqref="AD159:AD162 X159:X162 L159:L162 T159:T162 R159:R162 Z159:Z162 AB159:AB162 P159:P162 J159:J162 H159:H162 N159:N162 V159:V162">
    <cfRule type="cellIs" dxfId="37" priority="89" stopIfTrue="1" operator="equal">
      <formula>"Never"</formula>
    </cfRule>
    <cfRule type="cellIs" dxfId="36" priority="90" stopIfTrue="1" operator="equal">
      <formula>"Always"</formula>
    </cfRule>
  </conditionalFormatting>
  <conditionalFormatting sqref="A192:A194">
    <cfRule type="expression" dxfId="35" priority="85" stopIfTrue="1">
      <formula>A192="Medium"</formula>
    </cfRule>
    <cfRule type="expression" dxfId="34" priority="86" stopIfTrue="1">
      <formula>A192="Low"</formula>
    </cfRule>
  </conditionalFormatting>
  <conditionalFormatting sqref="L198 P198">
    <cfRule type="expression" dxfId="33" priority="59" stopIfTrue="1">
      <formula>L198="Medium"</formula>
    </cfRule>
    <cfRule type="expression" dxfId="32" priority="60" stopIfTrue="1">
      <formula>L198="Low"</formula>
    </cfRule>
  </conditionalFormatting>
  <conditionalFormatting sqref="H199">
    <cfRule type="expression" dxfId="31" priority="57" stopIfTrue="1">
      <formula>H199="Medium"</formula>
    </cfRule>
    <cfRule type="expression" dxfId="30" priority="58" stopIfTrue="1">
      <formula>H199="Low"</formula>
    </cfRule>
  </conditionalFormatting>
  <conditionalFormatting sqref="L199 P199">
    <cfRule type="expression" dxfId="29" priority="55" stopIfTrue="1">
      <formula>L199="Medium"</formula>
    </cfRule>
    <cfRule type="expression" dxfId="28" priority="56" stopIfTrue="1">
      <formula>L199="Low"</formula>
    </cfRule>
  </conditionalFormatting>
  <conditionalFormatting sqref="L200 L202 L204 L206 P200 P202 P204 P206">
    <cfRule type="expression" dxfId="27" priority="15" stopIfTrue="1">
      <formula>L200="Medium"</formula>
    </cfRule>
    <cfRule type="expression" dxfId="26" priority="16" stopIfTrue="1">
      <formula>L200="Low"</formula>
    </cfRule>
  </conditionalFormatting>
  <conditionalFormatting sqref="H201 H203 H205 H207">
    <cfRule type="expression" dxfId="25" priority="13" stopIfTrue="1">
      <formula>H201="Medium"</formula>
    </cfRule>
    <cfRule type="expression" dxfId="24" priority="14" stopIfTrue="1">
      <formula>H201="Low"</formula>
    </cfRule>
  </conditionalFormatting>
  <conditionalFormatting sqref="H198:S199">
    <cfRule type="containsText" dxfId="23" priority="30" stopIfTrue="1" operator="containsText" text="High">
      <formula>NOT(ISERROR(SEARCH("High",H198)))</formula>
    </cfRule>
    <cfRule type="containsText" dxfId="22" priority="67" stopIfTrue="1" operator="containsText" text="Medium">
      <formula>NOT(ISERROR(SEARCH("Medium",H198)))</formula>
    </cfRule>
    <cfRule type="containsText" dxfId="21" priority="68" stopIfTrue="1" operator="containsText" text="Low">
      <formula>NOT(ISERROR(SEARCH("Low",H198)))</formula>
    </cfRule>
  </conditionalFormatting>
  <conditionalFormatting sqref="T199 T201 T203 T205 T207">
    <cfRule type="expression" dxfId="20" priority="4" stopIfTrue="1">
      <formula>T199="Medium"</formula>
    </cfRule>
    <cfRule type="expression" dxfId="19" priority="5" stopIfTrue="1">
      <formula>T199="Low"</formula>
    </cfRule>
  </conditionalFormatting>
  <conditionalFormatting sqref="L201 L203 L205 L207 P201 P203 P205 P207">
    <cfRule type="expression" dxfId="18" priority="11" stopIfTrue="1">
      <formula>L201="Medium"</formula>
    </cfRule>
    <cfRule type="expression" dxfId="17" priority="12" stopIfTrue="1">
      <formula>L201="Low"</formula>
    </cfRule>
  </conditionalFormatting>
  <conditionalFormatting sqref="H200:S207">
    <cfRule type="containsText" dxfId="16" priority="10" stopIfTrue="1" operator="containsText" text="High">
      <formula>NOT(ISERROR(SEARCH("High",H200)))</formula>
    </cfRule>
    <cfRule type="containsText" dxfId="15" priority="17" stopIfTrue="1" operator="containsText" text="Medium">
      <formula>NOT(ISERROR(SEARCH("Medium",H200)))</formula>
    </cfRule>
    <cfRule type="containsText" dxfId="14" priority="18" stopIfTrue="1" operator="containsText" text="Low">
      <formula>NOT(ISERROR(SEARCH("Low",H200)))</formula>
    </cfRule>
  </conditionalFormatting>
  <conditionalFormatting sqref="X198 X200 X202 X204 X206 AB198 AB200 AB202 AB204 AB206">
    <cfRule type="expression" dxfId="13" priority="6" stopIfTrue="1">
      <formula>X198="Medium"</formula>
    </cfRule>
    <cfRule type="expression" dxfId="12" priority="7" stopIfTrue="1">
      <formula>X198="Low"</formula>
    </cfRule>
  </conditionalFormatting>
  <conditionalFormatting sqref="X199 X201 X203 X205 X207 AB199 AB201 AB203 AB205 AB207">
    <cfRule type="expression" dxfId="11" priority="2" stopIfTrue="1">
      <formula>X199="Medium"</formula>
    </cfRule>
    <cfRule type="expression" dxfId="10" priority="3" stopIfTrue="1">
      <formula>X199="Low"</formula>
    </cfRule>
  </conditionalFormatting>
  <conditionalFormatting sqref="T198:AE207">
    <cfRule type="containsText" dxfId="9" priority="1" stopIfTrue="1" operator="containsText" text="High">
      <formula>NOT(ISERROR(SEARCH("High",T198)))</formula>
    </cfRule>
    <cfRule type="containsText" dxfId="8" priority="8" stopIfTrue="1" operator="containsText" text="Medium">
      <formula>NOT(ISERROR(SEARCH("Medium",T198)))</formula>
    </cfRule>
    <cfRule type="containsText" dxfId="7" priority="9" stopIfTrue="1" operator="containsText" text="Low">
      <formula>NOT(ISERROR(SEARCH("Low",T198)))</formula>
    </cfRule>
  </conditionalFormatting>
  <dataValidations count="2">
    <dataValidation type="list" allowBlank="1" showInputMessage="1" showErrorMessage="1" sqref="H159:H162 N159:N162 L159:L162 Z159:Z162 R159:R162 T159:T162 AB159:AB162 X159:X162 AD159:AD162 J159:J162 P159:P162 V159:V162">
      <formula1>"Always, Never"</formula1>
    </dataValidation>
    <dataValidation type="list" allowBlank="1" showInputMessage="1" showErrorMessage="1" sqref="A192:A194 L198:L207 P198:P207 T198:T207 H198:H207 X198:X207 AB198:AB207">
      <formula1>"High, Medium, Low"</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3" sqref="A3"/>
    </sheetView>
  </sheetViews>
  <sheetFormatPr baseColWidth="10" defaultRowHeight="13" x14ac:dyDescent="0"/>
  <cols>
    <col min="1" max="1" width="19.85546875" bestFit="1" customWidth="1"/>
    <col min="2" max="2" width="48.42578125" customWidth="1"/>
    <col min="3" max="8" width="3.42578125" bestFit="1" customWidth="1"/>
  </cols>
  <sheetData>
    <row r="1" spans="1:8" ht="16">
      <c r="A1" s="20"/>
      <c r="B1" s="20"/>
      <c r="C1" s="362" t="s">
        <v>225</v>
      </c>
      <c r="D1" s="362"/>
      <c r="E1" s="362"/>
      <c r="F1" s="362"/>
      <c r="G1" s="362"/>
      <c r="H1" s="362"/>
    </row>
    <row r="2" spans="1:8" ht="16">
      <c r="A2" s="14" t="s">
        <v>226</v>
      </c>
      <c r="B2" s="14" t="s">
        <v>207</v>
      </c>
      <c r="C2" s="7" t="s">
        <v>208</v>
      </c>
      <c r="D2" s="7" t="s">
        <v>209</v>
      </c>
      <c r="E2" s="7" t="s">
        <v>210</v>
      </c>
      <c r="F2" s="7" t="s">
        <v>211</v>
      </c>
      <c r="G2" s="7" t="s">
        <v>215</v>
      </c>
      <c r="H2" s="7" t="s">
        <v>216</v>
      </c>
    </row>
    <row r="3" spans="1:8" ht="39">
      <c r="A3" s="3" t="s">
        <v>212</v>
      </c>
      <c r="B3" s="2" t="s">
        <v>238</v>
      </c>
      <c r="C3" s="5" t="b">
        <v>0</v>
      </c>
      <c r="D3" s="5" t="b">
        <v>0</v>
      </c>
      <c r="E3" s="5" t="b">
        <v>0</v>
      </c>
      <c r="F3" s="5" t="b">
        <v>0</v>
      </c>
      <c r="G3" s="5" t="b">
        <v>1</v>
      </c>
      <c r="H3" s="5" t="b">
        <v>1</v>
      </c>
    </row>
    <row r="4" spans="1:8" ht="52">
      <c r="A4" s="3" t="s">
        <v>213</v>
      </c>
      <c r="B4" s="2" t="s">
        <v>239</v>
      </c>
      <c r="C4" s="5" t="b">
        <v>1</v>
      </c>
      <c r="D4" s="5" t="b">
        <v>1</v>
      </c>
      <c r="E4" s="5" t="b">
        <v>1</v>
      </c>
      <c r="F4" s="5" t="b">
        <v>1</v>
      </c>
      <c r="G4" s="5" t="b">
        <v>1</v>
      </c>
      <c r="H4" s="5" t="b">
        <v>1</v>
      </c>
    </row>
    <row r="5" spans="1:8" ht="65">
      <c r="A5" s="3" t="s">
        <v>214</v>
      </c>
      <c r="B5" s="2" t="s">
        <v>162</v>
      </c>
      <c r="C5" s="5" t="b">
        <v>1</v>
      </c>
      <c r="D5" s="5" t="b">
        <v>1</v>
      </c>
      <c r="E5" s="5" t="b">
        <v>1</v>
      </c>
      <c r="F5" s="5" t="b">
        <v>1</v>
      </c>
      <c r="G5" s="5" t="b">
        <v>1</v>
      </c>
      <c r="H5" s="5" t="b">
        <v>1</v>
      </c>
    </row>
  </sheetData>
  <mergeCells count="1">
    <mergeCell ref="C1:H1"/>
  </mergeCells>
  <phoneticPr fontId="10" type="noConversion"/>
  <conditionalFormatting sqref="C3:H5">
    <cfRule type="cellIs" dxfId="6" priority="0" stopIfTrue="1" operator="equal">
      <formula>FALSE</formula>
    </cfRule>
    <cfRule type="cellIs" dxfId="5" priority="1" stopIfTrue="1" operator="equal">
      <formula>TRUE</formula>
    </cfRule>
  </conditionalFormatting>
  <dataValidations count="1">
    <dataValidation type="list" allowBlank="1" showInputMessage="1" showErrorMessage="1" sqref="C3:H5">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3" sqref="A3"/>
    </sheetView>
  </sheetViews>
  <sheetFormatPr baseColWidth="10" defaultRowHeight="13" x14ac:dyDescent="0"/>
  <cols>
    <col min="1" max="1" width="21.5703125" bestFit="1" customWidth="1"/>
    <col min="2" max="2" width="48.42578125" customWidth="1"/>
    <col min="3" max="8" width="3.42578125" bestFit="1" customWidth="1"/>
  </cols>
  <sheetData>
    <row r="1" spans="1:8" ht="16">
      <c r="A1" s="278" t="s">
        <v>227</v>
      </c>
      <c r="B1" s="278"/>
      <c r="C1" s="278" t="s">
        <v>225</v>
      </c>
      <c r="D1" s="278"/>
      <c r="E1" s="278"/>
      <c r="F1" s="278"/>
      <c r="G1" s="278"/>
      <c r="H1" s="278"/>
    </row>
    <row r="2" spans="1:8" ht="16">
      <c r="A2" s="6" t="s">
        <v>226</v>
      </c>
      <c r="B2" s="6" t="s">
        <v>207</v>
      </c>
      <c r="C2" s="7" t="s">
        <v>208</v>
      </c>
      <c r="D2" s="7" t="s">
        <v>209</v>
      </c>
      <c r="E2" s="7" t="s">
        <v>210</v>
      </c>
      <c r="F2" s="7" t="s">
        <v>211</v>
      </c>
      <c r="G2" s="7" t="s">
        <v>215</v>
      </c>
      <c r="H2" s="7" t="s">
        <v>216</v>
      </c>
    </row>
    <row r="3" spans="1:8" ht="39">
      <c r="A3" s="3" t="s">
        <v>163</v>
      </c>
      <c r="B3" s="2" t="s">
        <v>136</v>
      </c>
      <c r="C3" s="5" t="b">
        <v>1</v>
      </c>
      <c r="D3" s="5" t="b">
        <v>1</v>
      </c>
      <c r="E3" s="5" t="b">
        <v>1</v>
      </c>
      <c r="F3" s="5" t="b">
        <v>1</v>
      </c>
      <c r="G3" s="5" t="b">
        <v>0</v>
      </c>
      <c r="H3" s="5" t="b">
        <v>0</v>
      </c>
    </row>
    <row r="4" spans="1:8" ht="39">
      <c r="A4" s="3" t="s">
        <v>137</v>
      </c>
      <c r="B4" s="2" t="s">
        <v>187</v>
      </c>
      <c r="C4" s="5" t="b">
        <v>1</v>
      </c>
      <c r="D4" s="5" t="b">
        <v>1</v>
      </c>
      <c r="E4" s="5" t="b">
        <v>1</v>
      </c>
      <c r="F4" s="5" t="b">
        <v>1</v>
      </c>
      <c r="G4" s="5" t="b">
        <v>1</v>
      </c>
      <c r="H4" s="5" t="b">
        <v>0</v>
      </c>
    </row>
    <row r="5" spans="1:8" ht="26">
      <c r="A5" s="3" t="s">
        <v>275</v>
      </c>
      <c r="B5" s="2" t="s">
        <v>94</v>
      </c>
      <c r="C5" s="5" t="b">
        <v>0</v>
      </c>
      <c r="D5" s="5" t="b">
        <v>1</v>
      </c>
      <c r="E5" s="5" t="b">
        <v>1</v>
      </c>
      <c r="F5" s="5" t="b">
        <v>0</v>
      </c>
      <c r="G5" s="5" t="b">
        <v>0</v>
      </c>
      <c r="H5" s="5" t="b">
        <v>1</v>
      </c>
    </row>
    <row r="6" spans="1:8" ht="26">
      <c r="A6" s="3" t="s">
        <v>95</v>
      </c>
      <c r="B6" s="2" t="s">
        <v>96</v>
      </c>
      <c r="C6" s="5" t="b">
        <v>1</v>
      </c>
      <c r="D6" s="5" t="b">
        <v>1</v>
      </c>
      <c r="E6" s="5" t="b">
        <v>1</v>
      </c>
      <c r="F6" s="5" t="b">
        <v>1</v>
      </c>
      <c r="G6" s="5" t="b">
        <v>0</v>
      </c>
      <c r="H6" s="5" t="b">
        <v>1</v>
      </c>
    </row>
  </sheetData>
  <mergeCells count="2">
    <mergeCell ref="A1:B1"/>
    <mergeCell ref="C1:H1"/>
  </mergeCells>
  <phoneticPr fontId="10" type="noConversion"/>
  <conditionalFormatting sqref="C3:H6">
    <cfRule type="cellIs" dxfId="4" priority="0" stopIfTrue="1" operator="equal">
      <formula>FALSE</formula>
    </cfRule>
    <cfRule type="cellIs" dxfId="3" priority="1" stopIfTrue="1" operator="equal">
      <formula>TRUE</formula>
    </cfRule>
  </conditionalFormatting>
  <dataValidations count="1">
    <dataValidation type="list" allowBlank="1" showInputMessage="1" showErrorMessage="1" sqref="C3:H6">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2"/>
    </sheetView>
  </sheetViews>
  <sheetFormatPr baseColWidth="10" defaultRowHeight="13" x14ac:dyDescent="0"/>
  <cols>
    <col min="1" max="1" width="12.7109375" customWidth="1"/>
    <col min="2" max="2" width="3.42578125" bestFit="1" customWidth="1"/>
    <col min="3" max="3" width="31.140625" customWidth="1"/>
  </cols>
  <sheetData>
    <row r="1" spans="1:3" ht="96">
      <c r="A1" s="6" t="s">
        <v>206</v>
      </c>
      <c r="B1" s="8" t="s">
        <v>217</v>
      </c>
      <c r="C1" s="6" t="s">
        <v>303</v>
      </c>
    </row>
    <row r="2" spans="1:3" ht="39">
      <c r="A2" s="3" t="s">
        <v>121</v>
      </c>
      <c r="B2" s="4" t="s">
        <v>208</v>
      </c>
      <c r="C2" s="1" t="s">
        <v>218</v>
      </c>
    </row>
    <row r="3" spans="1:3" ht="52">
      <c r="A3" s="3" t="s">
        <v>196</v>
      </c>
      <c r="B3" s="4" t="s">
        <v>304</v>
      </c>
      <c r="C3" s="1" t="s">
        <v>268</v>
      </c>
    </row>
    <row r="4" spans="1:3" ht="52">
      <c r="A4" s="3" t="s">
        <v>197</v>
      </c>
      <c r="B4" s="4" t="s">
        <v>210</v>
      </c>
      <c r="C4" s="1" t="s">
        <v>276</v>
      </c>
    </row>
    <row r="5" spans="1:3" ht="39">
      <c r="A5" s="3" t="s">
        <v>198</v>
      </c>
      <c r="B5" s="4" t="s">
        <v>305</v>
      </c>
      <c r="C5" s="1" t="s">
        <v>277</v>
      </c>
    </row>
    <row r="6" spans="1:3" ht="52">
      <c r="A6" s="3" t="s">
        <v>199</v>
      </c>
      <c r="B6" s="4" t="s">
        <v>306</v>
      </c>
      <c r="C6" s="1" t="s">
        <v>205</v>
      </c>
    </row>
    <row r="7" spans="1:3" ht="52">
      <c r="A7" s="3" t="s">
        <v>200</v>
      </c>
      <c r="B7" s="4" t="s">
        <v>201</v>
      </c>
      <c r="C7" s="1" t="s">
        <v>224</v>
      </c>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baseColWidth="10" defaultRowHeight="13" x14ac:dyDescent="0"/>
  <cols>
    <col min="1" max="1" width="12.7109375" customWidth="1"/>
    <col min="2" max="2" width="3.42578125" customWidth="1"/>
    <col min="3" max="3" width="31.140625" customWidth="1"/>
  </cols>
  <sheetData>
    <row r="1" spans="1:3" ht="61">
      <c r="A1" s="32" t="s">
        <v>206</v>
      </c>
      <c r="B1" s="8" t="s">
        <v>109</v>
      </c>
      <c r="C1" s="32" t="s">
        <v>303</v>
      </c>
    </row>
    <row r="2" spans="1:3">
      <c r="A2" s="3" t="s">
        <v>110</v>
      </c>
      <c r="B2" s="4">
        <v>7</v>
      </c>
      <c r="C2" s="1"/>
    </row>
    <row r="3" spans="1:3">
      <c r="A3" s="3" t="s">
        <v>111</v>
      </c>
      <c r="B3" s="4">
        <v>6</v>
      </c>
      <c r="C3" s="1"/>
    </row>
    <row r="4" spans="1:3">
      <c r="A4" s="3" t="s">
        <v>43</v>
      </c>
      <c r="B4" s="4">
        <v>5</v>
      </c>
      <c r="C4" s="1"/>
    </row>
    <row r="5" spans="1:3">
      <c r="A5" s="3" t="s">
        <v>44</v>
      </c>
      <c r="B5" s="4">
        <v>4</v>
      </c>
      <c r="C5" s="1"/>
    </row>
    <row r="6" spans="1:3">
      <c r="A6" s="3" t="s">
        <v>45</v>
      </c>
      <c r="B6" s="4">
        <v>3</v>
      </c>
      <c r="C6" s="1"/>
    </row>
    <row r="7" spans="1:3">
      <c r="A7" s="3" t="s">
        <v>138</v>
      </c>
      <c r="B7" s="4">
        <v>2</v>
      </c>
      <c r="C7" s="1"/>
    </row>
    <row r="8" spans="1:3">
      <c r="A8" s="3" t="s">
        <v>139</v>
      </c>
      <c r="B8" s="4">
        <v>1</v>
      </c>
      <c r="C8" s="1"/>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4" sqref="H4"/>
    </sheetView>
  </sheetViews>
  <sheetFormatPr baseColWidth="10" defaultRowHeight="13" x14ac:dyDescent="0"/>
  <cols>
    <col min="1" max="1" width="21.5703125" customWidth="1"/>
    <col min="2" max="7" width="3.42578125" customWidth="1"/>
  </cols>
  <sheetData>
    <row r="1" spans="1:7" ht="48" customHeight="1">
      <c r="A1" s="365" t="s">
        <v>77</v>
      </c>
      <c r="B1" s="217" t="s">
        <v>33</v>
      </c>
      <c r="C1" s="218"/>
      <c r="D1" s="219"/>
      <c r="E1" s="217" t="s">
        <v>34</v>
      </c>
      <c r="F1" s="218"/>
      <c r="G1" s="219"/>
    </row>
    <row r="2" spans="1:7" ht="16">
      <c r="A2" s="366"/>
      <c r="B2" s="74" t="s">
        <v>308</v>
      </c>
      <c r="C2" s="74" t="s">
        <v>209</v>
      </c>
      <c r="D2" s="74" t="s">
        <v>306</v>
      </c>
      <c r="E2" s="74" t="s">
        <v>308</v>
      </c>
      <c r="F2" s="74" t="s">
        <v>209</v>
      </c>
      <c r="G2" s="74" t="s">
        <v>306</v>
      </c>
    </row>
    <row r="3" spans="1:7" ht="16">
      <c r="A3" s="367"/>
      <c r="B3" s="74" t="s">
        <v>210</v>
      </c>
      <c r="C3" s="74" t="s">
        <v>64</v>
      </c>
      <c r="D3" s="74" t="s">
        <v>216</v>
      </c>
      <c r="E3" s="74" t="s">
        <v>210</v>
      </c>
      <c r="F3" s="74" t="s">
        <v>64</v>
      </c>
      <c r="G3" s="74" t="s">
        <v>216</v>
      </c>
    </row>
    <row r="4" spans="1:7">
      <c r="A4" s="363" t="s">
        <v>65</v>
      </c>
      <c r="B4" s="5"/>
      <c r="C4" s="5"/>
      <c r="D4" s="5" t="b">
        <v>1</v>
      </c>
      <c r="E4" s="5"/>
      <c r="F4" s="5"/>
      <c r="G4" s="5" t="b">
        <v>1</v>
      </c>
    </row>
    <row r="5" spans="1:7">
      <c r="A5" s="364"/>
      <c r="B5" s="5"/>
      <c r="C5" s="5"/>
      <c r="D5" s="5" t="b">
        <v>1</v>
      </c>
      <c r="E5" s="5"/>
      <c r="F5" s="5"/>
      <c r="G5" s="5" t="b">
        <v>1</v>
      </c>
    </row>
    <row r="6" spans="1:7">
      <c r="A6" s="363" t="s">
        <v>75</v>
      </c>
      <c r="B6" s="5" t="b">
        <v>1</v>
      </c>
      <c r="C6" s="5" t="b">
        <v>1</v>
      </c>
      <c r="D6" s="5" t="b">
        <v>0</v>
      </c>
      <c r="E6" s="5" t="b">
        <v>1</v>
      </c>
      <c r="F6" s="5" t="b">
        <v>1</v>
      </c>
      <c r="G6" s="5" t="b">
        <v>0</v>
      </c>
    </row>
    <row r="7" spans="1:7">
      <c r="A7" s="364"/>
      <c r="B7" s="5" t="b">
        <v>1</v>
      </c>
      <c r="C7" s="5" t="b">
        <v>1</v>
      </c>
      <c r="D7" s="5" t="b">
        <v>0</v>
      </c>
      <c r="E7" s="5" t="b">
        <v>1</v>
      </c>
      <c r="F7" s="5" t="b">
        <v>1</v>
      </c>
      <c r="G7" s="5" t="b">
        <v>0</v>
      </c>
    </row>
    <row r="8" spans="1:7">
      <c r="A8" s="363" t="s">
        <v>76</v>
      </c>
      <c r="B8" s="5" t="b">
        <v>1</v>
      </c>
      <c r="C8" s="5" t="b">
        <v>1</v>
      </c>
      <c r="D8" s="5" t="b">
        <v>0</v>
      </c>
      <c r="E8" s="5" t="b">
        <v>1</v>
      </c>
      <c r="F8" s="5" t="b">
        <v>1</v>
      </c>
      <c r="G8" s="5" t="b">
        <v>0</v>
      </c>
    </row>
    <row r="9" spans="1:7">
      <c r="A9" s="364"/>
      <c r="B9" s="5" t="b">
        <v>1</v>
      </c>
      <c r="C9" s="5" t="b">
        <v>1</v>
      </c>
      <c r="D9" s="5" t="b">
        <v>0</v>
      </c>
      <c r="E9" s="5" t="b">
        <v>0</v>
      </c>
      <c r="F9" s="5" t="b">
        <v>0</v>
      </c>
      <c r="G9" s="5" t="b">
        <v>0</v>
      </c>
    </row>
  </sheetData>
  <mergeCells count="6">
    <mergeCell ref="A8:A9"/>
    <mergeCell ref="B1:D1"/>
    <mergeCell ref="A1:A3"/>
    <mergeCell ref="E1:G1"/>
    <mergeCell ref="A4:A5"/>
    <mergeCell ref="A6:A7"/>
  </mergeCells>
  <phoneticPr fontId="10" type="noConversion"/>
  <conditionalFormatting sqref="B4:G9">
    <cfRule type="cellIs" dxfId="2" priority="0" stopIfTrue="1" operator="equal">
      <formula>FALSE</formula>
    </cfRule>
    <cfRule type="cellIs" dxfId="1" priority="1" stopIfTrue="1" operator="equal">
      <formula>TRUE</formula>
    </cfRule>
  </conditionalFormatting>
  <dataValidations count="1">
    <dataValidation type="list" allowBlank="1" showInputMessage="1" showErrorMessage="1" sqref="B4:G9">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2" sqref="A2"/>
    </sheetView>
  </sheetViews>
  <sheetFormatPr baseColWidth="10" defaultRowHeight="13" x14ac:dyDescent="0"/>
  <cols>
    <col min="1" max="1" width="17.85546875" customWidth="1"/>
    <col min="2" max="2" width="48.42578125" customWidth="1"/>
  </cols>
  <sheetData>
    <row r="1" spans="1:2" ht="16">
      <c r="A1" s="6" t="s">
        <v>226</v>
      </c>
      <c r="B1" s="6" t="s">
        <v>207</v>
      </c>
    </row>
    <row r="2" spans="1:2" ht="39">
      <c r="A2" s="151" t="s">
        <v>550</v>
      </c>
      <c r="B2" s="2" t="s">
        <v>122</v>
      </c>
    </row>
    <row r="3" spans="1:2" ht="26">
      <c r="A3" s="151" t="s">
        <v>551</v>
      </c>
      <c r="B3" s="2" t="s">
        <v>293</v>
      </c>
    </row>
    <row r="4" spans="1:2" ht="26">
      <c r="A4" s="151" t="s">
        <v>552</v>
      </c>
      <c r="B4" s="2" t="s">
        <v>36</v>
      </c>
    </row>
    <row r="5" spans="1:2" ht="39">
      <c r="A5" s="151" t="s">
        <v>553</v>
      </c>
      <c r="B5" s="2" t="s">
        <v>119</v>
      </c>
    </row>
    <row r="6" spans="1:2">
      <c r="A6" s="151" t="s">
        <v>554</v>
      </c>
      <c r="B6" s="2" t="s">
        <v>120</v>
      </c>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60"/>
  <sheetViews>
    <sheetView workbookViewId="0">
      <pane xSplit="2" ySplit="6" topLeftCell="C7" activePane="bottomRight" state="frozen"/>
      <selection activeCell="A3" sqref="A3"/>
      <selection pane="topRight" activeCell="B3" sqref="B3"/>
      <selection pane="bottomLeft" activeCell="A6" sqref="A6"/>
      <selection pane="bottomRight" activeCell="B7" sqref="B7"/>
    </sheetView>
  </sheetViews>
  <sheetFormatPr baseColWidth="10" defaultRowHeight="13" x14ac:dyDescent="0"/>
  <cols>
    <col min="1" max="1" width="6.5703125" hidden="1" customWidth="1"/>
    <col min="2" max="2" width="14.28515625" bestFit="1" customWidth="1"/>
    <col min="3" max="3" width="17.85546875" customWidth="1"/>
    <col min="4" max="4" width="32.7109375" customWidth="1"/>
    <col min="5" max="16" width="4.5703125" customWidth="1"/>
    <col min="17" max="17" width="14.140625" customWidth="1"/>
    <col min="18" max="18" width="11" customWidth="1"/>
    <col min="19" max="19" width="15.42578125" customWidth="1"/>
    <col min="20" max="21" width="14.140625" customWidth="1"/>
    <col min="22" max="22" width="16.28515625" customWidth="1"/>
    <col min="23" max="23" width="14.140625" customWidth="1"/>
    <col min="24" max="24" width="2.7109375" hidden="1" customWidth="1"/>
    <col min="25" max="26" width="5.7109375" hidden="1" customWidth="1"/>
    <col min="27" max="32" width="8" hidden="1" customWidth="1"/>
    <col min="33" max="33" width="5.7109375" hidden="1" customWidth="1"/>
    <col min="34" max="40" width="8" hidden="1" customWidth="1"/>
    <col min="41" max="41" width="14.42578125" hidden="1" customWidth="1"/>
    <col min="42" max="42" width="5" hidden="1" customWidth="1"/>
    <col min="43" max="43" width="4.5703125" hidden="1" customWidth="1"/>
    <col min="44" max="44" width="17.7109375" hidden="1" customWidth="1"/>
    <col min="45" max="45" width="22.28515625" hidden="1" customWidth="1"/>
    <col min="46" max="46" width="9.5703125" hidden="1" customWidth="1"/>
    <col min="47" max="47" width="7.7109375" hidden="1" customWidth="1"/>
    <col min="48" max="48" width="5" hidden="1" customWidth="1"/>
    <col min="49" max="49" width="6.42578125" hidden="1" customWidth="1"/>
    <col min="50" max="50" width="7.28515625" hidden="1" customWidth="1"/>
    <col min="51" max="51" width="13.5703125" hidden="1" customWidth="1"/>
    <col min="52" max="52" width="5" hidden="1" customWidth="1"/>
    <col min="53" max="53" width="9.7109375" hidden="1" customWidth="1"/>
    <col min="54" max="54" width="10.85546875" hidden="1" customWidth="1"/>
    <col min="55" max="55" width="5" hidden="1" customWidth="1"/>
    <col min="56" max="56" width="9.5703125" hidden="1" customWidth="1"/>
    <col min="57" max="57" width="10.85546875" hidden="1" customWidth="1"/>
    <col min="58" max="58" width="5" hidden="1" customWidth="1"/>
    <col min="59" max="59" width="9.5703125" hidden="1" customWidth="1"/>
    <col min="60" max="60" width="11.85546875" hidden="1" customWidth="1"/>
    <col min="61" max="61" width="4.85546875" hidden="1" customWidth="1"/>
    <col min="62" max="63" width="5" hidden="1" customWidth="1"/>
    <col min="64" max="64" width="5.140625" hidden="1" customWidth="1"/>
    <col min="65" max="65" width="5" hidden="1" customWidth="1"/>
    <col min="66" max="66" width="4.7109375" hidden="1" customWidth="1"/>
    <col min="67" max="67" width="4.85546875" hidden="1" customWidth="1"/>
    <col min="68" max="69" width="5" hidden="1" customWidth="1"/>
    <col min="70" max="70" width="5.140625" hidden="1" customWidth="1"/>
    <col min="71" max="71" width="5" hidden="1" customWidth="1"/>
    <col min="72" max="72" width="4.7109375" hidden="1" customWidth="1"/>
    <col min="73" max="73" width="5" hidden="1" customWidth="1"/>
    <col min="74" max="74" width="9.5703125" hidden="1" customWidth="1"/>
    <col min="75" max="75" width="43.85546875" hidden="1" customWidth="1"/>
    <col min="76" max="76" width="4.85546875" hidden="1" customWidth="1"/>
    <col min="77" max="78" width="5" hidden="1" customWidth="1"/>
    <col min="79" max="79" width="5.140625" hidden="1" customWidth="1"/>
    <col min="80" max="80" width="5" hidden="1" customWidth="1"/>
    <col min="81" max="81" width="4.7109375" hidden="1" customWidth="1"/>
    <col min="82" max="82" width="4.85546875" hidden="1" customWidth="1"/>
    <col min="83" max="84" width="5" hidden="1" customWidth="1"/>
    <col min="85" max="85" width="5.140625" hidden="1" customWidth="1"/>
    <col min="86" max="86" width="5" hidden="1" customWidth="1"/>
    <col min="87" max="87" width="4.7109375" hidden="1" customWidth="1"/>
  </cols>
  <sheetData>
    <row r="1" spans="1:87" ht="49" hidden="1" customHeight="1">
      <c r="A1" s="149"/>
      <c r="B1" s="28"/>
      <c r="C1" s="22"/>
      <c r="D1" s="22"/>
      <c r="E1" s="22"/>
      <c r="F1" s="22"/>
      <c r="G1" s="22"/>
      <c r="H1" s="22"/>
      <c r="I1" s="22"/>
      <c r="J1" s="22"/>
      <c r="K1" s="22"/>
      <c r="L1" s="22"/>
      <c r="M1" s="22"/>
      <c r="N1" s="22"/>
      <c r="O1" s="22"/>
      <c r="P1" s="22"/>
      <c r="Q1" s="22"/>
      <c r="R1" s="22"/>
      <c r="S1" s="22"/>
      <c r="T1" s="22"/>
      <c r="U1" s="180"/>
      <c r="V1" s="177"/>
      <c r="W1" s="177"/>
      <c r="Y1" s="28"/>
      <c r="Z1" s="28"/>
      <c r="AA1" s="28"/>
      <c r="AB1" s="28"/>
      <c r="AC1" s="28"/>
      <c r="AD1" s="28"/>
      <c r="AE1" s="28"/>
      <c r="AF1" s="28"/>
      <c r="AG1" s="28"/>
      <c r="AH1" s="28"/>
      <c r="AI1" s="28"/>
      <c r="AJ1" s="28"/>
      <c r="AK1" s="28"/>
      <c r="AL1" s="28"/>
      <c r="AM1" s="28"/>
      <c r="AN1" s="28"/>
      <c r="AO1" s="28"/>
      <c r="AQ1" s="22"/>
      <c r="AR1" s="22"/>
      <c r="AS1" s="22"/>
      <c r="AT1" s="22"/>
      <c r="AU1" s="22"/>
      <c r="AW1" s="104" t="s">
        <v>302</v>
      </c>
      <c r="AX1" s="117">
        <f>COLUMN(Z$6)-COLUMN($A$6)</f>
        <v>25</v>
      </c>
      <c r="AY1" s="28"/>
      <c r="AZ1" s="28"/>
      <c r="BA1" s="117">
        <f>COLUMN(AE$6)-COLUMN($A$6)</f>
        <v>30</v>
      </c>
      <c r="BB1" s="28"/>
      <c r="BC1" s="28"/>
      <c r="BD1" s="117">
        <f>COLUMN(AH$6)-COLUMN($A$6)</f>
        <v>33</v>
      </c>
      <c r="BE1" s="28"/>
      <c r="BF1" s="28"/>
      <c r="BG1" s="117">
        <f>COLUMN(AL$6)-COLUMN($A$6)</f>
        <v>37</v>
      </c>
      <c r="BH1" s="28"/>
      <c r="BI1" s="28"/>
      <c r="BJ1" s="28"/>
      <c r="BK1" s="28"/>
      <c r="BL1" s="28"/>
      <c r="BM1" s="28"/>
      <c r="BN1" s="28"/>
      <c r="BO1" s="28"/>
      <c r="BP1" s="28"/>
      <c r="BQ1" s="28"/>
      <c r="BR1" s="28"/>
      <c r="BS1" s="28"/>
      <c r="BT1" s="28"/>
      <c r="BU1" s="28"/>
      <c r="BV1" s="117">
        <f>COLUMN(AN$6)-COLUMN($A$6)</f>
        <v>39</v>
      </c>
      <c r="BW1" s="28"/>
      <c r="BX1" s="28"/>
      <c r="BY1" s="28"/>
      <c r="BZ1" s="28"/>
      <c r="CA1" s="28"/>
      <c r="CB1" s="28"/>
      <c r="CC1" s="28"/>
      <c r="CD1" s="28"/>
      <c r="CE1" s="28"/>
      <c r="CF1" s="28"/>
      <c r="CG1" s="28"/>
      <c r="CH1" s="28"/>
      <c r="CI1" s="28"/>
    </row>
    <row r="2" spans="1:87" ht="186" hidden="1">
      <c r="A2" s="149"/>
      <c r="B2" s="28"/>
      <c r="C2" s="22"/>
      <c r="D2" s="22"/>
      <c r="E2" s="22"/>
      <c r="F2" s="22"/>
      <c r="G2" s="22"/>
      <c r="H2" s="22"/>
      <c r="I2" s="22"/>
      <c r="J2" s="22"/>
      <c r="K2" s="104" t="s">
        <v>228</v>
      </c>
      <c r="L2" s="31" t="b">
        <f>NOT(ISBLANK(L$6))</f>
        <v>0</v>
      </c>
      <c r="M2" s="31" t="b">
        <f t="shared" ref="M2:P2" si="0">NOT(ISBLANK(M$6))</f>
        <v>0</v>
      </c>
      <c r="N2" s="31" t="b">
        <f t="shared" si="0"/>
        <v>0</v>
      </c>
      <c r="O2" s="31" t="b">
        <f t="shared" si="0"/>
        <v>0</v>
      </c>
      <c r="P2" s="31" t="b">
        <f t="shared" si="0"/>
        <v>0</v>
      </c>
      <c r="Q2" s="22"/>
      <c r="R2" s="22"/>
      <c r="S2" s="22"/>
      <c r="T2" s="22"/>
      <c r="U2" s="180"/>
      <c r="V2" s="177"/>
      <c r="W2" s="177"/>
      <c r="Y2" s="28"/>
      <c r="Z2" s="154" t="s">
        <v>615</v>
      </c>
      <c r="AA2" s="28">
        <f>COLUMN()-COLUMN($A$6)</f>
        <v>26</v>
      </c>
      <c r="AB2" s="28">
        <f t="shared" ref="AB2:AN2" si="1">COLUMN()-COLUMN($A$6)</f>
        <v>27</v>
      </c>
      <c r="AC2" s="28">
        <f t="shared" si="1"/>
        <v>28</v>
      </c>
      <c r="AD2" s="28">
        <f t="shared" si="1"/>
        <v>29</v>
      </c>
      <c r="AE2" s="28">
        <f t="shared" si="1"/>
        <v>30</v>
      </c>
      <c r="AF2" s="28">
        <f t="shared" si="1"/>
        <v>31</v>
      </c>
      <c r="AG2" s="28">
        <f t="shared" si="1"/>
        <v>32</v>
      </c>
      <c r="AH2" s="28">
        <f t="shared" si="1"/>
        <v>33</v>
      </c>
      <c r="AI2" s="28">
        <f t="shared" si="1"/>
        <v>34</v>
      </c>
      <c r="AJ2" s="28">
        <f t="shared" si="1"/>
        <v>35</v>
      </c>
      <c r="AK2" s="28">
        <f t="shared" si="1"/>
        <v>36</v>
      </c>
      <c r="AL2" s="28">
        <f t="shared" si="1"/>
        <v>37</v>
      </c>
      <c r="AM2" s="28">
        <f t="shared" si="1"/>
        <v>38</v>
      </c>
      <c r="AN2" s="28">
        <f t="shared" si="1"/>
        <v>39</v>
      </c>
      <c r="AO2" s="28"/>
      <c r="AQ2" s="154" t="s">
        <v>615</v>
      </c>
      <c r="AR2" s="22">
        <f>COLUMN($B$6)-COLUMN($A$6)</f>
        <v>1</v>
      </c>
      <c r="AS2" s="22">
        <f>COLUMN($AO$6)-COLUMN($A$6)</f>
        <v>40</v>
      </c>
      <c r="AT2" s="22"/>
      <c r="AU2" s="22"/>
      <c r="AW2" s="176" t="s">
        <v>269</v>
      </c>
      <c r="AX2" s="117">
        <f>COLUMN()-COLUMN($A$6)</f>
        <v>49</v>
      </c>
      <c r="AY2" s="28"/>
      <c r="AZ2" s="28"/>
      <c r="BA2" s="117">
        <f>COLUMN()-COLUMN($A$6)</f>
        <v>52</v>
      </c>
      <c r="BB2" s="28"/>
      <c r="BC2" s="28"/>
      <c r="BD2" s="117">
        <f>COLUMN()-COLUMN($A$6)</f>
        <v>55</v>
      </c>
      <c r="BE2" s="28"/>
      <c r="BF2" s="28"/>
      <c r="BG2" s="117">
        <f>COLUMN()-COLUMN($A$6)</f>
        <v>58</v>
      </c>
      <c r="BH2" s="28"/>
      <c r="BI2" s="28"/>
      <c r="BJ2" s="28"/>
      <c r="BK2" s="28"/>
      <c r="BL2" s="28"/>
      <c r="BM2" s="28"/>
      <c r="BN2" s="28"/>
      <c r="BO2" s="28"/>
      <c r="BP2" s="28"/>
      <c r="BQ2" s="28"/>
      <c r="BR2" s="28"/>
      <c r="BS2" s="28"/>
      <c r="BT2" s="28"/>
      <c r="BU2" s="28"/>
      <c r="BV2" s="117">
        <f>COLUMN()-COLUMN($A$6)</f>
        <v>73</v>
      </c>
      <c r="BW2" s="28"/>
      <c r="BX2" s="28"/>
      <c r="BY2" s="28"/>
      <c r="BZ2" s="28"/>
      <c r="CA2" s="28"/>
      <c r="CB2" s="28"/>
      <c r="CC2" s="28"/>
      <c r="CD2" s="28"/>
      <c r="CE2" s="28"/>
      <c r="CF2" s="28"/>
      <c r="CG2" s="28"/>
      <c r="CH2" s="28"/>
      <c r="CI2" s="28"/>
    </row>
    <row r="3" spans="1:87" ht="46" hidden="1" customHeight="1">
      <c r="A3" s="172" t="s">
        <v>559</v>
      </c>
      <c r="B3" s="211" t="s">
        <v>190</v>
      </c>
      <c r="C3" s="212"/>
      <c r="D3" s="212"/>
      <c r="E3" s="212"/>
      <c r="F3" s="212"/>
      <c r="G3" s="212"/>
      <c r="H3" s="212"/>
      <c r="I3" s="212"/>
      <c r="J3" s="212"/>
      <c r="K3" s="212"/>
      <c r="L3" s="212"/>
      <c r="M3" s="212"/>
      <c r="N3" s="212"/>
      <c r="O3" s="212"/>
      <c r="P3" s="212"/>
      <c r="Q3" s="212"/>
      <c r="R3" s="212"/>
      <c r="S3" s="212"/>
      <c r="T3" s="212"/>
      <c r="U3" s="212"/>
      <c r="V3" s="212"/>
      <c r="W3" s="212"/>
      <c r="X3" s="157"/>
      <c r="Y3" s="211" t="s">
        <v>271</v>
      </c>
      <c r="Z3" s="204"/>
      <c r="AA3" s="204"/>
      <c r="AB3" s="204"/>
      <c r="AC3" s="204"/>
      <c r="AD3" s="204"/>
      <c r="AE3" s="204"/>
      <c r="AF3" s="204"/>
      <c r="AG3" s="204"/>
      <c r="AH3" s="204"/>
      <c r="AI3" s="204"/>
      <c r="AJ3" s="204"/>
      <c r="AK3" s="204"/>
      <c r="AL3" s="204"/>
      <c r="AM3" s="204"/>
      <c r="AN3" s="204"/>
      <c r="AO3" s="204"/>
      <c r="AQ3" s="211" t="s">
        <v>622</v>
      </c>
      <c r="AR3" s="212"/>
      <c r="AS3" s="212"/>
      <c r="AT3" s="212"/>
      <c r="AU3" s="213"/>
      <c r="AW3" s="211" t="s">
        <v>611</v>
      </c>
      <c r="AX3" s="224"/>
      <c r="AY3" s="224"/>
      <c r="AZ3" s="224"/>
      <c r="BA3" s="224"/>
      <c r="BB3" s="224"/>
      <c r="BC3" s="224"/>
      <c r="BD3" s="224"/>
      <c r="BE3" s="224"/>
      <c r="BF3" s="224"/>
      <c r="BG3" s="224"/>
      <c r="BH3" s="224"/>
      <c r="BI3" s="224"/>
      <c r="BJ3" s="224"/>
      <c r="BK3" s="224"/>
      <c r="BL3" s="224"/>
      <c r="BM3" s="224"/>
      <c r="BN3" s="224"/>
      <c r="BO3" s="224"/>
      <c r="BP3" s="224"/>
      <c r="BQ3" s="224"/>
      <c r="BR3" s="224"/>
      <c r="BS3" s="224"/>
      <c r="BT3" s="224"/>
      <c r="BU3" s="211" t="s">
        <v>618</v>
      </c>
      <c r="BV3" s="224"/>
      <c r="BW3" s="224"/>
      <c r="BX3" s="224"/>
      <c r="BY3" s="224"/>
      <c r="BZ3" s="224"/>
      <c r="CA3" s="224"/>
      <c r="CB3" s="224"/>
      <c r="CC3" s="224"/>
      <c r="CD3" s="224"/>
      <c r="CE3" s="224"/>
      <c r="CF3" s="224"/>
      <c r="CG3" s="224"/>
      <c r="CH3" s="224"/>
      <c r="CI3" s="224"/>
    </row>
    <row r="4" spans="1:87" ht="18" customHeight="1">
      <c r="A4" s="149">
        <f>COUNTIF($A$6:$A$163,"&gt;0")</f>
        <v>36</v>
      </c>
      <c r="B4" s="16"/>
      <c r="C4" s="16"/>
      <c r="D4" s="16"/>
      <c r="E4" s="18"/>
      <c r="F4" s="15"/>
      <c r="G4" s="15"/>
      <c r="H4" s="15"/>
      <c r="I4" s="15"/>
      <c r="J4" s="15"/>
      <c r="K4" s="15"/>
      <c r="L4" s="214" t="s">
        <v>257</v>
      </c>
      <c r="M4" s="215"/>
      <c r="N4" s="215"/>
      <c r="O4" s="215"/>
      <c r="P4" s="216"/>
      <c r="Q4" s="220" t="s">
        <v>258</v>
      </c>
      <c r="R4" s="215"/>
      <c r="S4" s="215"/>
      <c r="T4" s="215"/>
      <c r="U4" s="215"/>
      <c r="V4" s="215"/>
      <c r="W4" s="221"/>
      <c r="X4" s="157"/>
      <c r="Y4" s="223" t="s">
        <v>459</v>
      </c>
      <c r="Z4" s="224"/>
      <c r="AA4" s="222" t="s">
        <v>460</v>
      </c>
      <c r="AB4" s="222"/>
      <c r="AC4" s="222"/>
      <c r="AD4" s="21"/>
      <c r="AE4" s="21"/>
      <c r="AF4" s="21"/>
      <c r="AG4" s="21"/>
      <c r="AH4" s="21"/>
      <c r="AI4" s="21"/>
      <c r="AJ4" s="21"/>
      <c r="AK4" s="21"/>
      <c r="AL4" s="21"/>
      <c r="AM4" s="21"/>
      <c r="AN4" s="21"/>
      <c r="AO4" s="26"/>
      <c r="AQ4" s="24"/>
      <c r="AR4" s="21"/>
      <c r="AS4" s="21"/>
      <c r="AT4" s="24"/>
      <c r="AU4" s="24"/>
      <c r="AW4" s="225" t="s">
        <v>28</v>
      </c>
      <c r="AX4" s="226"/>
      <c r="AY4" s="227"/>
      <c r="AZ4" s="225" t="s">
        <v>30</v>
      </c>
      <c r="BA4" s="226"/>
      <c r="BB4" s="227"/>
      <c r="BC4" s="225" t="s">
        <v>31</v>
      </c>
      <c r="BD4" s="226"/>
      <c r="BE4" s="227"/>
      <c r="BF4" s="206" t="s">
        <v>612</v>
      </c>
      <c r="BG4" s="207"/>
      <c r="BH4" s="208"/>
      <c r="BI4" s="208"/>
      <c r="BJ4" s="208"/>
      <c r="BK4" s="208"/>
      <c r="BL4" s="208"/>
      <c r="BM4" s="208"/>
      <c r="BN4" s="208"/>
      <c r="BO4" s="208"/>
      <c r="BP4" s="208"/>
      <c r="BQ4" s="208"/>
      <c r="BR4" s="208"/>
      <c r="BS4" s="208"/>
      <c r="BT4" s="209"/>
      <c r="BU4" s="210" t="s">
        <v>613</v>
      </c>
      <c r="BV4" s="207"/>
      <c r="BW4" s="208"/>
      <c r="BX4" s="208"/>
      <c r="BY4" s="208"/>
      <c r="BZ4" s="208"/>
      <c r="CA4" s="208"/>
      <c r="CB4" s="208"/>
      <c r="CC4" s="208"/>
      <c r="CD4" s="208"/>
      <c r="CE4" s="208"/>
      <c r="CF4" s="208"/>
      <c r="CG4" s="208"/>
      <c r="CH4" s="208"/>
      <c r="CI4" s="209"/>
    </row>
    <row r="5" spans="1:87" ht="26" customHeight="1">
      <c r="A5" s="149"/>
      <c r="B5" s="16"/>
      <c r="C5" s="16"/>
      <c r="D5" s="16"/>
      <c r="E5" s="19"/>
      <c r="F5" s="19"/>
      <c r="G5" s="19"/>
      <c r="H5" s="19"/>
      <c r="I5" s="19"/>
      <c r="J5" s="19"/>
      <c r="K5" s="19"/>
      <c r="L5" s="27"/>
      <c r="M5" s="27"/>
      <c r="N5" s="27"/>
      <c r="O5" s="27"/>
      <c r="P5" s="27"/>
      <c r="Q5" s="17"/>
      <c r="R5" s="217" t="s">
        <v>260</v>
      </c>
      <c r="S5" s="218"/>
      <c r="T5" s="219"/>
      <c r="U5" s="125"/>
      <c r="V5" s="158"/>
      <c r="W5" s="178"/>
      <c r="X5" s="157"/>
      <c r="Y5" s="21"/>
      <c r="Z5" s="21"/>
      <c r="AA5" s="173"/>
      <c r="AB5" s="173"/>
      <c r="AC5" s="173"/>
      <c r="AD5" s="21"/>
      <c r="AE5" s="21"/>
      <c r="AF5" s="21"/>
      <c r="AG5" s="21"/>
      <c r="AH5" s="21"/>
      <c r="AI5" s="21"/>
      <c r="AJ5" s="21"/>
      <c r="AK5" s="21"/>
      <c r="AL5" s="21"/>
      <c r="AM5" s="21"/>
      <c r="AN5" s="21"/>
      <c r="AO5" s="26"/>
      <c r="AQ5" s="21"/>
      <c r="AR5" s="21"/>
      <c r="AS5" s="21"/>
      <c r="AT5" s="21"/>
      <c r="AU5" s="21"/>
      <c r="AW5" s="34"/>
      <c r="AX5" s="175" t="s">
        <v>614</v>
      </c>
      <c r="AY5" s="34"/>
      <c r="AZ5" s="34"/>
      <c r="BA5" s="175" t="s">
        <v>614</v>
      </c>
      <c r="BB5" s="34"/>
      <c r="BC5" s="34"/>
      <c r="BD5" s="175" t="s">
        <v>614</v>
      </c>
      <c r="BE5" s="34"/>
      <c r="BF5" s="34"/>
      <c r="BG5" s="175" t="s">
        <v>614</v>
      </c>
      <c r="BH5" s="34"/>
      <c r="BI5" s="203" t="s">
        <v>619</v>
      </c>
      <c r="BJ5" s="204"/>
      <c r="BK5" s="204"/>
      <c r="BL5" s="204"/>
      <c r="BM5" s="204"/>
      <c r="BN5" s="205"/>
      <c r="BO5" s="203" t="s">
        <v>34</v>
      </c>
      <c r="BP5" s="204"/>
      <c r="BQ5" s="204"/>
      <c r="BR5" s="204"/>
      <c r="BS5" s="204"/>
      <c r="BT5" s="205"/>
      <c r="BU5" s="34"/>
      <c r="BV5" s="175" t="s">
        <v>614</v>
      </c>
      <c r="BW5" s="34"/>
      <c r="BX5" s="203" t="s">
        <v>619</v>
      </c>
      <c r="BY5" s="204"/>
      <c r="BZ5" s="204"/>
      <c r="CA5" s="204"/>
      <c r="CB5" s="204"/>
      <c r="CC5" s="205"/>
      <c r="CD5" s="203" t="s">
        <v>34</v>
      </c>
      <c r="CE5" s="204"/>
      <c r="CF5" s="204"/>
      <c r="CG5" s="204"/>
      <c r="CH5" s="204"/>
      <c r="CI5" s="205"/>
    </row>
    <row r="6" spans="1:87" ht="139" customHeight="1">
      <c r="A6" s="172" t="s">
        <v>555</v>
      </c>
      <c r="B6" s="16" t="s">
        <v>174</v>
      </c>
      <c r="C6" s="16" t="s">
        <v>256</v>
      </c>
      <c r="D6" s="16" t="s">
        <v>167</v>
      </c>
      <c r="E6" s="19" t="s">
        <v>314</v>
      </c>
      <c r="F6" s="19" t="s">
        <v>317</v>
      </c>
      <c r="G6" s="19" t="s">
        <v>316</v>
      </c>
      <c r="H6" s="19" t="s">
        <v>80</v>
      </c>
      <c r="I6" s="19" t="s">
        <v>315</v>
      </c>
      <c r="J6" s="19" t="s">
        <v>318</v>
      </c>
      <c r="K6" s="19" t="s">
        <v>319</v>
      </c>
      <c r="L6" s="165"/>
      <c r="M6" s="165"/>
      <c r="N6" s="165"/>
      <c r="O6" s="37"/>
      <c r="P6" s="37"/>
      <c r="Q6" s="25" t="s">
        <v>259</v>
      </c>
      <c r="R6" s="15" t="s">
        <v>261</v>
      </c>
      <c r="S6" s="15" t="s">
        <v>262</v>
      </c>
      <c r="T6" s="15" t="s">
        <v>263</v>
      </c>
      <c r="U6" s="121" t="s">
        <v>164</v>
      </c>
      <c r="V6" s="16" t="s">
        <v>165</v>
      </c>
      <c r="W6" s="179" t="s">
        <v>166</v>
      </c>
      <c r="X6" s="148" t="s">
        <v>549</v>
      </c>
      <c r="Y6" s="21" t="s">
        <v>240</v>
      </c>
      <c r="Z6" s="21" t="s">
        <v>295</v>
      </c>
      <c r="AA6" s="21" t="s">
        <v>169</v>
      </c>
      <c r="AB6" s="21" t="s">
        <v>78</v>
      </c>
      <c r="AC6" s="23" t="s">
        <v>79</v>
      </c>
      <c r="AD6" s="21" t="s">
        <v>97</v>
      </c>
      <c r="AE6" s="21" t="s">
        <v>624</v>
      </c>
      <c r="AF6" s="21" t="s">
        <v>155</v>
      </c>
      <c r="AG6" s="21" t="s">
        <v>156</v>
      </c>
      <c r="AH6" s="21" t="s">
        <v>625</v>
      </c>
      <c r="AI6" s="21" t="s">
        <v>98</v>
      </c>
      <c r="AJ6" s="21" t="s">
        <v>191</v>
      </c>
      <c r="AK6" s="21" t="s">
        <v>609</v>
      </c>
      <c r="AL6" s="21" t="s">
        <v>626</v>
      </c>
      <c r="AM6" s="21" t="s">
        <v>610</v>
      </c>
      <c r="AN6" s="21" t="s">
        <v>626</v>
      </c>
      <c r="AO6" s="26" t="s">
        <v>82</v>
      </c>
      <c r="AP6" s="29" t="s">
        <v>37</v>
      </c>
      <c r="AQ6" s="21" t="s">
        <v>189</v>
      </c>
      <c r="AR6" s="26" t="s">
        <v>38</v>
      </c>
      <c r="AS6" s="26" t="s">
        <v>42</v>
      </c>
      <c r="AT6" s="21" t="s">
        <v>81</v>
      </c>
      <c r="AU6" s="21" t="s">
        <v>297</v>
      </c>
      <c r="AV6" s="174" t="s">
        <v>549</v>
      </c>
      <c r="AW6" s="176" t="s">
        <v>556</v>
      </c>
      <c r="AX6" s="47">
        <v>0</v>
      </c>
      <c r="AY6" s="156" t="s">
        <v>29</v>
      </c>
      <c r="AZ6" s="176" t="s">
        <v>556</v>
      </c>
      <c r="BA6" s="47">
        <v>0</v>
      </c>
      <c r="BB6" s="156" t="s">
        <v>27</v>
      </c>
      <c r="BC6" s="176" t="s">
        <v>556</v>
      </c>
      <c r="BD6" s="47">
        <v>0</v>
      </c>
      <c r="BE6" s="156" t="s">
        <v>27</v>
      </c>
      <c r="BF6" s="176" t="s">
        <v>556</v>
      </c>
      <c r="BG6" s="47">
        <v>0</v>
      </c>
      <c r="BH6" s="156" t="s">
        <v>27</v>
      </c>
      <c r="BI6" s="87" t="s">
        <v>0</v>
      </c>
      <c r="BJ6" s="81" t="s">
        <v>1</v>
      </c>
      <c r="BK6" s="81" t="s">
        <v>2</v>
      </c>
      <c r="BL6" s="81" t="s">
        <v>3</v>
      </c>
      <c r="BM6" s="81" t="s">
        <v>4</v>
      </c>
      <c r="BN6" s="88" t="s">
        <v>5</v>
      </c>
      <c r="BO6" s="87" t="s">
        <v>0</v>
      </c>
      <c r="BP6" s="81" t="s">
        <v>1</v>
      </c>
      <c r="BQ6" s="81" t="s">
        <v>2</v>
      </c>
      <c r="BR6" s="81" t="s">
        <v>3</v>
      </c>
      <c r="BS6" s="81" t="s">
        <v>4</v>
      </c>
      <c r="BT6" s="88" t="s">
        <v>5</v>
      </c>
      <c r="BU6" s="176" t="s">
        <v>556</v>
      </c>
      <c r="BV6" s="47">
        <v>0</v>
      </c>
      <c r="BW6" s="156" t="s">
        <v>27</v>
      </c>
      <c r="BX6" s="87" t="s">
        <v>0</v>
      </c>
      <c r="BY6" s="81" t="s">
        <v>1</v>
      </c>
      <c r="BZ6" s="81" t="s">
        <v>2</v>
      </c>
      <c r="CA6" s="81" t="s">
        <v>3</v>
      </c>
      <c r="CB6" s="81" t="s">
        <v>4</v>
      </c>
      <c r="CC6" s="88" t="s">
        <v>5</v>
      </c>
      <c r="CD6" s="87" t="s">
        <v>0</v>
      </c>
      <c r="CE6" s="81" t="s">
        <v>1</v>
      </c>
      <c r="CF6" s="81" t="s">
        <v>2</v>
      </c>
      <c r="CG6" s="81" t="s">
        <v>3</v>
      </c>
      <c r="CH6" s="81" t="s">
        <v>4</v>
      </c>
      <c r="CI6" s="88" t="s">
        <v>5</v>
      </c>
    </row>
    <row r="7" spans="1:87">
      <c r="A7" s="150">
        <f t="shared" ref="A7:A42" si="2">ROW()-ROW($A$6)</f>
        <v>1</v>
      </c>
      <c r="B7" s="144"/>
      <c r="C7" s="41"/>
      <c r="D7" s="145"/>
      <c r="E7" s="42"/>
      <c r="F7" s="42"/>
      <c r="G7" s="42"/>
      <c r="H7" s="42"/>
      <c r="I7" s="42"/>
      <c r="J7" s="42"/>
      <c r="K7" s="42"/>
      <c r="L7" s="42"/>
      <c r="M7" s="42"/>
      <c r="N7" s="42"/>
      <c r="O7" s="42"/>
      <c r="P7" s="42"/>
      <c r="Q7" s="48"/>
      <c r="R7" s="49"/>
      <c r="S7" s="50"/>
      <c r="T7" s="51"/>
      <c r="U7" s="56"/>
      <c r="V7" s="52"/>
      <c r="W7" s="185"/>
      <c r="X7" s="157"/>
      <c r="Y7" s="45" t="b">
        <f t="shared" ref="Y7:Y42" si="3">NOT(ISBLANK(B7))</f>
        <v>0</v>
      </c>
      <c r="Z7" s="45" t="b">
        <f t="shared" ref="Z7:Z42" ca="1" si="4">(COUNTIF(OFFSET($A$6,1,1,$A7),B7)=1)</f>
        <v>0</v>
      </c>
      <c r="AA7" s="45" t="b">
        <f t="shared" ref="AA7:AC26" ca="1" si="5">IF($AT7,OFFSET($A$6,$AQ7,AA$2),$C7&amp;"?"=AA$6)</f>
        <v>0</v>
      </c>
      <c r="AB7" s="45" t="b">
        <f t="shared" ca="1" si="5"/>
        <v>0</v>
      </c>
      <c r="AC7" s="45" t="b">
        <f t="shared" ca="1" si="5"/>
        <v>0</v>
      </c>
      <c r="AD7" s="45" t="b">
        <f t="shared" ref="AD7:AD42" ca="1" si="6">IF($AT7,OFFSET($A$6,$AQ7,AD$2),IFERROR(IF($E7,TRUE,FALSE),FALSE))</f>
        <v>0</v>
      </c>
      <c r="AE7" s="45" t="b">
        <f ca="1">AND($Z7,AD7)</f>
        <v>0</v>
      </c>
      <c r="AF7" s="45" t="b">
        <f t="shared" ref="AF7:AF42" ca="1" si="7">IF($AT7,OFFSET($A$6,$AQ7,AF$2),IFERROR(IF($F7,FALSE,TRUE),TRUE))</f>
        <v>1</v>
      </c>
      <c r="AG7" s="45" t="b">
        <f t="shared" ref="AG7:AG42" ca="1" si="8">IF($AT7,OFFSET($A$6,$AQ7,AG$2),OR(AND($AF7,$AI7),IFERROR(IF($G7,TRUE,FALSE),FALSE)))</f>
        <v>0</v>
      </c>
      <c r="AH7" s="45" t="b">
        <f ca="1">AND($Z7,AG7)</f>
        <v>0</v>
      </c>
      <c r="AI7" s="45" t="b">
        <f t="shared" ref="AI7:AI42" ca="1" si="9">IF($AT7,OFFSET($A$6,$AQ7,AI$2),IFERROR(OR(E7,H7),FALSE))</f>
        <v>0</v>
      </c>
      <c r="AJ7" s="45" t="b">
        <f t="shared" ref="AJ7:AJ42" ca="1" si="10">IF($AT7,OFFSET($A$6,$AQ7,AJ$2),IFERROR(OR(AC7,I7),FALSE))</f>
        <v>0</v>
      </c>
      <c r="AK7" s="45" t="b">
        <f t="shared" ref="AK7:AK42" ca="1" si="11">IF($AT7,OFFSET($A$6,$AQ7,AK$2),IFERROR(IF(J7,TRUE,FALSE),FALSE))</f>
        <v>0</v>
      </c>
      <c r="AL7" s="45" t="b">
        <f ca="1">AND($Z7,AK7)</f>
        <v>0</v>
      </c>
      <c r="AM7" s="45" t="b">
        <f t="shared" ref="AM7:AM42" ca="1" si="12">IF($AT7,OFFSET($A$6,$AQ7,AM$2),IFERROR(IF(K7,TRUE,FALSE),FALSE))</f>
        <v>0</v>
      </c>
      <c r="AN7" s="45" t="b">
        <f ca="1">AND($Z7,AM7)</f>
        <v>0</v>
      </c>
      <c r="AO7" s="45" t="str">
        <f t="shared" ref="AO7:AO42" si="13">R7 &amp; " " &amp; S7 &amp; " " &amp; T7</f>
        <v xml:space="preserve">  </v>
      </c>
      <c r="AP7" s="46"/>
      <c r="AQ7" s="45">
        <f>$A7-1</f>
        <v>0</v>
      </c>
      <c r="AR7" s="45" t="str">
        <f t="shared" ref="AR7:AS26" ca="1" si="14">OFFSET($A$6,$AQ7,AR$2)</f>
        <v>Name</v>
      </c>
      <c r="AS7" s="45" t="str">
        <f t="shared" ca="1" si="14"/>
        <v>Provided Privilege</v>
      </c>
      <c r="AT7" s="45" t="b">
        <f t="shared" ref="AT7:AT13" ca="1" si="15">AND(NOT(ISBLANK($B7)),$B7=$AR7)</f>
        <v>0</v>
      </c>
      <c r="AU7" s="45" t="b">
        <f t="shared" ref="AU7:AU42" ca="1" si="16">AND($AT7,NOT(ISBLANK($AO7)),$AO7=$AS7)</f>
        <v>0</v>
      </c>
      <c r="AV7" s="46"/>
      <c r="AW7" s="45">
        <f t="shared" ref="AW7:AW42" ca="1" si="17">OFFSET($A$6,$AQ7,AX$2)+1</f>
        <v>1</v>
      </c>
      <c r="AX7" s="47" t="e">
        <f ca="1">MATCH(TRUE,OFFSET($A$6,AW7,AX$1,50,1),0)-1+AW7</f>
        <v>#N/A</v>
      </c>
      <c r="AY7" s="47" t="str">
        <f ca="1">IF(ISNA(AX7),"",OFFSET($A$6,AX7,1))</f>
        <v/>
      </c>
      <c r="AZ7" s="45">
        <f t="shared" ref="AZ7:AZ42" ca="1" si="18">OFFSET($A$6,$AQ7,BA$2)+1</f>
        <v>1</v>
      </c>
      <c r="BA7" s="47" t="e">
        <f ca="1">MATCH(TRUE,OFFSET($A$6,AZ7,BA$1,50,1),0)-1+AZ7</f>
        <v>#N/A</v>
      </c>
      <c r="BB7" s="47" t="str">
        <f ca="1">IF(ISNA(BA7),"",OFFSET($A$6,BA7,1))</f>
        <v/>
      </c>
      <c r="BC7" s="45">
        <f t="shared" ref="BC7:BC42" ca="1" si="19">OFFSET($A$6,$AQ7,BD$2)+1</f>
        <v>1</v>
      </c>
      <c r="BD7" s="47" t="e">
        <f ca="1">MATCH(TRUE,OFFSET($A$6,BC7,BD$1,50,1),0)-1+BC7</f>
        <v>#N/A</v>
      </c>
      <c r="BE7" s="47" t="str">
        <f ca="1">IF(ISNA(BD7),"",OFFSET($A$6,BD7,1))</f>
        <v/>
      </c>
      <c r="BF7" s="45">
        <f t="shared" ref="BF7:BF42" ca="1" si="20">OFFSET($A$6,$AQ7,BG$2)+1</f>
        <v>1</v>
      </c>
      <c r="BG7" s="47" t="e">
        <f ca="1">MATCH(TRUE,OFFSET($A$6,BF7,BG$1,50,1),0)-1+BF7</f>
        <v>#N/A</v>
      </c>
      <c r="BH7" s="47" t="str">
        <f ca="1">IF(ISNA(BG7),"",OFFSET($A$6,BG7,1))</f>
        <v/>
      </c>
      <c r="BI7" s="105" t="b">
        <v>0</v>
      </c>
      <c r="BJ7" s="106" t="b">
        <v>0</v>
      </c>
      <c r="BK7" s="106" t="b">
        <v>0</v>
      </c>
      <c r="BL7" s="106" t="b">
        <v>0</v>
      </c>
      <c r="BM7" s="107" t="b">
        <v>1</v>
      </c>
      <c r="BN7" s="108" t="b">
        <v>1</v>
      </c>
      <c r="BO7" s="105" t="b">
        <v>0</v>
      </c>
      <c r="BP7" s="106" t="b">
        <v>0</v>
      </c>
      <c r="BQ7" s="106" t="b">
        <v>0</v>
      </c>
      <c r="BR7" s="106" t="b">
        <v>0</v>
      </c>
      <c r="BS7" s="107" t="b">
        <v>1</v>
      </c>
      <c r="BT7" s="108" t="b">
        <v>1</v>
      </c>
      <c r="BU7" s="45">
        <f t="shared" ref="BU7:BU42" ca="1" si="21">OFFSET($A$6,$AQ7,BV$2)+1</f>
        <v>1</v>
      </c>
      <c r="BV7" s="47" t="e">
        <f ca="1">MATCH(TRUE,OFFSET($A$6,BU7,BV$1,50,1),0)-1+BU7</f>
        <v>#N/A</v>
      </c>
      <c r="BW7" s="181" t="str">
        <f ca="1">IF(ISNA(BV7),"","Other Applications' Data on " &amp; OFFSET($A$6,BV7,1))</f>
        <v/>
      </c>
      <c r="BX7" s="182" t="b">
        <v>1</v>
      </c>
      <c r="BY7" s="183" t="b">
        <v>1</v>
      </c>
      <c r="BZ7" s="183" t="b">
        <v>1</v>
      </c>
      <c r="CA7" s="183" t="b">
        <v>1</v>
      </c>
      <c r="CB7" s="183" t="b">
        <v>0</v>
      </c>
      <c r="CC7" s="184" t="b">
        <v>1</v>
      </c>
      <c r="CD7" s="182" t="b">
        <v>1</v>
      </c>
      <c r="CE7" s="183" t="b">
        <v>1</v>
      </c>
      <c r="CF7" s="183" t="b">
        <v>1</v>
      </c>
      <c r="CG7" s="183" t="b">
        <v>1</v>
      </c>
      <c r="CH7" s="183" t="b">
        <v>0</v>
      </c>
      <c r="CI7" s="184" t="b">
        <v>1</v>
      </c>
    </row>
    <row r="8" spans="1:87">
      <c r="A8" s="150">
        <f t="shared" si="2"/>
        <v>2</v>
      </c>
      <c r="B8" s="144"/>
      <c r="C8" s="41"/>
      <c r="D8" s="145"/>
      <c r="E8" s="42"/>
      <c r="F8" s="42"/>
      <c r="G8" s="42"/>
      <c r="H8" s="42"/>
      <c r="I8" s="42"/>
      <c r="J8" s="42"/>
      <c r="K8" s="42"/>
      <c r="L8" s="42"/>
      <c r="M8" s="42"/>
      <c r="N8" s="42"/>
      <c r="O8" s="42"/>
      <c r="P8" s="42"/>
      <c r="Q8" s="48"/>
      <c r="R8" s="49"/>
      <c r="S8" s="50"/>
      <c r="T8" s="51"/>
      <c r="U8" s="56"/>
      <c r="V8" s="52"/>
      <c r="W8" s="185"/>
      <c r="X8" s="157"/>
      <c r="Y8" s="45" t="b">
        <f t="shared" si="3"/>
        <v>0</v>
      </c>
      <c r="Z8" s="45" t="b">
        <f t="shared" ca="1" si="4"/>
        <v>0</v>
      </c>
      <c r="AA8" s="45" t="b">
        <f t="shared" ca="1" si="5"/>
        <v>0</v>
      </c>
      <c r="AB8" s="45" t="b">
        <f t="shared" ca="1" si="5"/>
        <v>0</v>
      </c>
      <c r="AC8" s="45" t="b">
        <f t="shared" ca="1" si="5"/>
        <v>0</v>
      </c>
      <c r="AD8" s="45" t="b">
        <f t="shared" ca="1" si="6"/>
        <v>0</v>
      </c>
      <c r="AE8" s="45" t="b">
        <f t="shared" ref="AE8:AE42" ca="1" si="22">AND($Z8,AD8)</f>
        <v>0</v>
      </c>
      <c r="AF8" s="45" t="b">
        <f t="shared" ca="1" si="7"/>
        <v>1</v>
      </c>
      <c r="AG8" s="45" t="b">
        <f t="shared" ca="1" si="8"/>
        <v>0</v>
      </c>
      <c r="AH8" s="45" t="b">
        <f t="shared" ref="AH8:AH42" ca="1" si="23">AND($Z8,AG8)</f>
        <v>0</v>
      </c>
      <c r="AI8" s="45" t="b">
        <f t="shared" ca="1" si="9"/>
        <v>0</v>
      </c>
      <c r="AJ8" s="45" t="b">
        <f t="shared" ca="1" si="10"/>
        <v>0</v>
      </c>
      <c r="AK8" s="45" t="b">
        <f t="shared" ca="1" si="11"/>
        <v>0</v>
      </c>
      <c r="AL8" s="45" t="b">
        <f t="shared" ref="AL8:AN42" ca="1" si="24">AND($Z8,AK8)</f>
        <v>0</v>
      </c>
      <c r="AM8" s="45" t="b">
        <f t="shared" ca="1" si="12"/>
        <v>0</v>
      </c>
      <c r="AN8" s="45" t="b">
        <f t="shared" ca="1" si="24"/>
        <v>0</v>
      </c>
      <c r="AO8" s="45" t="str">
        <f t="shared" si="13"/>
        <v xml:space="preserve">  </v>
      </c>
      <c r="AP8" s="46"/>
      <c r="AQ8" s="45">
        <f>$A8-1</f>
        <v>1</v>
      </c>
      <c r="AR8" s="45">
        <f t="shared" ca="1" si="14"/>
        <v>0</v>
      </c>
      <c r="AS8" s="45" t="str">
        <f t="shared" ca="1" si="14"/>
        <v xml:space="preserve">  </v>
      </c>
      <c r="AT8" s="45" t="b">
        <f t="shared" ca="1" si="15"/>
        <v>0</v>
      </c>
      <c r="AU8" s="45" t="b">
        <f t="shared" ca="1" si="16"/>
        <v>0</v>
      </c>
      <c r="AV8" s="46"/>
      <c r="AW8" s="45" t="e">
        <f t="shared" ca="1" si="17"/>
        <v>#N/A</v>
      </c>
      <c r="AX8" s="47" t="e">
        <f ca="1">MATCH(TRUE,OFFSET($A$6,AW8,AX$1,50,1),0)-1+AW8</f>
        <v>#N/A</v>
      </c>
      <c r="AY8" s="47" t="str">
        <f ca="1">IF(ISNA(AX8),"",OFFSET($A$6,AX8,1))</f>
        <v/>
      </c>
      <c r="AZ8" s="45" t="e">
        <f t="shared" ca="1" si="18"/>
        <v>#N/A</v>
      </c>
      <c r="BA8" s="47" t="e">
        <f ca="1">MATCH(TRUE,OFFSET($A$6,AZ8,BA$1,50,1),0)-1+AZ8</f>
        <v>#N/A</v>
      </c>
      <c r="BB8" s="47" t="str">
        <f ca="1">IF(ISNA(BA8),"",OFFSET($A$6,BA8,1))</f>
        <v/>
      </c>
      <c r="BC8" s="45" t="e">
        <f t="shared" ca="1" si="19"/>
        <v>#N/A</v>
      </c>
      <c r="BD8" s="47" t="e">
        <f ca="1">MATCH(TRUE,OFFSET($A$6,BC8,BD$1,50,1),0)-1+BC8</f>
        <v>#N/A</v>
      </c>
      <c r="BE8" s="47" t="str">
        <f ca="1">IF(ISNA(BD8),"",OFFSET($A$6,BD8,1))</f>
        <v/>
      </c>
      <c r="BF8" s="45" t="e">
        <f t="shared" ca="1" si="20"/>
        <v>#N/A</v>
      </c>
      <c r="BG8" s="47" t="e">
        <f ca="1">MATCH(TRUE,OFFSET($A$6,BF8,BG$1,50,1),0)-1+BF8</f>
        <v>#N/A</v>
      </c>
      <c r="BH8" s="47" t="str">
        <f ca="1">IF(ISNA(BG8),"",OFFSET($A$6,BG8,1))</f>
        <v/>
      </c>
      <c r="BI8" s="105" t="b">
        <v>0</v>
      </c>
      <c r="BJ8" s="106" t="b">
        <v>0</v>
      </c>
      <c r="BK8" s="106" t="b">
        <v>0</v>
      </c>
      <c r="BL8" s="106" t="b">
        <v>0</v>
      </c>
      <c r="BM8" s="107" t="b">
        <v>1</v>
      </c>
      <c r="BN8" s="108" t="b">
        <v>1</v>
      </c>
      <c r="BO8" s="105" t="b">
        <v>0</v>
      </c>
      <c r="BP8" s="106" t="b">
        <v>0</v>
      </c>
      <c r="BQ8" s="106" t="b">
        <v>0</v>
      </c>
      <c r="BR8" s="106" t="b">
        <v>0</v>
      </c>
      <c r="BS8" s="107" t="b">
        <v>1</v>
      </c>
      <c r="BT8" s="108" t="b">
        <v>1</v>
      </c>
      <c r="BU8" s="45" t="e">
        <f t="shared" ca="1" si="21"/>
        <v>#N/A</v>
      </c>
      <c r="BV8" s="47" t="e">
        <f ca="1">MATCH(TRUE,OFFSET($A$6,BU8,BV$1,50,1),0)-1+BU8</f>
        <v>#N/A</v>
      </c>
      <c r="BW8" s="181" t="str">
        <f t="shared" ref="BW8:BW42" ca="1" si="25">IF(ISNA(BV8),"","Other Applications' Data on " &amp; OFFSET($A$6,BV8,1))</f>
        <v/>
      </c>
      <c r="BX8" s="182" t="b">
        <v>1</v>
      </c>
      <c r="BY8" s="183" t="b">
        <v>1</v>
      </c>
      <c r="BZ8" s="183" t="b">
        <v>1</v>
      </c>
      <c r="CA8" s="183" t="b">
        <v>1</v>
      </c>
      <c r="CB8" s="183" t="b">
        <v>0</v>
      </c>
      <c r="CC8" s="184" t="b">
        <v>1</v>
      </c>
      <c r="CD8" s="182" t="b">
        <v>1</v>
      </c>
      <c r="CE8" s="183" t="b">
        <v>1</v>
      </c>
      <c r="CF8" s="183" t="b">
        <v>1</v>
      </c>
      <c r="CG8" s="183" t="b">
        <v>1</v>
      </c>
      <c r="CH8" s="183" t="b">
        <v>0</v>
      </c>
      <c r="CI8" s="184" t="b">
        <v>1</v>
      </c>
    </row>
    <row r="9" spans="1:87">
      <c r="A9" s="150">
        <f t="shared" si="2"/>
        <v>3</v>
      </c>
      <c r="B9" s="144"/>
      <c r="C9" s="41"/>
      <c r="D9" s="41"/>
      <c r="E9" s="42"/>
      <c r="F9" s="42"/>
      <c r="G9" s="42"/>
      <c r="H9" s="42"/>
      <c r="I9" s="42"/>
      <c r="J9" s="42"/>
      <c r="K9" s="42"/>
      <c r="L9" s="42"/>
      <c r="M9" s="42"/>
      <c r="N9" s="42"/>
      <c r="O9" s="42"/>
      <c r="P9" s="42"/>
      <c r="Q9" s="48"/>
      <c r="R9" s="49"/>
      <c r="S9" s="50"/>
      <c r="T9" s="51"/>
      <c r="U9" s="56"/>
      <c r="V9" s="52"/>
      <c r="W9" s="185"/>
      <c r="X9" s="157"/>
      <c r="Y9" s="45" t="b">
        <f t="shared" si="3"/>
        <v>0</v>
      </c>
      <c r="Z9" s="45" t="b">
        <f t="shared" ca="1" si="4"/>
        <v>0</v>
      </c>
      <c r="AA9" s="45" t="b">
        <f t="shared" ca="1" si="5"/>
        <v>0</v>
      </c>
      <c r="AB9" s="45" t="b">
        <f t="shared" ca="1" si="5"/>
        <v>0</v>
      </c>
      <c r="AC9" s="45" t="b">
        <f t="shared" ca="1" si="5"/>
        <v>0</v>
      </c>
      <c r="AD9" s="45" t="b">
        <f t="shared" ca="1" si="6"/>
        <v>0</v>
      </c>
      <c r="AE9" s="45" t="b">
        <f t="shared" ca="1" si="22"/>
        <v>0</v>
      </c>
      <c r="AF9" s="45" t="b">
        <f t="shared" ca="1" si="7"/>
        <v>1</v>
      </c>
      <c r="AG9" s="45" t="b">
        <f t="shared" ca="1" si="8"/>
        <v>0</v>
      </c>
      <c r="AH9" s="45" t="b">
        <f t="shared" ca="1" si="23"/>
        <v>0</v>
      </c>
      <c r="AI9" s="45" t="b">
        <f t="shared" ca="1" si="9"/>
        <v>0</v>
      </c>
      <c r="AJ9" s="45" t="b">
        <f t="shared" ca="1" si="10"/>
        <v>0</v>
      </c>
      <c r="AK9" s="45" t="b">
        <f t="shared" ca="1" si="11"/>
        <v>0</v>
      </c>
      <c r="AL9" s="45" t="b">
        <f t="shared" ca="1" si="24"/>
        <v>0</v>
      </c>
      <c r="AM9" s="45" t="b">
        <f t="shared" ca="1" si="12"/>
        <v>0</v>
      </c>
      <c r="AN9" s="45" t="b">
        <f t="shared" ca="1" si="24"/>
        <v>0</v>
      </c>
      <c r="AO9" s="45" t="str">
        <f t="shared" si="13"/>
        <v xml:space="preserve">  </v>
      </c>
      <c r="AP9" s="46"/>
      <c r="AQ9" s="45">
        <f t="shared" ref="AQ9:AQ42" si="26">$A9-1</f>
        <v>2</v>
      </c>
      <c r="AR9" s="45">
        <f t="shared" ca="1" si="14"/>
        <v>0</v>
      </c>
      <c r="AS9" s="45" t="str">
        <f t="shared" ca="1" si="14"/>
        <v xml:space="preserve">  </v>
      </c>
      <c r="AT9" s="45" t="b">
        <f t="shared" ca="1" si="15"/>
        <v>0</v>
      </c>
      <c r="AU9" s="45" t="b">
        <f t="shared" ca="1" si="16"/>
        <v>0</v>
      </c>
      <c r="AV9" s="46"/>
      <c r="AW9" s="45" t="e">
        <f t="shared" ca="1" si="17"/>
        <v>#N/A</v>
      </c>
      <c r="AX9" s="47" t="e">
        <f t="shared" ref="AX9:AX42" ca="1" si="27">MATCH(TRUE,OFFSET($A$6,AW9,AX$1,50,1),0)-1+AW9</f>
        <v>#N/A</v>
      </c>
      <c r="AY9" s="47" t="str">
        <f t="shared" ref="AY9:AY42" ca="1" si="28">IF(ISNA(AX9),"",OFFSET($A$6,AX9,1))</f>
        <v/>
      </c>
      <c r="AZ9" s="45" t="e">
        <f t="shared" ca="1" si="18"/>
        <v>#N/A</v>
      </c>
      <c r="BA9" s="47" t="e">
        <f t="shared" ref="BA9:BA42" ca="1" si="29">MATCH(TRUE,OFFSET($A$6,AZ9,BA$1,50,1),0)-1+AZ9</f>
        <v>#N/A</v>
      </c>
      <c r="BB9" s="47" t="str">
        <f t="shared" ref="BB9:BB42" ca="1" si="30">IF(ISNA(BA9),"",OFFSET($A$6,BA9,1))</f>
        <v/>
      </c>
      <c r="BC9" s="45" t="e">
        <f t="shared" ca="1" si="19"/>
        <v>#N/A</v>
      </c>
      <c r="BD9" s="47" t="e">
        <f t="shared" ref="BD9:BD42" ca="1" si="31">MATCH(TRUE,OFFSET($A$6,BC9,BD$1,50,1),0)-1+BC9</f>
        <v>#N/A</v>
      </c>
      <c r="BE9" s="47" t="str">
        <f t="shared" ref="BE9:BE42" ca="1" si="32">IF(ISNA(BD9),"",OFFSET($A$6,BD9,1))</f>
        <v/>
      </c>
      <c r="BF9" s="45" t="e">
        <f t="shared" ca="1" si="20"/>
        <v>#N/A</v>
      </c>
      <c r="BG9" s="47" t="e">
        <f t="shared" ref="BG9:BG42" ca="1" si="33">MATCH(TRUE,OFFSET($A$6,BF9,BG$1,50,1),0)-1+BF9</f>
        <v>#N/A</v>
      </c>
      <c r="BH9" s="47" t="str">
        <f t="shared" ref="BH9:BH42" ca="1" si="34">IF(ISNA(BG9),"",OFFSET($A$6,BG9,1))</f>
        <v/>
      </c>
      <c r="BI9" s="105" t="b">
        <v>0</v>
      </c>
      <c r="BJ9" s="106" t="b">
        <v>0</v>
      </c>
      <c r="BK9" s="106" t="b">
        <v>0</v>
      </c>
      <c r="BL9" s="106" t="b">
        <v>0</v>
      </c>
      <c r="BM9" s="107" t="b">
        <v>1</v>
      </c>
      <c r="BN9" s="108" t="b">
        <v>1</v>
      </c>
      <c r="BO9" s="105" t="b">
        <v>0</v>
      </c>
      <c r="BP9" s="106" t="b">
        <v>0</v>
      </c>
      <c r="BQ9" s="106" t="b">
        <v>0</v>
      </c>
      <c r="BR9" s="106" t="b">
        <v>0</v>
      </c>
      <c r="BS9" s="107" t="b">
        <v>1</v>
      </c>
      <c r="BT9" s="108" t="b">
        <v>1</v>
      </c>
      <c r="BU9" s="45" t="e">
        <f t="shared" ca="1" si="21"/>
        <v>#N/A</v>
      </c>
      <c r="BV9" s="47" t="e">
        <f t="shared" ref="BV9:BV42" ca="1" si="35">MATCH(TRUE,OFFSET($A$6,BU9,BV$1,50,1),0)-1+BU9</f>
        <v>#N/A</v>
      </c>
      <c r="BW9" s="181" t="str">
        <f t="shared" ca="1" si="25"/>
        <v/>
      </c>
      <c r="BX9" s="182" t="b">
        <v>1</v>
      </c>
      <c r="BY9" s="183" t="b">
        <v>1</v>
      </c>
      <c r="BZ9" s="183" t="b">
        <v>1</v>
      </c>
      <c r="CA9" s="183" t="b">
        <v>1</v>
      </c>
      <c r="CB9" s="183" t="b">
        <v>0</v>
      </c>
      <c r="CC9" s="184" t="b">
        <v>1</v>
      </c>
      <c r="CD9" s="182" t="b">
        <v>1</v>
      </c>
      <c r="CE9" s="183" t="b">
        <v>1</v>
      </c>
      <c r="CF9" s="183" t="b">
        <v>1</v>
      </c>
      <c r="CG9" s="183" t="b">
        <v>1</v>
      </c>
      <c r="CH9" s="183" t="b">
        <v>0</v>
      </c>
      <c r="CI9" s="184" t="b">
        <v>1</v>
      </c>
    </row>
    <row r="10" spans="1:87">
      <c r="A10" s="150">
        <f t="shared" si="2"/>
        <v>4</v>
      </c>
      <c r="B10" s="144"/>
      <c r="C10" s="41"/>
      <c r="D10" s="41"/>
      <c r="E10" s="42"/>
      <c r="F10" s="42"/>
      <c r="G10" s="42"/>
      <c r="H10" s="42"/>
      <c r="I10" s="42"/>
      <c r="J10" s="42"/>
      <c r="K10" s="42"/>
      <c r="L10" s="42"/>
      <c r="M10" s="42"/>
      <c r="N10" s="42"/>
      <c r="O10" s="42"/>
      <c r="P10" s="42"/>
      <c r="Q10" s="48"/>
      <c r="R10" s="49"/>
      <c r="S10" s="50"/>
      <c r="T10" s="51"/>
      <c r="U10" s="56"/>
      <c r="V10" s="52"/>
      <c r="W10" s="185"/>
      <c r="X10" s="157"/>
      <c r="Y10" s="45" t="b">
        <f t="shared" si="3"/>
        <v>0</v>
      </c>
      <c r="Z10" s="45" t="b">
        <f t="shared" ca="1" si="4"/>
        <v>0</v>
      </c>
      <c r="AA10" s="45" t="b">
        <f t="shared" ca="1" si="5"/>
        <v>0</v>
      </c>
      <c r="AB10" s="45" t="b">
        <f t="shared" ca="1" si="5"/>
        <v>0</v>
      </c>
      <c r="AC10" s="45" t="b">
        <f t="shared" ca="1" si="5"/>
        <v>0</v>
      </c>
      <c r="AD10" s="45" t="b">
        <f t="shared" ca="1" si="6"/>
        <v>0</v>
      </c>
      <c r="AE10" s="45" t="b">
        <f t="shared" ca="1" si="22"/>
        <v>0</v>
      </c>
      <c r="AF10" s="45" t="b">
        <f t="shared" ca="1" si="7"/>
        <v>1</v>
      </c>
      <c r="AG10" s="45" t="b">
        <f t="shared" ca="1" si="8"/>
        <v>0</v>
      </c>
      <c r="AH10" s="45" t="b">
        <f t="shared" ca="1" si="23"/>
        <v>0</v>
      </c>
      <c r="AI10" s="45" t="b">
        <f t="shared" ca="1" si="9"/>
        <v>0</v>
      </c>
      <c r="AJ10" s="45" t="b">
        <f t="shared" ca="1" si="10"/>
        <v>0</v>
      </c>
      <c r="AK10" s="45" t="b">
        <f t="shared" ca="1" si="11"/>
        <v>0</v>
      </c>
      <c r="AL10" s="45" t="b">
        <f t="shared" ca="1" si="24"/>
        <v>0</v>
      </c>
      <c r="AM10" s="45" t="b">
        <f t="shared" ca="1" si="12"/>
        <v>0</v>
      </c>
      <c r="AN10" s="45" t="b">
        <f t="shared" ca="1" si="24"/>
        <v>0</v>
      </c>
      <c r="AO10" s="45" t="str">
        <f t="shared" si="13"/>
        <v xml:space="preserve">  </v>
      </c>
      <c r="AP10" s="46"/>
      <c r="AQ10" s="45">
        <f t="shared" si="26"/>
        <v>3</v>
      </c>
      <c r="AR10" s="45">
        <f t="shared" ca="1" si="14"/>
        <v>0</v>
      </c>
      <c r="AS10" s="45" t="str">
        <f t="shared" ca="1" si="14"/>
        <v xml:space="preserve">  </v>
      </c>
      <c r="AT10" s="45" t="b">
        <f t="shared" ca="1" si="15"/>
        <v>0</v>
      </c>
      <c r="AU10" s="45" t="b">
        <f t="shared" ca="1" si="16"/>
        <v>0</v>
      </c>
      <c r="AV10" s="46"/>
      <c r="AW10" s="45" t="e">
        <f t="shared" ca="1" si="17"/>
        <v>#N/A</v>
      </c>
      <c r="AX10" s="47" t="e">
        <f t="shared" ca="1" si="27"/>
        <v>#N/A</v>
      </c>
      <c r="AY10" s="47" t="str">
        <f t="shared" ca="1" si="28"/>
        <v/>
      </c>
      <c r="AZ10" s="45" t="e">
        <f t="shared" ca="1" si="18"/>
        <v>#N/A</v>
      </c>
      <c r="BA10" s="47" t="e">
        <f t="shared" ca="1" si="29"/>
        <v>#N/A</v>
      </c>
      <c r="BB10" s="47" t="str">
        <f t="shared" ca="1" si="30"/>
        <v/>
      </c>
      <c r="BC10" s="45" t="e">
        <f t="shared" ca="1" si="19"/>
        <v>#N/A</v>
      </c>
      <c r="BD10" s="47" t="e">
        <f t="shared" ca="1" si="31"/>
        <v>#N/A</v>
      </c>
      <c r="BE10" s="47" t="str">
        <f t="shared" ca="1" si="32"/>
        <v/>
      </c>
      <c r="BF10" s="45" t="e">
        <f t="shared" ca="1" si="20"/>
        <v>#N/A</v>
      </c>
      <c r="BG10" s="47" t="e">
        <f t="shared" ca="1" si="33"/>
        <v>#N/A</v>
      </c>
      <c r="BH10" s="47" t="str">
        <f t="shared" ca="1" si="34"/>
        <v/>
      </c>
      <c r="BI10" s="105" t="b">
        <v>0</v>
      </c>
      <c r="BJ10" s="106" t="b">
        <v>0</v>
      </c>
      <c r="BK10" s="106" t="b">
        <v>0</v>
      </c>
      <c r="BL10" s="106" t="b">
        <v>0</v>
      </c>
      <c r="BM10" s="107" t="b">
        <v>1</v>
      </c>
      <c r="BN10" s="108" t="b">
        <v>1</v>
      </c>
      <c r="BO10" s="105" t="b">
        <v>0</v>
      </c>
      <c r="BP10" s="106" t="b">
        <v>0</v>
      </c>
      <c r="BQ10" s="106" t="b">
        <v>0</v>
      </c>
      <c r="BR10" s="106" t="b">
        <v>0</v>
      </c>
      <c r="BS10" s="107" t="b">
        <v>1</v>
      </c>
      <c r="BT10" s="108" t="b">
        <v>1</v>
      </c>
      <c r="BU10" s="45" t="e">
        <f t="shared" ca="1" si="21"/>
        <v>#N/A</v>
      </c>
      <c r="BV10" s="47" t="e">
        <f t="shared" ca="1" si="35"/>
        <v>#N/A</v>
      </c>
      <c r="BW10" s="181" t="str">
        <f t="shared" ca="1" si="25"/>
        <v/>
      </c>
      <c r="BX10" s="182" t="b">
        <v>1</v>
      </c>
      <c r="BY10" s="183" t="b">
        <v>1</v>
      </c>
      <c r="BZ10" s="183" t="b">
        <v>1</v>
      </c>
      <c r="CA10" s="183" t="b">
        <v>1</v>
      </c>
      <c r="CB10" s="183" t="b">
        <v>0</v>
      </c>
      <c r="CC10" s="184" t="b">
        <v>1</v>
      </c>
      <c r="CD10" s="182" t="b">
        <v>1</v>
      </c>
      <c r="CE10" s="183" t="b">
        <v>1</v>
      </c>
      <c r="CF10" s="183" t="b">
        <v>1</v>
      </c>
      <c r="CG10" s="183" t="b">
        <v>1</v>
      </c>
      <c r="CH10" s="183" t="b">
        <v>0</v>
      </c>
      <c r="CI10" s="184" t="b">
        <v>1</v>
      </c>
    </row>
    <row r="11" spans="1:87">
      <c r="A11" s="150">
        <f t="shared" si="2"/>
        <v>5</v>
      </c>
      <c r="B11" s="144"/>
      <c r="C11" s="41"/>
      <c r="D11" s="145"/>
      <c r="E11" s="42"/>
      <c r="F11" s="42"/>
      <c r="G11" s="42"/>
      <c r="H11" s="42"/>
      <c r="I11" s="42"/>
      <c r="J11" s="42"/>
      <c r="K11" s="42"/>
      <c r="L11" s="42"/>
      <c r="M11" s="42"/>
      <c r="N11" s="42"/>
      <c r="O11" s="42"/>
      <c r="P11" s="42"/>
      <c r="Q11" s="48"/>
      <c r="R11" s="49"/>
      <c r="S11" s="50"/>
      <c r="T11" s="51"/>
      <c r="U11" s="56"/>
      <c r="V11" s="52"/>
      <c r="W11" s="185"/>
      <c r="X11" s="157"/>
      <c r="Y11" s="45" t="b">
        <f t="shared" si="3"/>
        <v>0</v>
      </c>
      <c r="Z11" s="45" t="b">
        <f t="shared" ca="1" si="4"/>
        <v>0</v>
      </c>
      <c r="AA11" s="45" t="b">
        <f t="shared" ca="1" si="5"/>
        <v>0</v>
      </c>
      <c r="AB11" s="45" t="b">
        <f t="shared" ca="1" si="5"/>
        <v>0</v>
      </c>
      <c r="AC11" s="45" t="b">
        <f t="shared" ca="1" si="5"/>
        <v>0</v>
      </c>
      <c r="AD11" s="45" t="b">
        <f t="shared" ca="1" si="6"/>
        <v>0</v>
      </c>
      <c r="AE11" s="45" t="b">
        <f t="shared" ca="1" si="22"/>
        <v>0</v>
      </c>
      <c r="AF11" s="45" t="b">
        <f t="shared" ca="1" si="7"/>
        <v>1</v>
      </c>
      <c r="AG11" s="45" t="b">
        <f t="shared" ca="1" si="8"/>
        <v>0</v>
      </c>
      <c r="AH11" s="45" t="b">
        <f t="shared" ca="1" si="23"/>
        <v>0</v>
      </c>
      <c r="AI11" s="45" t="b">
        <f t="shared" ca="1" si="9"/>
        <v>0</v>
      </c>
      <c r="AJ11" s="45" t="b">
        <f t="shared" ca="1" si="10"/>
        <v>0</v>
      </c>
      <c r="AK11" s="45" t="b">
        <f t="shared" ca="1" si="11"/>
        <v>0</v>
      </c>
      <c r="AL11" s="45" t="b">
        <f t="shared" ca="1" si="24"/>
        <v>0</v>
      </c>
      <c r="AM11" s="45" t="b">
        <f t="shared" ca="1" si="12"/>
        <v>0</v>
      </c>
      <c r="AN11" s="45" t="b">
        <f t="shared" ca="1" si="24"/>
        <v>0</v>
      </c>
      <c r="AO11" s="45" t="str">
        <f t="shared" si="13"/>
        <v xml:space="preserve">  </v>
      </c>
      <c r="AP11" s="46"/>
      <c r="AQ11" s="45">
        <f t="shared" si="26"/>
        <v>4</v>
      </c>
      <c r="AR11" s="45">
        <f t="shared" ca="1" si="14"/>
        <v>0</v>
      </c>
      <c r="AS11" s="45" t="str">
        <f t="shared" ca="1" si="14"/>
        <v xml:space="preserve">  </v>
      </c>
      <c r="AT11" s="45" t="b">
        <f t="shared" ca="1" si="15"/>
        <v>0</v>
      </c>
      <c r="AU11" s="45" t="b">
        <f t="shared" ca="1" si="16"/>
        <v>0</v>
      </c>
      <c r="AV11" s="46"/>
      <c r="AW11" s="45" t="e">
        <f t="shared" ca="1" si="17"/>
        <v>#N/A</v>
      </c>
      <c r="AX11" s="47" t="e">
        <f t="shared" ca="1" si="27"/>
        <v>#N/A</v>
      </c>
      <c r="AY11" s="47" t="str">
        <f t="shared" ca="1" si="28"/>
        <v/>
      </c>
      <c r="AZ11" s="45" t="e">
        <f t="shared" ca="1" si="18"/>
        <v>#N/A</v>
      </c>
      <c r="BA11" s="47" t="e">
        <f t="shared" ca="1" si="29"/>
        <v>#N/A</v>
      </c>
      <c r="BB11" s="47" t="str">
        <f t="shared" ca="1" si="30"/>
        <v/>
      </c>
      <c r="BC11" s="45" t="e">
        <f t="shared" ca="1" si="19"/>
        <v>#N/A</v>
      </c>
      <c r="BD11" s="47" t="e">
        <f t="shared" ca="1" si="31"/>
        <v>#N/A</v>
      </c>
      <c r="BE11" s="47" t="str">
        <f t="shared" ca="1" si="32"/>
        <v/>
      </c>
      <c r="BF11" s="45" t="e">
        <f t="shared" ca="1" si="20"/>
        <v>#N/A</v>
      </c>
      <c r="BG11" s="47" t="e">
        <f t="shared" ca="1" si="33"/>
        <v>#N/A</v>
      </c>
      <c r="BH11" s="47" t="str">
        <f t="shared" ca="1" si="34"/>
        <v/>
      </c>
      <c r="BI11" s="105" t="b">
        <v>0</v>
      </c>
      <c r="BJ11" s="106" t="b">
        <v>0</v>
      </c>
      <c r="BK11" s="106" t="b">
        <v>0</v>
      </c>
      <c r="BL11" s="106" t="b">
        <v>0</v>
      </c>
      <c r="BM11" s="107" t="b">
        <v>1</v>
      </c>
      <c r="BN11" s="108" t="b">
        <v>1</v>
      </c>
      <c r="BO11" s="105" t="b">
        <v>0</v>
      </c>
      <c r="BP11" s="106" t="b">
        <v>0</v>
      </c>
      <c r="BQ11" s="106" t="b">
        <v>0</v>
      </c>
      <c r="BR11" s="106" t="b">
        <v>0</v>
      </c>
      <c r="BS11" s="107" t="b">
        <v>1</v>
      </c>
      <c r="BT11" s="108" t="b">
        <v>1</v>
      </c>
      <c r="BU11" s="45" t="e">
        <f t="shared" ca="1" si="21"/>
        <v>#N/A</v>
      </c>
      <c r="BV11" s="47" t="e">
        <f t="shared" ca="1" si="35"/>
        <v>#N/A</v>
      </c>
      <c r="BW11" s="181" t="str">
        <f t="shared" ca="1" si="25"/>
        <v/>
      </c>
      <c r="BX11" s="182" t="b">
        <v>1</v>
      </c>
      <c r="BY11" s="183" t="b">
        <v>1</v>
      </c>
      <c r="BZ11" s="183" t="b">
        <v>1</v>
      </c>
      <c r="CA11" s="183" t="b">
        <v>1</v>
      </c>
      <c r="CB11" s="183" t="b">
        <v>0</v>
      </c>
      <c r="CC11" s="184" t="b">
        <v>1</v>
      </c>
      <c r="CD11" s="182" t="b">
        <v>1</v>
      </c>
      <c r="CE11" s="183" t="b">
        <v>1</v>
      </c>
      <c r="CF11" s="183" t="b">
        <v>1</v>
      </c>
      <c r="CG11" s="183" t="b">
        <v>1</v>
      </c>
      <c r="CH11" s="183" t="b">
        <v>0</v>
      </c>
      <c r="CI11" s="184" t="b">
        <v>1</v>
      </c>
    </row>
    <row r="12" spans="1:87">
      <c r="A12" s="150">
        <f t="shared" si="2"/>
        <v>6</v>
      </c>
      <c r="B12" s="144"/>
      <c r="C12" s="41"/>
      <c r="D12" s="145"/>
      <c r="E12" s="42"/>
      <c r="F12" s="42"/>
      <c r="G12" s="42"/>
      <c r="H12" s="42"/>
      <c r="I12" s="42"/>
      <c r="J12" s="42"/>
      <c r="K12" s="42"/>
      <c r="L12" s="42"/>
      <c r="M12" s="42"/>
      <c r="N12" s="42"/>
      <c r="O12" s="42"/>
      <c r="P12" s="42"/>
      <c r="Q12" s="48"/>
      <c r="R12" s="49"/>
      <c r="S12" s="50"/>
      <c r="T12" s="51"/>
      <c r="U12" s="56"/>
      <c r="V12" s="52"/>
      <c r="W12" s="185"/>
      <c r="X12" s="157"/>
      <c r="Y12" s="45" t="b">
        <f t="shared" si="3"/>
        <v>0</v>
      </c>
      <c r="Z12" s="45" t="b">
        <f t="shared" ca="1" si="4"/>
        <v>0</v>
      </c>
      <c r="AA12" s="45" t="b">
        <f t="shared" ca="1" si="5"/>
        <v>0</v>
      </c>
      <c r="AB12" s="45" t="b">
        <f t="shared" ca="1" si="5"/>
        <v>0</v>
      </c>
      <c r="AC12" s="45" t="b">
        <f t="shared" ca="1" si="5"/>
        <v>0</v>
      </c>
      <c r="AD12" s="45" t="b">
        <f t="shared" ca="1" si="6"/>
        <v>0</v>
      </c>
      <c r="AE12" s="45" t="b">
        <f t="shared" ca="1" si="22"/>
        <v>0</v>
      </c>
      <c r="AF12" s="45" t="b">
        <f t="shared" ca="1" si="7"/>
        <v>1</v>
      </c>
      <c r="AG12" s="45" t="b">
        <f t="shared" ca="1" si="8"/>
        <v>0</v>
      </c>
      <c r="AH12" s="45" t="b">
        <f t="shared" ca="1" si="23"/>
        <v>0</v>
      </c>
      <c r="AI12" s="45" t="b">
        <f t="shared" ca="1" si="9"/>
        <v>0</v>
      </c>
      <c r="AJ12" s="45" t="b">
        <f t="shared" ca="1" si="10"/>
        <v>0</v>
      </c>
      <c r="AK12" s="45" t="b">
        <f t="shared" ca="1" si="11"/>
        <v>0</v>
      </c>
      <c r="AL12" s="45" t="b">
        <f t="shared" ca="1" si="24"/>
        <v>0</v>
      </c>
      <c r="AM12" s="45" t="b">
        <f t="shared" ca="1" si="12"/>
        <v>0</v>
      </c>
      <c r="AN12" s="45" t="b">
        <f t="shared" ca="1" si="24"/>
        <v>0</v>
      </c>
      <c r="AO12" s="45" t="str">
        <f t="shared" si="13"/>
        <v xml:space="preserve">  </v>
      </c>
      <c r="AP12" s="46"/>
      <c r="AQ12" s="45">
        <f t="shared" si="26"/>
        <v>5</v>
      </c>
      <c r="AR12" s="45">
        <f t="shared" ca="1" si="14"/>
        <v>0</v>
      </c>
      <c r="AS12" s="45" t="str">
        <f t="shared" ca="1" si="14"/>
        <v xml:space="preserve">  </v>
      </c>
      <c r="AT12" s="45" t="b">
        <f t="shared" ca="1" si="15"/>
        <v>0</v>
      </c>
      <c r="AU12" s="45" t="b">
        <f t="shared" ca="1" si="16"/>
        <v>0</v>
      </c>
      <c r="AV12" s="46"/>
      <c r="AW12" s="45" t="e">
        <f t="shared" ca="1" si="17"/>
        <v>#N/A</v>
      </c>
      <c r="AX12" s="47" t="e">
        <f t="shared" ca="1" si="27"/>
        <v>#N/A</v>
      </c>
      <c r="AY12" s="47" t="str">
        <f t="shared" ca="1" si="28"/>
        <v/>
      </c>
      <c r="AZ12" s="45" t="e">
        <f t="shared" ca="1" si="18"/>
        <v>#N/A</v>
      </c>
      <c r="BA12" s="47" t="e">
        <f t="shared" ca="1" si="29"/>
        <v>#N/A</v>
      </c>
      <c r="BB12" s="47" t="str">
        <f t="shared" ca="1" si="30"/>
        <v/>
      </c>
      <c r="BC12" s="45" t="e">
        <f t="shared" ca="1" si="19"/>
        <v>#N/A</v>
      </c>
      <c r="BD12" s="47" t="e">
        <f t="shared" ca="1" si="31"/>
        <v>#N/A</v>
      </c>
      <c r="BE12" s="47" t="str">
        <f t="shared" ca="1" si="32"/>
        <v/>
      </c>
      <c r="BF12" s="45" t="e">
        <f t="shared" ca="1" si="20"/>
        <v>#N/A</v>
      </c>
      <c r="BG12" s="47" t="e">
        <f t="shared" ca="1" si="33"/>
        <v>#N/A</v>
      </c>
      <c r="BH12" s="47" t="str">
        <f t="shared" ca="1" si="34"/>
        <v/>
      </c>
      <c r="BI12" s="105" t="b">
        <v>0</v>
      </c>
      <c r="BJ12" s="106" t="b">
        <v>0</v>
      </c>
      <c r="BK12" s="106" t="b">
        <v>0</v>
      </c>
      <c r="BL12" s="106" t="b">
        <v>0</v>
      </c>
      <c r="BM12" s="107" t="b">
        <v>1</v>
      </c>
      <c r="BN12" s="108" t="b">
        <v>1</v>
      </c>
      <c r="BO12" s="105" t="b">
        <v>0</v>
      </c>
      <c r="BP12" s="106" t="b">
        <v>0</v>
      </c>
      <c r="BQ12" s="106" t="b">
        <v>0</v>
      </c>
      <c r="BR12" s="106" t="b">
        <v>0</v>
      </c>
      <c r="BS12" s="107" t="b">
        <v>1</v>
      </c>
      <c r="BT12" s="108" t="b">
        <v>1</v>
      </c>
      <c r="BU12" s="45" t="e">
        <f t="shared" ca="1" si="21"/>
        <v>#N/A</v>
      </c>
      <c r="BV12" s="47" t="e">
        <f t="shared" ca="1" si="35"/>
        <v>#N/A</v>
      </c>
      <c r="BW12" s="181" t="str">
        <f t="shared" ca="1" si="25"/>
        <v/>
      </c>
      <c r="BX12" s="182" t="b">
        <v>1</v>
      </c>
      <c r="BY12" s="183" t="b">
        <v>1</v>
      </c>
      <c r="BZ12" s="183" t="b">
        <v>1</v>
      </c>
      <c r="CA12" s="183" t="b">
        <v>1</v>
      </c>
      <c r="CB12" s="183" t="b">
        <v>0</v>
      </c>
      <c r="CC12" s="184" t="b">
        <v>1</v>
      </c>
      <c r="CD12" s="182" t="b">
        <v>1</v>
      </c>
      <c r="CE12" s="183" t="b">
        <v>1</v>
      </c>
      <c r="CF12" s="183" t="b">
        <v>1</v>
      </c>
      <c r="CG12" s="183" t="b">
        <v>1</v>
      </c>
      <c r="CH12" s="183" t="b">
        <v>0</v>
      </c>
      <c r="CI12" s="184" t="b">
        <v>1</v>
      </c>
    </row>
    <row r="13" spans="1:87">
      <c r="A13" s="150">
        <f t="shared" si="2"/>
        <v>7</v>
      </c>
      <c r="B13" s="144"/>
      <c r="C13" s="41"/>
      <c r="D13" s="41"/>
      <c r="E13" s="42"/>
      <c r="F13" s="42"/>
      <c r="G13" s="42"/>
      <c r="H13" s="42"/>
      <c r="I13" s="42"/>
      <c r="J13" s="42"/>
      <c r="K13" s="42"/>
      <c r="L13" s="42"/>
      <c r="M13" s="42"/>
      <c r="N13" s="42"/>
      <c r="O13" s="42"/>
      <c r="P13" s="42"/>
      <c r="Q13" s="48"/>
      <c r="R13" s="49"/>
      <c r="S13" s="50"/>
      <c r="T13" s="51"/>
      <c r="U13" s="56"/>
      <c r="V13" s="52"/>
      <c r="W13" s="185"/>
      <c r="X13" s="157"/>
      <c r="Y13" s="45" t="b">
        <f t="shared" si="3"/>
        <v>0</v>
      </c>
      <c r="Z13" s="45" t="b">
        <f t="shared" ca="1" si="4"/>
        <v>0</v>
      </c>
      <c r="AA13" s="45" t="b">
        <f t="shared" ca="1" si="5"/>
        <v>0</v>
      </c>
      <c r="AB13" s="45" t="b">
        <f t="shared" ca="1" si="5"/>
        <v>0</v>
      </c>
      <c r="AC13" s="45" t="b">
        <f t="shared" ca="1" si="5"/>
        <v>0</v>
      </c>
      <c r="AD13" s="45" t="b">
        <f t="shared" ca="1" si="6"/>
        <v>0</v>
      </c>
      <c r="AE13" s="45" t="b">
        <f t="shared" ca="1" si="22"/>
        <v>0</v>
      </c>
      <c r="AF13" s="45" t="b">
        <f t="shared" ca="1" si="7"/>
        <v>1</v>
      </c>
      <c r="AG13" s="45" t="b">
        <f t="shared" ca="1" si="8"/>
        <v>0</v>
      </c>
      <c r="AH13" s="45" t="b">
        <f t="shared" ca="1" si="23"/>
        <v>0</v>
      </c>
      <c r="AI13" s="45" t="b">
        <f t="shared" ca="1" si="9"/>
        <v>0</v>
      </c>
      <c r="AJ13" s="45" t="b">
        <f t="shared" ca="1" si="10"/>
        <v>0</v>
      </c>
      <c r="AK13" s="45" t="b">
        <f t="shared" ca="1" si="11"/>
        <v>0</v>
      </c>
      <c r="AL13" s="45" t="b">
        <f t="shared" ca="1" si="24"/>
        <v>0</v>
      </c>
      <c r="AM13" s="45" t="b">
        <f t="shared" ca="1" si="12"/>
        <v>0</v>
      </c>
      <c r="AN13" s="45" t="b">
        <f t="shared" ca="1" si="24"/>
        <v>0</v>
      </c>
      <c r="AO13" s="45" t="str">
        <f t="shared" si="13"/>
        <v xml:space="preserve">  </v>
      </c>
      <c r="AP13" s="46"/>
      <c r="AQ13" s="45">
        <f t="shared" si="26"/>
        <v>6</v>
      </c>
      <c r="AR13" s="45">
        <f t="shared" ca="1" si="14"/>
        <v>0</v>
      </c>
      <c r="AS13" s="45" t="str">
        <f t="shared" ca="1" si="14"/>
        <v xml:space="preserve">  </v>
      </c>
      <c r="AT13" s="45" t="b">
        <f t="shared" ca="1" si="15"/>
        <v>0</v>
      </c>
      <c r="AU13" s="45" t="b">
        <f t="shared" ca="1" si="16"/>
        <v>0</v>
      </c>
      <c r="AV13" s="46"/>
      <c r="AW13" s="45" t="e">
        <f t="shared" ca="1" si="17"/>
        <v>#N/A</v>
      </c>
      <c r="AX13" s="47" t="e">
        <f t="shared" ca="1" si="27"/>
        <v>#N/A</v>
      </c>
      <c r="AY13" s="47" t="str">
        <f t="shared" ca="1" si="28"/>
        <v/>
      </c>
      <c r="AZ13" s="45" t="e">
        <f t="shared" ca="1" si="18"/>
        <v>#N/A</v>
      </c>
      <c r="BA13" s="47" t="e">
        <f t="shared" ca="1" si="29"/>
        <v>#N/A</v>
      </c>
      <c r="BB13" s="47" t="str">
        <f t="shared" ca="1" si="30"/>
        <v/>
      </c>
      <c r="BC13" s="45" t="e">
        <f t="shared" ca="1" si="19"/>
        <v>#N/A</v>
      </c>
      <c r="BD13" s="47" t="e">
        <f t="shared" ca="1" si="31"/>
        <v>#N/A</v>
      </c>
      <c r="BE13" s="47" t="str">
        <f t="shared" ca="1" si="32"/>
        <v/>
      </c>
      <c r="BF13" s="45" t="e">
        <f t="shared" ca="1" si="20"/>
        <v>#N/A</v>
      </c>
      <c r="BG13" s="47" t="e">
        <f t="shared" ca="1" si="33"/>
        <v>#N/A</v>
      </c>
      <c r="BH13" s="47" t="str">
        <f t="shared" ca="1" si="34"/>
        <v/>
      </c>
      <c r="BI13" s="105" t="b">
        <v>0</v>
      </c>
      <c r="BJ13" s="106" t="b">
        <v>0</v>
      </c>
      <c r="BK13" s="106" t="b">
        <v>0</v>
      </c>
      <c r="BL13" s="106" t="b">
        <v>0</v>
      </c>
      <c r="BM13" s="107" t="b">
        <v>1</v>
      </c>
      <c r="BN13" s="108" t="b">
        <v>1</v>
      </c>
      <c r="BO13" s="105" t="b">
        <v>0</v>
      </c>
      <c r="BP13" s="106" t="b">
        <v>0</v>
      </c>
      <c r="BQ13" s="106" t="b">
        <v>0</v>
      </c>
      <c r="BR13" s="106" t="b">
        <v>0</v>
      </c>
      <c r="BS13" s="107" t="b">
        <v>1</v>
      </c>
      <c r="BT13" s="108" t="b">
        <v>1</v>
      </c>
      <c r="BU13" s="45" t="e">
        <f t="shared" ca="1" si="21"/>
        <v>#N/A</v>
      </c>
      <c r="BV13" s="47" t="e">
        <f t="shared" ca="1" si="35"/>
        <v>#N/A</v>
      </c>
      <c r="BW13" s="181" t="str">
        <f t="shared" ca="1" si="25"/>
        <v/>
      </c>
      <c r="BX13" s="182" t="b">
        <v>1</v>
      </c>
      <c r="BY13" s="183" t="b">
        <v>1</v>
      </c>
      <c r="BZ13" s="183" t="b">
        <v>1</v>
      </c>
      <c r="CA13" s="183" t="b">
        <v>1</v>
      </c>
      <c r="CB13" s="183" t="b">
        <v>0</v>
      </c>
      <c r="CC13" s="184" t="b">
        <v>1</v>
      </c>
      <c r="CD13" s="182" t="b">
        <v>1</v>
      </c>
      <c r="CE13" s="183" t="b">
        <v>1</v>
      </c>
      <c r="CF13" s="183" t="b">
        <v>1</v>
      </c>
      <c r="CG13" s="183" t="b">
        <v>1</v>
      </c>
      <c r="CH13" s="183" t="b">
        <v>0</v>
      </c>
      <c r="CI13" s="184" t="b">
        <v>1</v>
      </c>
    </row>
    <row r="14" spans="1:87">
      <c r="A14" s="150">
        <f t="shared" si="2"/>
        <v>8</v>
      </c>
      <c r="B14" s="144"/>
      <c r="C14" s="41"/>
      <c r="D14" s="41"/>
      <c r="E14" s="42"/>
      <c r="F14" s="42"/>
      <c r="G14" s="42"/>
      <c r="H14" s="42"/>
      <c r="I14" s="42"/>
      <c r="J14" s="42"/>
      <c r="K14" s="42"/>
      <c r="L14" s="42"/>
      <c r="M14" s="42"/>
      <c r="N14" s="42"/>
      <c r="O14" s="42"/>
      <c r="P14" s="42"/>
      <c r="Q14" s="48"/>
      <c r="R14" s="49"/>
      <c r="S14" s="50"/>
      <c r="T14" s="51"/>
      <c r="U14" s="56"/>
      <c r="V14" s="52"/>
      <c r="W14" s="185"/>
      <c r="X14" s="157"/>
      <c r="Y14" s="45" t="b">
        <f t="shared" si="3"/>
        <v>0</v>
      </c>
      <c r="Z14" s="45" t="b">
        <f t="shared" ca="1" si="4"/>
        <v>0</v>
      </c>
      <c r="AA14" s="45" t="b">
        <f t="shared" ca="1" si="5"/>
        <v>0</v>
      </c>
      <c r="AB14" s="45" t="b">
        <f t="shared" ca="1" si="5"/>
        <v>0</v>
      </c>
      <c r="AC14" s="45" t="b">
        <f t="shared" ca="1" si="5"/>
        <v>0</v>
      </c>
      <c r="AD14" s="45" t="b">
        <f t="shared" ca="1" si="6"/>
        <v>0</v>
      </c>
      <c r="AE14" s="45" t="b">
        <f t="shared" ca="1" si="22"/>
        <v>0</v>
      </c>
      <c r="AF14" s="45" t="b">
        <f t="shared" ca="1" si="7"/>
        <v>1</v>
      </c>
      <c r="AG14" s="45" t="b">
        <f t="shared" ca="1" si="8"/>
        <v>0</v>
      </c>
      <c r="AH14" s="45" t="b">
        <f t="shared" ca="1" si="23"/>
        <v>0</v>
      </c>
      <c r="AI14" s="45" t="b">
        <f t="shared" ca="1" si="9"/>
        <v>0</v>
      </c>
      <c r="AJ14" s="45" t="b">
        <f t="shared" ca="1" si="10"/>
        <v>0</v>
      </c>
      <c r="AK14" s="45" t="b">
        <f t="shared" ca="1" si="11"/>
        <v>0</v>
      </c>
      <c r="AL14" s="45" t="b">
        <f t="shared" ca="1" si="24"/>
        <v>0</v>
      </c>
      <c r="AM14" s="45" t="b">
        <f t="shared" ca="1" si="12"/>
        <v>0</v>
      </c>
      <c r="AN14" s="45" t="b">
        <f t="shared" ca="1" si="24"/>
        <v>0</v>
      </c>
      <c r="AO14" s="45" t="str">
        <f t="shared" si="13"/>
        <v xml:space="preserve">  </v>
      </c>
      <c r="AP14" s="46"/>
      <c r="AQ14" s="45">
        <f t="shared" si="26"/>
        <v>7</v>
      </c>
      <c r="AR14" s="45">
        <f t="shared" ca="1" si="14"/>
        <v>0</v>
      </c>
      <c r="AS14" s="45" t="str">
        <f t="shared" ca="1" si="14"/>
        <v xml:space="preserve">  </v>
      </c>
      <c r="AT14" s="45" t="b">
        <f ca="1">AND($Y14,$B14=$AR14)</f>
        <v>0</v>
      </c>
      <c r="AU14" s="45" t="b">
        <f t="shared" ca="1" si="16"/>
        <v>0</v>
      </c>
      <c r="AV14" s="46"/>
      <c r="AW14" s="45" t="e">
        <f t="shared" ca="1" si="17"/>
        <v>#N/A</v>
      </c>
      <c r="AX14" s="47" t="e">
        <f t="shared" ca="1" si="27"/>
        <v>#N/A</v>
      </c>
      <c r="AY14" s="47" t="str">
        <f t="shared" ca="1" si="28"/>
        <v/>
      </c>
      <c r="AZ14" s="45" t="e">
        <f t="shared" ca="1" si="18"/>
        <v>#N/A</v>
      </c>
      <c r="BA14" s="47" t="e">
        <f t="shared" ca="1" si="29"/>
        <v>#N/A</v>
      </c>
      <c r="BB14" s="47" t="str">
        <f t="shared" ca="1" si="30"/>
        <v/>
      </c>
      <c r="BC14" s="45" t="e">
        <f t="shared" ca="1" si="19"/>
        <v>#N/A</v>
      </c>
      <c r="BD14" s="47" t="e">
        <f t="shared" ca="1" si="31"/>
        <v>#N/A</v>
      </c>
      <c r="BE14" s="47" t="str">
        <f t="shared" ca="1" si="32"/>
        <v/>
      </c>
      <c r="BF14" s="45" t="e">
        <f t="shared" ca="1" si="20"/>
        <v>#N/A</v>
      </c>
      <c r="BG14" s="47" t="e">
        <f t="shared" ca="1" si="33"/>
        <v>#N/A</v>
      </c>
      <c r="BH14" s="47" t="str">
        <f t="shared" ca="1" si="34"/>
        <v/>
      </c>
      <c r="BI14" s="105" t="b">
        <v>0</v>
      </c>
      <c r="BJ14" s="106" t="b">
        <v>0</v>
      </c>
      <c r="BK14" s="106" t="b">
        <v>0</v>
      </c>
      <c r="BL14" s="106" t="b">
        <v>0</v>
      </c>
      <c r="BM14" s="107" t="b">
        <v>1</v>
      </c>
      <c r="BN14" s="108" t="b">
        <v>1</v>
      </c>
      <c r="BO14" s="105" t="b">
        <v>0</v>
      </c>
      <c r="BP14" s="106" t="b">
        <v>0</v>
      </c>
      <c r="BQ14" s="106" t="b">
        <v>0</v>
      </c>
      <c r="BR14" s="106" t="b">
        <v>0</v>
      </c>
      <c r="BS14" s="107" t="b">
        <v>1</v>
      </c>
      <c r="BT14" s="108" t="b">
        <v>1</v>
      </c>
      <c r="BU14" s="45" t="e">
        <f t="shared" ca="1" si="21"/>
        <v>#N/A</v>
      </c>
      <c r="BV14" s="47" t="e">
        <f t="shared" ca="1" si="35"/>
        <v>#N/A</v>
      </c>
      <c r="BW14" s="181" t="str">
        <f t="shared" ca="1" si="25"/>
        <v/>
      </c>
      <c r="BX14" s="182" t="b">
        <v>1</v>
      </c>
      <c r="BY14" s="183" t="b">
        <v>1</v>
      </c>
      <c r="BZ14" s="183" t="b">
        <v>1</v>
      </c>
      <c r="CA14" s="183" t="b">
        <v>1</v>
      </c>
      <c r="CB14" s="183" t="b">
        <v>0</v>
      </c>
      <c r="CC14" s="184" t="b">
        <v>1</v>
      </c>
      <c r="CD14" s="182" t="b">
        <v>1</v>
      </c>
      <c r="CE14" s="183" t="b">
        <v>1</v>
      </c>
      <c r="CF14" s="183" t="b">
        <v>1</v>
      </c>
      <c r="CG14" s="183" t="b">
        <v>1</v>
      </c>
      <c r="CH14" s="183" t="b">
        <v>0</v>
      </c>
      <c r="CI14" s="184" t="b">
        <v>1</v>
      </c>
    </row>
    <row r="15" spans="1:87">
      <c r="A15" s="150">
        <f t="shared" si="2"/>
        <v>9</v>
      </c>
      <c r="B15" s="144"/>
      <c r="C15" s="41"/>
      <c r="D15" s="41"/>
      <c r="E15" s="42"/>
      <c r="F15" s="42"/>
      <c r="G15" s="42"/>
      <c r="H15" s="42"/>
      <c r="I15" s="42"/>
      <c r="J15" s="42"/>
      <c r="K15" s="42"/>
      <c r="L15" s="42"/>
      <c r="M15" s="42"/>
      <c r="N15" s="42"/>
      <c r="O15" s="42"/>
      <c r="P15" s="42"/>
      <c r="Q15" s="48"/>
      <c r="R15" s="49"/>
      <c r="S15" s="50"/>
      <c r="T15" s="51"/>
      <c r="U15" s="56"/>
      <c r="V15" s="52"/>
      <c r="W15" s="185"/>
      <c r="X15" s="157"/>
      <c r="Y15" s="45" t="b">
        <f t="shared" si="3"/>
        <v>0</v>
      </c>
      <c r="Z15" s="45" t="b">
        <f t="shared" ca="1" si="4"/>
        <v>0</v>
      </c>
      <c r="AA15" s="45" t="b">
        <f t="shared" ca="1" si="5"/>
        <v>0</v>
      </c>
      <c r="AB15" s="45" t="b">
        <f t="shared" ca="1" si="5"/>
        <v>0</v>
      </c>
      <c r="AC15" s="45" t="b">
        <f t="shared" ca="1" si="5"/>
        <v>0</v>
      </c>
      <c r="AD15" s="45" t="b">
        <f t="shared" ca="1" si="6"/>
        <v>0</v>
      </c>
      <c r="AE15" s="45" t="b">
        <f t="shared" ca="1" si="22"/>
        <v>0</v>
      </c>
      <c r="AF15" s="45" t="b">
        <f t="shared" ca="1" si="7"/>
        <v>1</v>
      </c>
      <c r="AG15" s="45" t="b">
        <f t="shared" ca="1" si="8"/>
        <v>0</v>
      </c>
      <c r="AH15" s="45" t="b">
        <f t="shared" ca="1" si="23"/>
        <v>0</v>
      </c>
      <c r="AI15" s="45" t="b">
        <f t="shared" ca="1" si="9"/>
        <v>0</v>
      </c>
      <c r="AJ15" s="45" t="b">
        <f t="shared" ca="1" si="10"/>
        <v>0</v>
      </c>
      <c r="AK15" s="45" t="b">
        <f t="shared" ca="1" si="11"/>
        <v>0</v>
      </c>
      <c r="AL15" s="45" t="b">
        <f t="shared" ca="1" si="24"/>
        <v>0</v>
      </c>
      <c r="AM15" s="45" t="b">
        <f t="shared" ca="1" si="12"/>
        <v>0</v>
      </c>
      <c r="AN15" s="45" t="b">
        <f t="shared" ca="1" si="24"/>
        <v>0</v>
      </c>
      <c r="AO15" s="45" t="str">
        <f t="shared" si="13"/>
        <v xml:space="preserve">  </v>
      </c>
      <c r="AP15" s="46"/>
      <c r="AQ15" s="45">
        <f t="shared" si="26"/>
        <v>8</v>
      </c>
      <c r="AR15" s="45">
        <f t="shared" ca="1" si="14"/>
        <v>0</v>
      </c>
      <c r="AS15" s="45" t="str">
        <f t="shared" ca="1" si="14"/>
        <v xml:space="preserve">  </v>
      </c>
      <c r="AT15" s="45" t="b">
        <f t="shared" ref="AT15:AT42" ca="1" si="36">AND(NOT(ISBLANK($B15)),$B15=$AR15)</f>
        <v>0</v>
      </c>
      <c r="AU15" s="45" t="b">
        <f t="shared" ca="1" si="16"/>
        <v>0</v>
      </c>
      <c r="AV15" s="46"/>
      <c r="AW15" s="45" t="e">
        <f t="shared" ca="1" si="17"/>
        <v>#N/A</v>
      </c>
      <c r="AX15" s="47" t="e">
        <f t="shared" ca="1" si="27"/>
        <v>#N/A</v>
      </c>
      <c r="AY15" s="47" t="str">
        <f t="shared" ca="1" si="28"/>
        <v/>
      </c>
      <c r="AZ15" s="45" t="e">
        <f t="shared" ca="1" si="18"/>
        <v>#N/A</v>
      </c>
      <c r="BA15" s="47" t="e">
        <f t="shared" ca="1" si="29"/>
        <v>#N/A</v>
      </c>
      <c r="BB15" s="47" t="str">
        <f t="shared" ca="1" si="30"/>
        <v/>
      </c>
      <c r="BC15" s="45" t="e">
        <f t="shared" ca="1" si="19"/>
        <v>#N/A</v>
      </c>
      <c r="BD15" s="47" t="e">
        <f t="shared" ca="1" si="31"/>
        <v>#N/A</v>
      </c>
      <c r="BE15" s="47" t="str">
        <f t="shared" ca="1" si="32"/>
        <v/>
      </c>
      <c r="BF15" s="45" t="e">
        <f t="shared" ca="1" si="20"/>
        <v>#N/A</v>
      </c>
      <c r="BG15" s="47" t="e">
        <f t="shared" ca="1" si="33"/>
        <v>#N/A</v>
      </c>
      <c r="BH15" s="47" t="str">
        <f t="shared" ca="1" si="34"/>
        <v/>
      </c>
      <c r="BI15" s="105" t="b">
        <v>0</v>
      </c>
      <c r="BJ15" s="106" t="b">
        <v>0</v>
      </c>
      <c r="BK15" s="106" t="b">
        <v>0</v>
      </c>
      <c r="BL15" s="106" t="b">
        <v>0</v>
      </c>
      <c r="BM15" s="107" t="b">
        <v>1</v>
      </c>
      <c r="BN15" s="108" t="b">
        <v>1</v>
      </c>
      <c r="BO15" s="105" t="b">
        <v>0</v>
      </c>
      <c r="BP15" s="106" t="b">
        <v>0</v>
      </c>
      <c r="BQ15" s="106" t="b">
        <v>0</v>
      </c>
      <c r="BR15" s="106" t="b">
        <v>0</v>
      </c>
      <c r="BS15" s="107" t="b">
        <v>1</v>
      </c>
      <c r="BT15" s="108" t="b">
        <v>1</v>
      </c>
      <c r="BU15" s="45" t="e">
        <f t="shared" ca="1" si="21"/>
        <v>#N/A</v>
      </c>
      <c r="BV15" s="47" t="e">
        <f t="shared" ca="1" si="35"/>
        <v>#N/A</v>
      </c>
      <c r="BW15" s="181" t="str">
        <f t="shared" ca="1" si="25"/>
        <v/>
      </c>
      <c r="BX15" s="182" t="b">
        <v>1</v>
      </c>
      <c r="BY15" s="183" t="b">
        <v>1</v>
      </c>
      <c r="BZ15" s="183" t="b">
        <v>1</v>
      </c>
      <c r="CA15" s="183" t="b">
        <v>1</v>
      </c>
      <c r="CB15" s="183" t="b">
        <v>0</v>
      </c>
      <c r="CC15" s="184" t="b">
        <v>1</v>
      </c>
      <c r="CD15" s="182" t="b">
        <v>1</v>
      </c>
      <c r="CE15" s="183" t="b">
        <v>1</v>
      </c>
      <c r="CF15" s="183" t="b">
        <v>1</v>
      </c>
      <c r="CG15" s="183" t="b">
        <v>1</v>
      </c>
      <c r="CH15" s="183" t="b">
        <v>0</v>
      </c>
      <c r="CI15" s="184" t="b">
        <v>1</v>
      </c>
    </row>
    <row r="16" spans="1:87">
      <c r="A16" s="150">
        <f t="shared" si="2"/>
        <v>10</v>
      </c>
      <c r="B16" s="144"/>
      <c r="C16" s="41"/>
      <c r="D16" s="41"/>
      <c r="E16" s="42"/>
      <c r="F16" s="42"/>
      <c r="G16" s="42"/>
      <c r="H16" s="42"/>
      <c r="I16" s="42"/>
      <c r="J16" s="42"/>
      <c r="K16" s="42"/>
      <c r="L16" s="42"/>
      <c r="M16" s="42"/>
      <c r="N16" s="42"/>
      <c r="O16" s="42"/>
      <c r="P16" s="42"/>
      <c r="Q16" s="48"/>
      <c r="R16" s="49"/>
      <c r="S16" s="50"/>
      <c r="T16" s="51"/>
      <c r="U16" s="56"/>
      <c r="V16" s="52"/>
      <c r="W16" s="185"/>
      <c r="X16" s="157"/>
      <c r="Y16" s="45" t="b">
        <f t="shared" si="3"/>
        <v>0</v>
      </c>
      <c r="Z16" s="45" t="b">
        <f t="shared" ca="1" si="4"/>
        <v>0</v>
      </c>
      <c r="AA16" s="45" t="b">
        <f t="shared" ca="1" si="5"/>
        <v>0</v>
      </c>
      <c r="AB16" s="45" t="b">
        <f t="shared" ca="1" si="5"/>
        <v>0</v>
      </c>
      <c r="AC16" s="45" t="b">
        <f t="shared" ca="1" si="5"/>
        <v>0</v>
      </c>
      <c r="AD16" s="45" t="b">
        <f t="shared" ca="1" si="6"/>
        <v>0</v>
      </c>
      <c r="AE16" s="45" t="b">
        <f t="shared" ca="1" si="22"/>
        <v>0</v>
      </c>
      <c r="AF16" s="45" t="b">
        <f t="shared" ca="1" si="7"/>
        <v>1</v>
      </c>
      <c r="AG16" s="45" t="b">
        <f t="shared" ca="1" si="8"/>
        <v>0</v>
      </c>
      <c r="AH16" s="45" t="b">
        <f t="shared" ca="1" si="23"/>
        <v>0</v>
      </c>
      <c r="AI16" s="45" t="b">
        <f t="shared" ca="1" si="9"/>
        <v>0</v>
      </c>
      <c r="AJ16" s="45" t="b">
        <f t="shared" ca="1" si="10"/>
        <v>0</v>
      </c>
      <c r="AK16" s="45" t="b">
        <f t="shared" ca="1" si="11"/>
        <v>0</v>
      </c>
      <c r="AL16" s="45" t="b">
        <f t="shared" ca="1" si="24"/>
        <v>0</v>
      </c>
      <c r="AM16" s="45" t="b">
        <f t="shared" ca="1" si="12"/>
        <v>0</v>
      </c>
      <c r="AN16" s="45" t="b">
        <f t="shared" ca="1" si="24"/>
        <v>0</v>
      </c>
      <c r="AO16" s="45" t="str">
        <f t="shared" si="13"/>
        <v xml:space="preserve">  </v>
      </c>
      <c r="AP16" s="46"/>
      <c r="AQ16" s="45">
        <f t="shared" si="26"/>
        <v>9</v>
      </c>
      <c r="AR16" s="45">
        <f t="shared" ca="1" si="14"/>
        <v>0</v>
      </c>
      <c r="AS16" s="45" t="str">
        <f t="shared" ca="1" si="14"/>
        <v xml:space="preserve">  </v>
      </c>
      <c r="AT16" s="45" t="b">
        <f t="shared" ca="1" si="36"/>
        <v>0</v>
      </c>
      <c r="AU16" s="45" t="b">
        <f t="shared" ca="1" si="16"/>
        <v>0</v>
      </c>
      <c r="AV16" s="46"/>
      <c r="AW16" s="45" t="e">
        <f t="shared" ca="1" si="17"/>
        <v>#N/A</v>
      </c>
      <c r="AX16" s="47" t="e">
        <f t="shared" ca="1" si="27"/>
        <v>#N/A</v>
      </c>
      <c r="AY16" s="47" t="str">
        <f t="shared" ca="1" si="28"/>
        <v/>
      </c>
      <c r="AZ16" s="45" t="e">
        <f t="shared" ca="1" si="18"/>
        <v>#N/A</v>
      </c>
      <c r="BA16" s="47" t="e">
        <f t="shared" ca="1" si="29"/>
        <v>#N/A</v>
      </c>
      <c r="BB16" s="47" t="str">
        <f t="shared" ca="1" si="30"/>
        <v/>
      </c>
      <c r="BC16" s="45" t="e">
        <f t="shared" ca="1" si="19"/>
        <v>#N/A</v>
      </c>
      <c r="BD16" s="47" t="e">
        <f t="shared" ca="1" si="31"/>
        <v>#N/A</v>
      </c>
      <c r="BE16" s="47" t="str">
        <f t="shared" ca="1" si="32"/>
        <v/>
      </c>
      <c r="BF16" s="45" t="e">
        <f t="shared" ca="1" si="20"/>
        <v>#N/A</v>
      </c>
      <c r="BG16" s="47" t="e">
        <f t="shared" ca="1" si="33"/>
        <v>#N/A</v>
      </c>
      <c r="BH16" s="47" t="str">
        <f t="shared" ca="1" si="34"/>
        <v/>
      </c>
      <c r="BI16" s="105" t="b">
        <v>0</v>
      </c>
      <c r="BJ16" s="106" t="b">
        <v>0</v>
      </c>
      <c r="BK16" s="106" t="b">
        <v>0</v>
      </c>
      <c r="BL16" s="106" t="b">
        <v>0</v>
      </c>
      <c r="BM16" s="107" t="b">
        <v>1</v>
      </c>
      <c r="BN16" s="108" t="b">
        <v>1</v>
      </c>
      <c r="BO16" s="105" t="b">
        <v>0</v>
      </c>
      <c r="BP16" s="106" t="b">
        <v>0</v>
      </c>
      <c r="BQ16" s="106" t="b">
        <v>0</v>
      </c>
      <c r="BR16" s="106" t="b">
        <v>0</v>
      </c>
      <c r="BS16" s="107" t="b">
        <v>1</v>
      </c>
      <c r="BT16" s="108" t="b">
        <v>1</v>
      </c>
      <c r="BU16" s="45" t="e">
        <f t="shared" ca="1" si="21"/>
        <v>#N/A</v>
      </c>
      <c r="BV16" s="47" t="e">
        <f t="shared" ca="1" si="35"/>
        <v>#N/A</v>
      </c>
      <c r="BW16" s="181" t="str">
        <f t="shared" ca="1" si="25"/>
        <v/>
      </c>
      <c r="BX16" s="182" t="b">
        <v>1</v>
      </c>
      <c r="BY16" s="183" t="b">
        <v>1</v>
      </c>
      <c r="BZ16" s="183" t="b">
        <v>1</v>
      </c>
      <c r="CA16" s="183" t="b">
        <v>1</v>
      </c>
      <c r="CB16" s="183" t="b">
        <v>0</v>
      </c>
      <c r="CC16" s="184" t="b">
        <v>1</v>
      </c>
      <c r="CD16" s="182" t="b">
        <v>1</v>
      </c>
      <c r="CE16" s="183" t="b">
        <v>1</v>
      </c>
      <c r="CF16" s="183" t="b">
        <v>1</v>
      </c>
      <c r="CG16" s="183" t="b">
        <v>1</v>
      </c>
      <c r="CH16" s="183" t="b">
        <v>0</v>
      </c>
      <c r="CI16" s="184" t="b">
        <v>1</v>
      </c>
    </row>
    <row r="17" spans="1:87">
      <c r="A17" s="150">
        <f t="shared" si="2"/>
        <v>11</v>
      </c>
      <c r="B17" s="144"/>
      <c r="C17" s="41"/>
      <c r="D17" s="41"/>
      <c r="E17" s="42"/>
      <c r="F17" s="42"/>
      <c r="G17" s="42"/>
      <c r="H17" s="42"/>
      <c r="I17" s="42"/>
      <c r="J17" s="42"/>
      <c r="K17" s="42"/>
      <c r="L17" s="42"/>
      <c r="M17" s="42"/>
      <c r="N17" s="42"/>
      <c r="O17" s="42"/>
      <c r="P17" s="42"/>
      <c r="Q17" s="48"/>
      <c r="R17" s="49"/>
      <c r="S17" s="50"/>
      <c r="T17" s="51"/>
      <c r="U17" s="56"/>
      <c r="V17" s="52"/>
      <c r="W17" s="185"/>
      <c r="X17" s="157"/>
      <c r="Y17" s="45" t="b">
        <f t="shared" si="3"/>
        <v>0</v>
      </c>
      <c r="Z17" s="45" t="b">
        <f t="shared" ca="1" si="4"/>
        <v>0</v>
      </c>
      <c r="AA17" s="45" t="b">
        <f t="shared" ca="1" si="5"/>
        <v>0</v>
      </c>
      <c r="AB17" s="45" t="b">
        <f t="shared" ca="1" si="5"/>
        <v>0</v>
      </c>
      <c r="AC17" s="45" t="b">
        <f t="shared" ca="1" si="5"/>
        <v>0</v>
      </c>
      <c r="AD17" s="45" t="b">
        <f t="shared" ca="1" si="6"/>
        <v>0</v>
      </c>
      <c r="AE17" s="45" t="b">
        <f t="shared" ca="1" si="22"/>
        <v>0</v>
      </c>
      <c r="AF17" s="45" t="b">
        <f t="shared" ca="1" si="7"/>
        <v>1</v>
      </c>
      <c r="AG17" s="45" t="b">
        <f t="shared" ca="1" si="8"/>
        <v>0</v>
      </c>
      <c r="AH17" s="45" t="b">
        <f t="shared" ca="1" si="23"/>
        <v>0</v>
      </c>
      <c r="AI17" s="45" t="b">
        <f t="shared" ca="1" si="9"/>
        <v>0</v>
      </c>
      <c r="AJ17" s="45" t="b">
        <f t="shared" ca="1" si="10"/>
        <v>0</v>
      </c>
      <c r="AK17" s="45" t="b">
        <f t="shared" ca="1" si="11"/>
        <v>0</v>
      </c>
      <c r="AL17" s="45" t="b">
        <f t="shared" ca="1" si="24"/>
        <v>0</v>
      </c>
      <c r="AM17" s="45" t="b">
        <f t="shared" ca="1" si="12"/>
        <v>0</v>
      </c>
      <c r="AN17" s="45" t="b">
        <f t="shared" ca="1" si="24"/>
        <v>0</v>
      </c>
      <c r="AO17" s="45" t="str">
        <f t="shared" si="13"/>
        <v xml:space="preserve">  </v>
      </c>
      <c r="AP17" s="46"/>
      <c r="AQ17" s="45">
        <f t="shared" si="26"/>
        <v>10</v>
      </c>
      <c r="AR17" s="45">
        <f t="shared" ca="1" si="14"/>
        <v>0</v>
      </c>
      <c r="AS17" s="45" t="str">
        <f t="shared" ca="1" si="14"/>
        <v xml:space="preserve">  </v>
      </c>
      <c r="AT17" s="45" t="b">
        <f t="shared" ca="1" si="36"/>
        <v>0</v>
      </c>
      <c r="AU17" s="45" t="b">
        <f t="shared" ca="1" si="16"/>
        <v>0</v>
      </c>
      <c r="AV17" s="46"/>
      <c r="AW17" s="45" t="e">
        <f t="shared" ca="1" si="17"/>
        <v>#N/A</v>
      </c>
      <c r="AX17" s="47" t="e">
        <f t="shared" ca="1" si="27"/>
        <v>#N/A</v>
      </c>
      <c r="AY17" s="47" t="str">
        <f t="shared" ca="1" si="28"/>
        <v/>
      </c>
      <c r="AZ17" s="45" t="e">
        <f t="shared" ca="1" si="18"/>
        <v>#N/A</v>
      </c>
      <c r="BA17" s="47" t="e">
        <f t="shared" ca="1" si="29"/>
        <v>#N/A</v>
      </c>
      <c r="BB17" s="47" t="str">
        <f t="shared" ca="1" si="30"/>
        <v/>
      </c>
      <c r="BC17" s="45" t="e">
        <f t="shared" ca="1" si="19"/>
        <v>#N/A</v>
      </c>
      <c r="BD17" s="47" t="e">
        <f t="shared" ca="1" si="31"/>
        <v>#N/A</v>
      </c>
      <c r="BE17" s="47" t="str">
        <f t="shared" ca="1" si="32"/>
        <v/>
      </c>
      <c r="BF17" s="45" t="e">
        <f t="shared" ca="1" si="20"/>
        <v>#N/A</v>
      </c>
      <c r="BG17" s="47" t="e">
        <f t="shared" ca="1" si="33"/>
        <v>#N/A</v>
      </c>
      <c r="BH17" s="47" t="str">
        <f t="shared" ca="1" si="34"/>
        <v/>
      </c>
      <c r="BI17" s="105" t="b">
        <v>0</v>
      </c>
      <c r="BJ17" s="106" t="b">
        <v>0</v>
      </c>
      <c r="BK17" s="106" t="b">
        <v>0</v>
      </c>
      <c r="BL17" s="106" t="b">
        <v>0</v>
      </c>
      <c r="BM17" s="107" t="b">
        <v>1</v>
      </c>
      <c r="BN17" s="108" t="b">
        <v>1</v>
      </c>
      <c r="BO17" s="105" t="b">
        <v>0</v>
      </c>
      <c r="BP17" s="106" t="b">
        <v>0</v>
      </c>
      <c r="BQ17" s="106" t="b">
        <v>0</v>
      </c>
      <c r="BR17" s="106" t="b">
        <v>0</v>
      </c>
      <c r="BS17" s="107" t="b">
        <v>1</v>
      </c>
      <c r="BT17" s="108" t="b">
        <v>1</v>
      </c>
      <c r="BU17" s="45" t="e">
        <f t="shared" ca="1" si="21"/>
        <v>#N/A</v>
      </c>
      <c r="BV17" s="47" t="e">
        <f t="shared" ca="1" si="35"/>
        <v>#N/A</v>
      </c>
      <c r="BW17" s="181" t="str">
        <f t="shared" ca="1" si="25"/>
        <v/>
      </c>
      <c r="BX17" s="182" t="b">
        <v>1</v>
      </c>
      <c r="BY17" s="183" t="b">
        <v>1</v>
      </c>
      <c r="BZ17" s="183" t="b">
        <v>1</v>
      </c>
      <c r="CA17" s="183" t="b">
        <v>1</v>
      </c>
      <c r="CB17" s="183" t="b">
        <v>0</v>
      </c>
      <c r="CC17" s="184" t="b">
        <v>1</v>
      </c>
      <c r="CD17" s="182" t="b">
        <v>1</v>
      </c>
      <c r="CE17" s="183" t="b">
        <v>1</v>
      </c>
      <c r="CF17" s="183" t="b">
        <v>1</v>
      </c>
      <c r="CG17" s="183" t="b">
        <v>1</v>
      </c>
      <c r="CH17" s="183" t="b">
        <v>0</v>
      </c>
      <c r="CI17" s="184" t="b">
        <v>1</v>
      </c>
    </row>
    <row r="18" spans="1:87">
      <c r="A18" s="150">
        <f t="shared" si="2"/>
        <v>12</v>
      </c>
      <c r="B18" s="144"/>
      <c r="C18" s="41"/>
      <c r="D18" s="41"/>
      <c r="E18" s="42"/>
      <c r="F18" s="42"/>
      <c r="G18" s="42"/>
      <c r="H18" s="42"/>
      <c r="I18" s="42"/>
      <c r="J18" s="42"/>
      <c r="K18" s="42"/>
      <c r="L18" s="42"/>
      <c r="M18" s="42"/>
      <c r="N18" s="42"/>
      <c r="O18" s="42"/>
      <c r="P18" s="42"/>
      <c r="Q18" s="48"/>
      <c r="R18" s="49"/>
      <c r="S18" s="50"/>
      <c r="T18" s="51"/>
      <c r="U18" s="56"/>
      <c r="V18" s="52"/>
      <c r="W18" s="185"/>
      <c r="X18" s="157"/>
      <c r="Y18" s="45" t="b">
        <f t="shared" si="3"/>
        <v>0</v>
      </c>
      <c r="Z18" s="45" t="b">
        <f t="shared" ca="1" si="4"/>
        <v>0</v>
      </c>
      <c r="AA18" s="45" t="b">
        <f t="shared" ca="1" si="5"/>
        <v>0</v>
      </c>
      <c r="AB18" s="45" t="b">
        <f t="shared" ca="1" si="5"/>
        <v>0</v>
      </c>
      <c r="AC18" s="45" t="b">
        <f t="shared" ca="1" si="5"/>
        <v>0</v>
      </c>
      <c r="AD18" s="45" t="b">
        <f t="shared" ca="1" si="6"/>
        <v>0</v>
      </c>
      <c r="AE18" s="45" t="b">
        <f t="shared" ca="1" si="22"/>
        <v>0</v>
      </c>
      <c r="AF18" s="45" t="b">
        <f t="shared" ca="1" si="7"/>
        <v>1</v>
      </c>
      <c r="AG18" s="45" t="b">
        <f t="shared" ca="1" si="8"/>
        <v>0</v>
      </c>
      <c r="AH18" s="45" t="b">
        <f t="shared" ca="1" si="23"/>
        <v>0</v>
      </c>
      <c r="AI18" s="45" t="b">
        <f t="shared" ca="1" si="9"/>
        <v>0</v>
      </c>
      <c r="AJ18" s="45" t="b">
        <f t="shared" ca="1" si="10"/>
        <v>0</v>
      </c>
      <c r="AK18" s="45" t="b">
        <f t="shared" ca="1" si="11"/>
        <v>0</v>
      </c>
      <c r="AL18" s="45" t="b">
        <f t="shared" ca="1" si="24"/>
        <v>0</v>
      </c>
      <c r="AM18" s="45" t="b">
        <f t="shared" ca="1" si="12"/>
        <v>0</v>
      </c>
      <c r="AN18" s="45" t="b">
        <f t="shared" ca="1" si="24"/>
        <v>0</v>
      </c>
      <c r="AO18" s="45" t="str">
        <f t="shared" si="13"/>
        <v xml:space="preserve">  </v>
      </c>
      <c r="AP18" s="46"/>
      <c r="AQ18" s="45">
        <f t="shared" si="26"/>
        <v>11</v>
      </c>
      <c r="AR18" s="45">
        <f t="shared" ca="1" si="14"/>
        <v>0</v>
      </c>
      <c r="AS18" s="45" t="str">
        <f t="shared" ca="1" si="14"/>
        <v xml:space="preserve">  </v>
      </c>
      <c r="AT18" s="45" t="b">
        <f t="shared" ca="1" si="36"/>
        <v>0</v>
      </c>
      <c r="AU18" s="45" t="b">
        <f t="shared" ca="1" si="16"/>
        <v>0</v>
      </c>
      <c r="AV18" s="46"/>
      <c r="AW18" s="45" t="e">
        <f t="shared" ca="1" si="17"/>
        <v>#N/A</v>
      </c>
      <c r="AX18" s="47" t="e">
        <f t="shared" ca="1" si="27"/>
        <v>#N/A</v>
      </c>
      <c r="AY18" s="47" t="str">
        <f t="shared" ca="1" si="28"/>
        <v/>
      </c>
      <c r="AZ18" s="45" t="e">
        <f t="shared" ca="1" si="18"/>
        <v>#N/A</v>
      </c>
      <c r="BA18" s="47" t="e">
        <f t="shared" ca="1" si="29"/>
        <v>#N/A</v>
      </c>
      <c r="BB18" s="47" t="str">
        <f t="shared" ca="1" si="30"/>
        <v/>
      </c>
      <c r="BC18" s="45" t="e">
        <f t="shared" ca="1" si="19"/>
        <v>#N/A</v>
      </c>
      <c r="BD18" s="47" t="e">
        <f t="shared" ca="1" si="31"/>
        <v>#N/A</v>
      </c>
      <c r="BE18" s="47" t="str">
        <f t="shared" ca="1" si="32"/>
        <v/>
      </c>
      <c r="BF18" s="45" t="e">
        <f t="shared" ca="1" si="20"/>
        <v>#N/A</v>
      </c>
      <c r="BG18" s="47" t="e">
        <f t="shared" ca="1" si="33"/>
        <v>#N/A</v>
      </c>
      <c r="BH18" s="47" t="str">
        <f t="shared" ca="1" si="34"/>
        <v/>
      </c>
      <c r="BI18" s="105" t="b">
        <v>0</v>
      </c>
      <c r="BJ18" s="106" t="b">
        <v>0</v>
      </c>
      <c r="BK18" s="106" t="b">
        <v>0</v>
      </c>
      <c r="BL18" s="106" t="b">
        <v>0</v>
      </c>
      <c r="BM18" s="107" t="b">
        <v>1</v>
      </c>
      <c r="BN18" s="108" t="b">
        <v>1</v>
      </c>
      <c r="BO18" s="105" t="b">
        <v>0</v>
      </c>
      <c r="BP18" s="106" t="b">
        <v>0</v>
      </c>
      <c r="BQ18" s="106" t="b">
        <v>0</v>
      </c>
      <c r="BR18" s="106" t="b">
        <v>0</v>
      </c>
      <c r="BS18" s="107" t="b">
        <v>1</v>
      </c>
      <c r="BT18" s="108" t="b">
        <v>1</v>
      </c>
      <c r="BU18" s="45" t="e">
        <f t="shared" ca="1" si="21"/>
        <v>#N/A</v>
      </c>
      <c r="BV18" s="47" t="e">
        <f t="shared" ca="1" si="35"/>
        <v>#N/A</v>
      </c>
      <c r="BW18" s="181" t="str">
        <f t="shared" ca="1" si="25"/>
        <v/>
      </c>
      <c r="BX18" s="182" t="b">
        <v>1</v>
      </c>
      <c r="BY18" s="183" t="b">
        <v>1</v>
      </c>
      <c r="BZ18" s="183" t="b">
        <v>1</v>
      </c>
      <c r="CA18" s="183" t="b">
        <v>1</v>
      </c>
      <c r="CB18" s="183" t="b">
        <v>0</v>
      </c>
      <c r="CC18" s="184" t="b">
        <v>1</v>
      </c>
      <c r="CD18" s="182" t="b">
        <v>1</v>
      </c>
      <c r="CE18" s="183" t="b">
        <v>1</v>
      </c>
      <c r="CF18" s="183" t="b">
        <v>1</v>
      </c>
      <c r="CG18" s="183" t="b">
        <v>1</v>
      </c>
      <c r="CH18" s="183" t="b">
        <v>0</v>
      </c>
      <c r="CI18" s="184" t="b">
        <v>1</v>
      </c>
    </row>
    <row r="19" spans="1:87">
      <c r="A19" s="150">
        <f t="shared" si="2"/>
        <v>13</v>
      </c>
      <c r="B19" s="144"/>
      <c r="C19" s="41"/>
      <c r="D19" s="41"/>
      <c r="E19" s="42"/>
      <c r="F19" s="42"/>
      <c r="G19" s="42"/>
      <c r="H19" s="42"/>
      <c r="I19" s="42"/>
      <c r="J19" s="42"/>
      <c r="K19" s="42"/>
      <c r="L19" s="42"/>
      <c r="M19" s="42"/>
      <c r="N19" s="42"/>
      <c r="O19" s="42"/>
      <c r="P19" s="42"/>
      <c r="Q19" s="48"/>
      <c r="R19" s="49"/>
      <c r="S19" s="50"/>
      <c r="T19" s="51"/>
      <c r="U19" s="56"/>
      <c r="V19" s="52"/>
      <c r="W19" s="185"/>
      <c r="X19" s="157"/>
      <c r="Y19" s="45" t="b">
        <f t="shared" si="3"/>
        <v>0</v>
      </c>
      <c r="Z19" s="45" t="b">
        <f t="shared" ca="1" si="4"/>
        <v>0</v>
      </c>
      <c r="AA19" s="45" t="b">
        <f t="shared" ca="1" si="5"/>
        <v>0</v>
      </c>
      <c r="AB19" s="45" t="b">
        <f t="shared" ca="1" si="5"/>
        <v>0</v>
      </c>
      <c r="AC19" s="45" t="b">
        <f t="shared" ca="1" si="5"/>
        <v>0</v>
      </c>
      <c r="AD19" s="45" t="b">
        <f t="shared" ca="1" si="6"/>
        <v>0</v>
      </c>
      <c r="AE19" s="45" t="b">
        <f t="shared" ca="1" si="22"/>
        <v>0</v>
      </c>
      <c r="AF19" s="45" t="b">
        <f t="shared" ca="1" si="7"/>
        <v>1</v>
      </c>
      <c r="AG19" s="45" t="b">
        <f t="shared" ca="1" si="8"/>
        <v>0</v>
      </c>
      <c r="AH19" s="45" t="b">
        <f t="shared" ca="1" si="23"/>
        <v>0</v>
      </c>
      <c r="AI19" s="45" t="b">
        <f t="shared" ca="1" si="9"/>
        <v>0</v>
      </c>
      <c r="AJ19" s="45" t="b">
        <f t="shared" ca="1" si="10"/>
        <v>0</v>
      </c>
      <c r="AK19" s="45" t="b">
        <f t="shared" ca="1" si="11"/>
        <v>0</v>
      </c>
      <c r="AL19" s="45" t="b">
        <f t="shared" ca="1" si="24"/>
        <v>0</v>
      </c>
      <c r="AM19" s="45" t="b">
        <f t="shared" ca="1" si="12"/>
        <v>0</v>
      </c>
      <c r="AN19" s="45" t="b">
        <f t="shared" ca="1" si="24"/>
        <v>0</v>
      </c>
      <c r="AO19" s="45" t="str">
        <f t="shared" si="13"/>
        <v xml:space="preserve">  </v>
      </c>
      <c r="AP19" s="46"/>
      <c r="AQ19" s="45">
        <f t="shared" si="26"/>
        <v>12</v>
      </c>
      <c r="AR19" s="45">
        <f t="shared" ca="1" si="14"/>
        <v>0</v>
      </c>
      <c r="AS19" s="45" t="str">
        <f t="shared" ca="1" si="14"/>
        <v xml:space="preserve">  </v>
      </c>
      <c r="AT19" s="45" t="b">
        <f t="shared" ca="1" si="36"/>
        <v>0</v>
      </c>
      <c r="AU19" s="45" t="b">
        <f t="shared" ca="1" si="16"/>
        <v>0</v>
      </c>
      <c r="AV19" s="46"/>
      <c r="AW19" s="45" t="e">
        <f t="shared" ca="1" si="17"/>
        <v>#N/A</v>
      </c>
      <c r="AX19" s="47" t="e">
        <f t="shared" ca="1" si="27"/>
        <v>#N/A</v>
      </c>
      <c r="AY19" s="47" t="str">
        <f t="shared" ca="1" si="28"/>
        <v/>
      </c>
      <c r="AZ19" s="45" t="e">
        <f t="shared" ca="1" si="18"/>
        <v>#N/A</v>
      </c>
      <c r="BA19" s="47" t="e">
        <f t="shared" ca="1" si="29"/>
        <v>#N/A</v>
      </c>
      <c r="BB19" s="47" t="str">
        <f t="shared" ca="1" si="30"/>
        <v/>
      </c>
      <c r="BC19" s="45" t="e">
        <f t="shared" ca="1" si="19"/>
        <v>#N/A</v>
      </c>
      <c r="BD19" s="47" t="e">
        <f t="shared" ca="1" si="31"/>
        <v>#N/A</v>
      </c>
      <c r="BE19" s="47" t="str">
        <f t="shared" ca="1" si="32"/>
        <v/>
      </c>
      <c r="BF19" s="45" t="e">
        <f t="shared" ca="1" si="20"/>
        <v>#N/A</v>
      </c>
      <c r="BG19" s="47" t="e">
        <f t="shared" ca="1" si="33"/>
        <v>#N/A</v>
      </c>
      <c r="BH19" s="47" t="str">
        <f t="shared" ca="1" si="34"/>
        <v/>
      </c>
      <c r="BI19" s="105" t="b">
        <v>0</v>
      </c>
      <c r="BJ19" s="106" t="b">
        <v>0</v>
      </c>
      <c r="BK19" s="106" t="b">
        <v>0</v>
      </c>
      <c r="BL19" s="106" t="b">
        <v>0</v>
      </c>
      <c r="BM19" s="107" t="b">
        <v>1</v>
      </c>
      <c r="BN19" s="108" t="b">
        <v>1</v>
      </c>
      <c r="BO19" s="105" t="b">
        <v>0</v>
      </c>
      <c r="BP19" s="106" t="b">
        <v>0</v>
      </c>
      <c r="BQ19" s="106" t="b">
        <v>0</v>
      </c>
      <c r="BR19" s="106" t="b">
        <v>0</v>
      </c>
      <c r="BS19" s="107" t="b">
        <v>1</v>
      </c>
      <c r="BT19" s="108" t="b">
        <v>1</v>
      </c>
      <c r="BU19" s="45" t="e">
        <f t="shared" ca="1" si="21"/>
        <v>#N/A</v>
      </c>
      <c r="BV19" s="47" t="e">
        <f t="shared" ca="1" si="35"/>
        <v>#N/A</v>
      </c>
      <c r="BW19" s="181" t="str">
        <f t="shared" ca="1" si="25"/>
        <v/>
      </c>
      <c r="BX19" s="182" t="b">
        <v>1</v>
      </c>
      <c r="BY19" s="183" t="b">
        <v>1</v>
      </c>
      <c r="BZ19" s="183" t="b">
        <v>1</v>
      </c>
      <c r="CA19" s="183" t="b">
        <v>1</v>
      </c>
      <c r="CB19" s="183" t="b">
        <v>0</v>
      </c>
      <c r="CC19" s="184" t="b">
        <v>1</v>
      </c>
      <c r="CD19" s="182" t="b">
        <v>1</v>
      </c>
      <c r="CE19" s="183" t="b">
        <v>1</v>
      </c>
      <c r="CF19" s="183" t="b">
        <v>1</v>
      </c>
      <c r="CG19" s="183" t="b">
        <v>1</v>
      </c>
      <c r="CH19" s="183" t="b">
        <v>0</v>
      </c>
      <c r="CI19" s="184" t="b">
        <v>1</v>
      </c>
    </row>
    <row r="20" spans="1:87">
      <c r="A20" s="150">
        <f t="shared" si="2"/>
        <v>14</v>
      </c>
      <c r="B20" s="144"/>
      <c r="C20" s="41"/>
      <c r="D20" s="41"/>
      <c r="E20" s="42"/>
      <c r="F20" s="42"/>
      <c r="G20" s="42"/>
      <c r="H20" s="42"/>
      <c r="I20" s="42"/>
      <c r="J20" s="42"/>
      <c r="K20" s="42"/>
      <c r="L20" s="42"/>
      <c r="M20" s="42"/>
      <c r="N20" s="42"/>
      <c r="O20" s="42"/>
      <c r="P20" s="42"/>
      <c r="Q20" s="48"/>
      <c r="R20" s="49"/>
      <c r="S20" s="50"/>
      <c r="T20" s="51"/>
      <c r="U20" s="56"/>
      <c r="V20" s="52"/>
      <c r="W20" s="185"/>
      <c r="X20" s="157"/>
      <c r="Y20" s="45" t="b">
        <f t="shared" si="3"/>
        <v>0</v>
      </c>
      <c r="Z20" s="45" t="b">
        <f t="shared" ca="1" si="4"/>
        <v>0</v>
      </c>
      <c r="AA20" s="45" t="b">
        <f t="shared" ca="1" si="5"/>
        <v>0</v>
      </c>
      <c r="AB20" s="45" t="b">
        <f t="shared" ca="1" si="5"/>
        <v>0</v>
      </c>
      <c r="AC20" s="45" t="b">
        <f t="shared" ca="1" si="5"/>
        <v>0</v>
      </c>
      <c r="AD20" s="45" t="b">
        <f t="shared" ca="1" si="6"/>
        <v>0</v>
      </c>
      <c r="AE20" s="45" t="b">
        <f t="shared" ca="1" si="22"/>
        <v>0</v>
      </c>
      <c r="AF20" s="45" t="b">
        <f t="shared" ca="1" si="7"/>
        <v>1</v>
      </c>
      <c r="AG20" s="45" t="b">
        <f t="shared" ca="1" si="8"/>
        <v>0</v>
      </c>
      <c r="AH20" s="45" t="b">
        <f t="shared" ca="1" si="23"/>
        <v>0</v>
      </c>
      <c r="AI20" s="45" t="b">
        <f t="shared" ca="1" si="9"/>
        <v>0</v>
      </c>
      <c r="AJ20" s="45" t="b">
        <f t="shared" ca="1" si="10"/>
        <v>0</v>
      </c>
      <c r="AK20" s="45" t="b">
        <f t="shared" ca="1" si="11"/>
        <v>0</v>
      </c>
      <c r="AL20" s="45" t="b">
        <f t="shared" ca="1" si="24"/>
        <v>0</v>
      </c>
      <c r="AM20" s="45" t="b">
        <f t="shared" ca="1" si="12"/>
        <v>0</v>
      </c>
      <c r="AN20" s="45" t="b">
        <f t="shared" ca="1" si="24"/>
        <v>0</v>
      </c>
      <c r="AO20" s="45" t="str">
        <f t="shared" si="13"/>
        <v xml:space="preserve">  </v>
      </c>
      <c r="AP20" s="46"/>
      <c r="AQ20" s="45">
        <f t="shared" si="26"/>
        <v>13</v>
      </c>
      <c r="AR20" s="45">
        <f t="shared" ca="1" si="14"/>
        <v>0</v>
      </c>
      <c r="AS20" s="45" t="str">
        <f t="shared" ca="1" si="14"/>
        <v xml:space="preserve">  </v>
      </c>
      <c r="AT20" s="45" t="b">
        <f t="shared" ca="1" si="36"/>
        <v>0</v>
      </c>
      <c r="AU20" s="45" t="b">
        <f t="shared" ca="1" si="16"/>
        <v>0</v>
      </c>
      <c r="AV20" s="46"/>
      <c r="AW20" s="45" t="e">
        <f t="shared" ca="1" si="17"/>
        <v>#N/A</v>
      </c>
      <c r="AX20" s="47" t="e">
        <f t="shared" ca="1" si="27"/>
        <v>#N/A</v>
      </c>
      <c r="AY20" s="47" t="str">
        <f t="shared" ca="1" si="28"/>
        <v/>
      </c>
      <c r="AZ20" s="45" t="e">
        <f t="shared" ca="1" si="18"/>
        <v>#N/A</v>
      </c>
      <c r="BA20" s="47" t="e">
        <f t="shared" ca="1" si="29"/>
        <v>#N/A</v>
      </c>
      <c r="BB20" s="47" t="str">
        <f t="shared" ca="1" si="30"/>
        <v/>
      </c>
      <c r="BC20" s="45" t="e">
        <f t="shared" ca="1" si="19"/>
        <v>#N/A</v>
      </c>
      <c r="BD20" s="47" t="e">
        <f t="shared" ca="1" si="31"/>
        <v>#N/A</v>
      </c>
      <c r="BE20" s="47" t="str">
        <f t="shared" ca="1" si="32"/>
        <v/>
      </c>
      <c r="BF20" s="45" t="e">
        <f t="shared" ca="1" si="20"/>
        <v>#N/A</v>
      </c>
      <c r="BG20" s="47" t="e">
        <f t="shared" ca="1" si="33"/>
        <v>#N/A</v>
      </c>
      <c r="BH20" s="47" t="str">
        <f t="shared" ca="1" si="34"/>
        <v/>
      </c>
      <c r="BI20" s="105" t="b">
        <v>0</v>
      </c>
      <c r="BJ20" s="106" t="b">
        <v>0</v>
      </c>
      <c r="BK20" s="106" t="b">
        <v>0</v>
      </c>
      <c r="BL20" s="106" t="b">
        <v>0</v>
      </c>
      <c r="BM20" s="107" t="b">
        <v>1</v>
      </c>
      <c r="BN20" s="108" t="b">
        <v>1</v>
      </c>
      <c r="BO20" s="105" t="b">
        <v>0</v>
      </c>
      <c r="BP20" s="106" t="b">
        <v>0</v>
      </c>
      <c r="BQ20" s="106" t="b">
        <v>0</v>
      </c>
      <c r="BR20" s="106" t="b">
        <v>0</v>
      </c>
      <c r="BS20" s="107" t="b">
        <v>1</v>
      </c>
      <c r="BT20" s="108" t="b">
        <v>1</v>
      </c>
      <c r="BU20" s="45" t="e">
        <f t="shared" ca="1" si="21"/>
        <v>#N/A</v>
      </c>
      <c r="BV20" s="47" t="e">
        <f t="shared" ca="1" si="35"/>
        <v>#N/A</v>
      </c>
      <c r="BW20" s="181" t="str">
        <f t="shared" ca="1" si="25"/>
        <v/>
      </c>
      <c r="BX20" s="182" t="b">
        <v>1</v>
      </c>
      <c r="BY20" s="183" t="b">
        <v>1</v>
      </c>
      <c r="BZ20" s="183" t="b">
        <v>1</v>
      </c>
      <c r="CA20" s="183" t="b">
        <v>1</v>
      </c>
      <c r="CB20" s="183" t="b">
        <v>0</v>
      </c>
      <c r="CC20" s="184" t="b">
        <v>1</v>
      </c>
      <c r="CD20" s="182" t="b">
        <v>1</v>
      </c>
      <c r="CE20" s="183" t="b">
        <v>1</v>
      </c>
      <c r="CF20" s="183" t="b">
        <v>1</v>
      </c>
      <c r="CG20" s="183" t="b">
        <v>1</v>
      </c>
      <c r="CH20" s="183" t="b">
        <v>0</v>
      </c>
      <c r="CI20" s="184" t="b">
        <v>1</v>
      </c>
    </row>
    <row r="21" spans="1:87">
      <c r="A21" s="150">
        <f t="shared" si="2"/>
        <v>15</v>
      </c>
      <c r="B21" s="144"/>
      <c r="C21" s="41"/>
      <c r="D21" s="41"/>
      <c r="E21" s="42"/>
      <c r="F21" s="42"/>
      <c r="G21" s="42"/>
      <c r="H21" s="42"/>
      <c r="I21" s="42"/>
      <c r="J21" s="42"/>
      <c r="K21" s="42"/>
      <c r="L21" s="42"/>
      <c r="M21" s="42"/>
      <c r="N21" s="42"/>
      <c r="O21" s="42"/>
      <c r="P21" s="42"/>
      <c r="Q21" s="48"/>
      <c r="R21" s="49"/>
      <c r="S21" s="50"/>
      <c r="T21" s="51"/>
      <c r="U21" s="56"/>
      <c r="V21" s="52"/>
      <c r="W21" s="185"/>
      <c r="X21" s="157"/>
      <c r="Y21" s="45" t="b">
        <f t="shared" si="3"/>
        <v>0</v>
      </c>
      <c r="Z21" s="45" t="b">
        <f t="shared" ca="1" si="4"/>
        <v>0</v>
      </c>
      <c r="AA21" s="45" t="b">
        <f t="shared" ca="1" si="5"/>
        <v>0</v>
      </c>
      <c r="AB21" s="45" t="b">
        <f t="shared" ca="1" si="5"/>
        <v>0</v>
      </c>
      <c r="AC21" s="45" t="b">
        <f t="shared" ca="1" si="5"/>
        <v>0</v>
      </c>
      <c r="AD21" s="45" t="b">
        <f t="shared" ca="1" si="6"/>
        <v>0</v>
      </c>
      <c r="AE21" s="45" t="b">
        <f t="shared" ca="1" si="22"/>
        <v>0</v>
      </c>
      <c r="AF21" s="45" t="b">
        <f t="shared" ca="1" si="7"/>
        <v>1</v>
      </c>
      <c r="AG21" s="45" t="b">
        <f t="shared" ca="1" si="8"/>
        <v>0</v>
      </c>
      <c r="AH21" s="45" t="b">
        <f t="shared" ca="1" si="23"/>
        <v>0</v>
      </c>
      <c r="AI21" s="45" t="b">
        <f t="shared" ca="1" si="9"/>
        <v>0</v>
      </c>
      <c r="AJ21" s="45" t="b">
        <f t="shared" ca="1" si="10"/>
        <v>0</v>
      </c>
      <c r="AK21" s="45" t="b">
        <f t="shared" ca="1" si="11"/>
        <v>0</v>
      </c>
      <c r="AL21" s="45" t="b">
        <f t="shared" ca="1" si="24"/>
        <v>0</v>
      </c>
      <c r="AM21" s="45" t="b">
        <f t="shared" ca="1" si="12"/>
        <v>0</v>
      </c>
      <c r="AN21" s="45" t="b">
        <f t="shared" ca="1" si="24"/>
        <v>0</v>
      </c>
      <c r="AO21" s="45" t="str">
        <f t="shared" si="13"/>
        <v xml:space="preserve">  </v>
      </c>
      <c r="AP21" s="46"/>
      <c r="AQ21" s="45">
        <f t="shared" si="26"/>
        <v>14</v>
      </c>
      <c r="AR21" s="45">
        <f t="shared" ca="1" si="14"/>
        <v>0</v>
      </c>
      <c r="AS21" s="45" t="str">
        <f t="shared" ca="1" si="14"/>
        <v xml:space="preserve">  </v>
      </c>
      <c r="AT21" s="45" t="b">
        <f t="shared" ca="1" si="36"/>
        <v>0</v>
      </c>
      <c r="AU21" s="45" t="b">
        <f t="shared" ca="1" si="16"/>
        <v>0</v>
      </c>
      <c r="AV21" s="46"/>
      <c r="AW21" s="45" t="e">
        <f t="shared" ca="1" si="17"/>
        <v>#N/A</v>
      </c>
      <c r="AX21" s="47" t="e">
        <f t="shared" ca="1" si="27"/>
        <v>#N/A</v>
      </c>
      <c r="AY21" s="47" t="str">
        <f t="shared" ca="1" si="28"/>
        <v/>
      </c>
      <c r="AZ21" s="45" t="e">
        <f t="shared" ca="1" si="18"/>
        <v>#N/A</v>
      </c>
      <c r="BA21" s="47" t="e">
        <f t="shared" ca="1" si="29"/>
        <v>#N/A</v>
      </c>
      <c r="BB21" s="47" t="str">
        <f t="shared" ca="1" si="30"/>
        <v/>
      </c>
      <c r="BC21" s="45" t="e">
        <f t="shared" ca="1" si="19"/>
        <v>#N/A</v>
      </c>
      <c r="BD21" s="47" t="e">
        <f t="shared" ca="1" si="31"/>
        <v>#N/A</v>
      </c>
      <c r="BE21" s="47" t="str">
        <f t="shared" ca="1" si="32"/>
        <v/>
      </c>
      <c r="BF21" s="45" t="e">
        <f t="shared" ca="1" si="20"/>
        <v>#N/A</v>
      </c>
      <c r="BG21" s="47" t="e">
        <f t="shared" ca="1" si="33"/>
        <v>#N/A</v>
      </c>
      <c r="BH21" s="47" t="str">
        <f t="shared" ca="1" si="34"/>
        <v/>
      </c>
      <c r="BI21" s="105" t="b">
        <v>0</v>
      </c>
      <c r="BJ21" s="106" t="b">
        <v>0</v>
      </c>
      <c r="BK21" s="106" t="b">
        <v>0</v>
      </c>
      <c r="BL21" s="106" t="b">
        <v>0</v>
      </c>
      <c r="BM21" s="107" t="b">
        <v>1</v>
      </c>
      <c r="BN21" s="108" t="b">
        <v>1</v>
      </c>
      <c r="BO21" s="105" t="b">
        <v>0</v>
      </c>
      <c r="BP21" s="106" t="b">
        <v>0</v>
      </c>
      <c r="BQ21" s="106" t="b">
        <v>0</v>
      </c>
      <c r="BR21" s="106" t="b">
        <v>0</v>
      </c>
      <c r="BS21" s="107" t="b">
        <v>1</v>
      </c>
      <c r="BT21" s="108" t="b">
        <v>1</v>
      </c>
      <c r="BU21" s="45" t="e">
        <f t="shared" ca="1" si="21"/>
        <v>#N/A</v>
      </c>
      <c r="BV21" s="47" t="e">
        <f t="shared" ca="1" si="35"/>
        <v>#N/A</v>
      </c>
      <c r="BW21" s="181" t="str">
        <f t="shared" ca="1" si="25"/>
        <v/>
      </c>
      <c r="BX21" s="182" t="b">
        <v>1</v>
      </c>
      <c r="BY21" s="183" t="b">
        <v>1</v>
      </c>
      <c r="BZ21" s="183" t="b">
        <v>1</v>
      </c>
      <c r="CA21" s="183" t="b">
        <v>1</v>
      </c>
      <c r="CB21" s="183" t="b">
        <v>0</v>
      </c>
      <c r="CC21" s="184" t="b">
        <v>1</v>
      </c>
      <c r="CD21" s="182" t="b">
        <v>1</v>
      </c>
      <c r="CE21" s="183" t="b">
        <v>1</v>
      </c>
      <c r="CF21" s="183" t="b">
        <v>1</v>
      </c>
      <c r="CG21" s="183" t="b">
        <v>1</v>
      </c>
      <c r="CH21" s="183" t="b">
        <v>0</v>
      </c>
      <c r="CI21" s="184" t="b">
        <v>1</v>
      </c>
    </row>
    <row r="22" spans="1:87">
      <c r="A22" s="150">
        <f t="shared" si="2"/>
        <v>16</v>
      </c>
      <c r="B22" s="144"/>
      <c r="C22" s="41"/>
      <c r="D22" s="41"/>
      <c r="E22" s="42"/>
      <c r="F22" s="42"/>
      <c r="G22" s="42"/>
      <c r="H22" s="42"/>
      <c r="I22" s="42"/>
      <c r="J22" s="42"/>
      <c r="K22" s="42"/>
      <c r="L22" s="42"/>
      <c r="M22" s="42"/>
      <c r="N22" s="42"/>
      <c r="O22" s="42"/>
      <c r="P22" s="42"/>
      <c r="Q22" s="48"/>
      <c r="R22" s="49"/>
      <c r="S22" s="50"/>
      <c r="T22" s="51"/>
      <c r="U22" s="56"/>
      <c r="V22" s="52"/>
      <c r="W22" s="185"/>
      <c r="X22" s="157"/>
      <c r="Y22" s="45" t="b">
        <f t="shared" si="3"/>
        <v>0</v>
      </c>
      <c r="Z22" s="45" t="b">
        <f t="shared" ca="1" si="4"/>
        <v>0</v>
      </c>
      <c r="AA22" s="45" t="b">
        <f t="shared" ca="1" si="5"/>
        <v>0</v>
      </c>
      <c r="AB22" s="45" t="b">
        <f t="shared" ca="1" si="5"/>
        <v>0</v>
      </c>
      <c r="AC22" s="45" t="b">
        <f t="shared" ca="1" si="5"/>
        <v>0</v>
      </c>
      <c r="AD22" s="45" t="b">
        <f t="shared" ca="1" si="6"/>
        <v>0</v>
      </c>
      <c r="AE22" s="45" t="b">
        <f t="shared" ca="1" si="22"/>
        <v>0</v>
      </c>
      <c r="AF22" s="45" t="b">
        <f t="shared" ca="1" si="7"/>
        <v>1</v>
      </c>
      <c r="AG22" s="45" t="b">
        <f t="shared" ca="1" si="8"/>
        <v>0</v>
      </c>
      <c r="AH22" s="45" t="b">
        <f t="shared" ca="1" si="23"/>
        <v>0</v>
      </c>
      <c r="AI22" s="45" t="b">
        <f t="shared" ca="1" si="9"/>
        <v>0</v>
      </c>
      <c r="AJ22" s="45" t="b">
        <f t="shared" ca="1" si="10"/>
        <v>0</v>
      </c>
      <c r="AK22" s="45" t="b">
        <f t="shared" ca="1" si="11"/>
        <v>0</v>
      </c>
      <c r="AL22" s="45" t="b">
        <f t="shared" ca="1" si="24"/>
        <v>0</v>
      </c>
      <c r="AM22" s="45" t="b">
        <f t="shared" ca="1" si="12"/>
        <v>0</v>
      </c>
      <c r="AN22" s="45" t="b">
        <f t="shared" ca="1" si="24"/>
        <v>0</v>
      </c>
      <c r="AO22" s="45" t="str">
        <f t="shared" si="13"/>
        <v xml:space="preserve">  </v>
      </c>
      <c r="AP22" s="46"/>
      <c r="AQ22" s="45">
        <f t="shared" si="26"/>
        <v>15</v>
      </c>
      <c r="AR22" s="45">
        <f t="shared" ca="1" si="14"/>
        <v>0</v>
      </c>
      <c r="AS22" s="45" t="str">
        <f t="shared" ca="1" si="14"/>
        <v xml:space="preserve">  </v>
      </c>
      <c r="AT22" s="45" t="b">
        <f t="shared" ca="1" si="36"/>
        <v>0</v>
      </c>
      <c r="AU22" s="45" t="b">
        <f t="shared" ca="1" si="16"/>
        <v>0</v>
      </c>
      <c r="AV22" s="46"/>
      <c r="AW22" s="45" t="e">
        <f t="shared" ca="1" si="17"/>
        <v>#N/A</v>
      </c>
      <c r="AX22" s="47" t="e">
        <f t="shared" ca="1" si="27"/>
        <v>#N/A</v>
      </c>
      <c r="AY22" s="47" t="str">
        <f t="shared" ca="1" si="28"/>
        <v/>
      </c>
      <c r="AZ22" s="45" t="e">
        <f t="shared" ca="1" si="18"/>
        <v>#N/A</v>
      </c>
      <c r="BA22" s="47" t="e">
        <f t="shared" ca="1" si="29"/>
        <v>#N/A</v>
      </c>
      <c r="BB22" s="47" t="str">
        <f t="shared" ca="1" si="30"/>
        <v/>
      </c>
      <c r="BC22" s="45" t="e">
        <f t="shared" ca="1" si="19"/>
        <v>#N/A</v>
      </c>
      <c r="BD22" s="47" t="e">
        <f t="shared" ca="1" si="31"/>
        <v>#N/A</v>
      </c>
      <c r="BE22" s="47" t="str">
        <f t="shared" ca="1" si="32"/>
        <v/>
      </c>
      <c r="BF22" s="45" t="e">
        <f t="shared" ca="1" si="20"/>
        <v>#N/A</v>
      </c>
      <c r="BG22" s="47" t="e">
        <f t="shared" ca="1" si="33"/>
        <v>#N/A</v>
      </c>
      <c r="BH22" s="47" t="str">
        <f t="shared" ca="1" si="34"/>
        <v/>
      </c>
      <c r="BI22" s="105" t="b">
        <v>0</v>
      </c>
      <c r="BJ22" s="106" t="b">
        <v>0</v>
      </c>
      <c r="BK22" s="106" t="b">
        <v>0</v>
      </c>
      <c r="BL22" s="106" t="b">
        <v>0</v>
      </c>
      <c r="BM22" s="107" t="b">
        <v>1</v>
      </c>
      <c r="BN22" s="108" t="b">
        <v>1</v>
      </c>
      <c r="BO22" s="105" t="b">
        <v>0</v>
      </c>
      <c r="BP22" s="106" t="b">
        <v>0</v>
      </c>
      <c r="BQ22" s="106" t="b">
        <v>0</v>
      </c>
      <c r="BR22" s="106" t="b">
        <v>0</v>
      </c>
      <c r="BS22" s="107" t="b">
        <v>1</v>
      </c>
      <c r="BT22" s="108" t="b">
        <v>1</v>
      </c>
      <c r="BU22" s="45" t="e">
        <f t="shared" ca="1" si="21"/>
        <v>#N/A</v>
      </c>
      <c r="BV22" s="47" t="e">
        <f t="shared" ca="1" si="35"/>
        <v>#N/A</v>
      </c>
      <c r="BW22" s="181" t="str">
        <f t="shared" ca="1" si="25"/>
        <v/>
      </c>
      <c r="BX22" s="182" t="b">
        <v>1</v>
      </c>
      <c r="BY22" s="183" t="b">
        <v>1</v>
      </c>
      <c r="BZ22" s="183" t="b">
        <v>1</v>
      </c>
      <c r="CA22" s="183" t="b">
        <v>1</v>
      </c>
      <c r="CB22" s="183" t="b">
        <v>0</v>
      </c>
      <c r="CC22" s="184" t="b">
        <v>1</v>
      </c>
      <c r="CD22" s="182" t="b">
        <v>1</v>
      </c>
      <c r="CE22" s="183" t="b">
        <v>1</v>
      </c>
      <c r="CF22" s="183" t="b">
        <v>1</v>
      </c>
      <c r="CG22" s="183" t="b">
        <v>1</v>
      </c>
      <c r="CH22" s="183" t="b">
        <v>0</v>
      </c>
      <c r="CI22" s="184" t="b">
        <v>1</v>
      </c>
    </row>
    <row r="23" spans="1:87">
      <c r="A23" s="150">
        <f t="shared" si="2"/>
        <v>17</v>
      </c>
      <c r="B23" s="144"/>
      <c r="C23" s="41"/>
      <c r="D23" s="41"/>
      <c r="E23" s="42"/>
      <c r="F23" s="42"/>
      <c r="G23" s="42"/>
      <c r="H23" s="42"/>
      <c r="I23" s="42"/>
      <c r="J23" s="42"/>
      <c r="K23" s="42"/>
      <c r="L23" s="42"/>
      <c r="M23" s="42"/>
      <c r="N23" s="42"/>
      <c r="O23" s="42"/>
      <c r="P23" s="42"/>
      <c r="Q23" s="48"/>
      <c r="R23" s="49"/>
      <c r="S23" s="50"/>
      <c r="T23" s="51"/>
      <c r="U23" s="56"/>
      <c r="V23" s="52"/>
      <c r="W23" s="185"/>
      <c r="X23" s="157"/>
      <c r="Y23" s="45" t="b">
        <f t="shared" si="3"/>
        <v>0</v>
      </c>
      <c r="Z23" s="45" t="b">
        <f t="shared" ca="1" si="4"/>
        <v>0</v>
      </c>
      <c r="AA23" s="45" t="b">
        <f t="shared" ca="1" si="5"/>
        <v>0</v>
      </c>
      <c r="AB23" s="45" t="b">
        <f t="shared" ca="1" si="5"/>
        <v>0</v>
      </c>
      <c r="AC23" s="45" t="b">
        <f t="shared" ca="1" si="5"/>
        <v>0</v>
      </c>
      <c r="AD23" s="45" t="b">
        <f t="shared" ca="1" si="6"/>
        <v>0</v>
      </c>
      <c r="AE23" s="45" t="b">
        <f t="shared" ca="1" si="22"/>
        <v>0</v>
      </c>
      <c r="AF23" s="45" t="b">
        <f t="shared" ca="1" si="7"/>
        <v>1</v>
      </c>
      <c r="AG23" s="45" t="b">
        <f t="shared" ca="1" si="8"/>
        <v>0</v>
      </c>
      <c r="AH23" s="45" t="b">
        <f t="shared" ca="1" si="23"/>
        <v>0</v>
      </c>
      <c r="AI23" s="45" t="b">
        <f t="shared" ca="1" si="9"/>
        <v>0</v>
      </c>
      <c r="AJ23" s="45" t="b">
        <f t="shared" ca="1" si="10"/>
        <v>0</v>
      </c>
      <c r="AK23" s="45" t="b">
        <f t="shared" ca="1" si="11"/>
        <v>0</v>
      </c>
      <c r="AL23" s="45" t="b">
        <f t="shared" ca="1" si="24"/>
        <v>0</v>
      </c>
      <c r="AM23" s="45" t="b">
        <f t="shared" ca="1" si="12"/>
        <v>0</v>
      </c>
      <c r="AN23" s="45" t="b">
        <f t="shared" ca="1" si="24"/>
        <v>0</v>
      </c>
      <c r="AO23" s="45" t="str">
        <f t="shared" si="13"/>
        <v xml:space="preserve">  </v>
      </c>
      <c r="AP23" s="46"/>
      <c r="AQ23" s="45">
        <f t="shared" si="26"/>
        <v>16</v>
      </c>
      <c r="AR23" s="45">
        <f t="shared" ca="1" si="14"/>
        <v>0</v>
      </c>
      <c r="AS23" s="45" t="str">
        <f t="shared" ca="1" si="14"/>
        <v xml:space="preserve">  </v>
      </c>
      <c r="AT23" s="45" t="b">
        <f t="shared" ca="1" si="36"/>
        <v>0</v>
      </c>
      <c r="AU23" s="45" t="b">
        <f t="shared" ca="1" si="16"/>
        <v>0</v>
      </c>
      <c r="AV23" s="46"/>
      <c r="AW23" s="45" t="e">
        <f t="shared" ca="1" si="17"/>
        <v>#N/A</v>
      </c>
      <c r="AX23" s="47" t="e">
        <f t="shared" ca="1" si="27"/>
        <v>#N/A</v>
      </c>
      <c r="AY23" s="47" t="str">
        <f t="shared" ca="1" si="28"/>
        <v/>
      </c>
      <c r="AZ23" s="45" t="e">
        <f t="shared" ca="1" si="18"/>
        <v>#N/A</v>
      </c>
      <c r="BA23" s="47" t="e">
        <f t="shared" ca="1" si="29"/>
        <v>#N/A</v>
      </c>
      <c r="BB23" s="47" t="str">
        <f t="shared" ca="1" si="30"/>
        <v/>
      </c>
      <c r="BC23" s="45" t="e">
        <f t="shared" ca="1" si="19"/>
        <v>#N/A</v>
      </c>
      <c r="BD23" s="47" t="e">
        <f t="shared" ca="1" si="31"/>
        <v>#N/A</v>
      </c>
      <c r="BE23" s="47" t="str">
        <f t="shared" ca="1" si="32"/>
        <v/>
      </c>
      <c r="BF23" s="45" t="e">
        <f t="shared" ca="1" si="20"/>
        <v>#N/A</v>
      </c>
      <c r="BG23" s="47" t="e">
        <f t="shared" ca="1" si="33"/>
        <v>#N/A</v>
      </c>
      <c r="BH23" s="47" t="str">
        <f t="shared" ca="1" si="34"/>
        <v/>
      </c>
      <c r="BI23" s="105" t="b">
        <v>0</v>
      </c>
      <c r="BJ23" s="106" t="b">
        <v>0</v>
      </c>
      <c r="BK23" s="106" t="b">
        <v>0</v>
      </c>
      <c r="BL23" s="106" t="b">
        <v>0</v>
      </c>
      <c r="BM23" s="107" t="b">
        <v>1</v>
      </c>
      <c r="BN23" s="108" t="b">
        <v>1</v>
      </c>
      <c r="BO23" s="105" t="b">
        <v>0</v>
      </c>
      <c r="BP23" s="106" t="b">
        <v>0</v>
      </c>
      <c r="BQ23" s="106" t="b">
        <v>0</v>
      </c>
      <c r="BR23" s="106" t="b">
        <v>0</v>
      </c>
      <c r="BS23" s="107" t="b">
        <v>1</v>
      </c>
      <c r="BT23" s="108" t="b">
        <v>1</v>
      </c>
      <c r="BU23" s="45" t="e">
        <f t="shared" ca="1" si="21"/>
        <v>#N/A</v>
      </c>
      <c r="BV23" s="47" t="e">
        <f t="shared" ca="1" si="35"/>
        <v>#N/A</v>
      </c>
      <c r="BW23" s="181" t="str">
        <f t="shared" ca="1" si="25"/>
        <v/>
      </c>
      <c r="BX23" s="182" t="b">
        <v>1</v>
      </c>
      <c r="BY23" s="183" t="b">
        <v>1</v>
      </c>
      <c r="BZ23" s="183" t="b">
        <v>1</v>
      </c>
      <c r="CA23" s="183" t="b">
        <v>1</v>
      </c>
      <c r="CB23" s="183" t="b">
        <v>0</v>
      </c>
      <c r="CC23" s="184" t="b">
        <v>1</v>
      </c>
      <c r="CD23" s="182" t="b">
        <v>1</v>
      </c>
      <c r="CE23" s="183" t="b">
        <v>1</v>
      </c>
      <c r="CF23" s="183" t="b">
        <v>1</v>
      </c>
      <c r="CG23" s="183" t="b">
        <v>1</v>
      </c>
      <c r="CH23" s="183" t="b">
        <v>0</v>
      </c>
      <c r="CI23" s="184" t="b">
        <v>1</v>
      </c>
    </row>
    <row r="24" spans="1:87">
      <c r="A24" s="150">
        <f t="shared" si="2"/>
        <v>18</v>
      </c>
      <c r="B24" s="144"/>
      <c r="C24" s="41"/>
      <c r="D24" s="41"/>
      <c r="E24" s="42"/>
      <c r="F24" s="42"/>
      <c r="G24" s="42"/>
      <c r="H24" s="42"/>
      <c r="I24" s="42"/>
      <c r="J24" s="42"/>
      <c r="K24" s="42"/>
      <c r="L24" s="42"/>
      <c r="M24" s="42"/>
      <c r="N24" s="42"/>
      <c r="O24" s="42"/>
      <c r="P24" s="42"/>
      <c r="Q24" s="48"/>
      <c r="R24" s="49"/>
      <c r="S24" s="50"/>
      <c r="T24" s="51"/>
      <c r="U24" s="56"/>
      <c r="V24" s="52"/>
      <c r="W24" s="185"/>
      <c r="X24" s="157"/>
      <c r="Y24" s="45" t="b">
        <f t="shared" si="3"/>
        <v>0</v>
      </c>
      <c r="Z24" s="45" t="b">
        <f t="shared" ca="1" si="4"/>
        <v>0</v>
      </c>
      <c r="AA24" s="45" t="b">
        <f t="shared" ca="1" si="5"/>
        <v>0</v>
      </c>
      <c r="AB24" s="45" t="b">
        <f t="shared" ca="1" si="5"/>
        <v>0</v>
      </c>
      <c r="AC24" s="45" t="b">
        <f t="shared" ca="1" si="5"/>
        <v>0</v>
      </c>
      <c r="AD24" s="45" t="b">
        <f t="shared" ca="1" si="6"/>
        <v>0</v>
      </c>
      <c r="AE24" s="45" t="b">
        <f t="shared" ca="1" si="22"/>
        <v>0</v>
      </c>
      <c r="AF24" s="45" t="b">
        <f t="shared" ca="1" si="7"/>
        <v>1</v>
      </c>
      <c r="AG24" s="45" t="b">
        <f t="shared" ca="1" si="8"/>
        <v>0</v>
      </c>
      <c r="AH24" s="45" t="b">
        <f t="shared" ca="1" si="23"/>
        <v>0</v>
      </c>
      <c r="AI24" s="45" t="b">
        <f t="shared" ca="1" si="9"/>
        <v>0</v>
      </c>
      <c r="AJ24" s="45" t="b">
        <f t="shared" ca="1" si="10"/>
        <v>0</v>
      </c>
      <c r="AK24" s="45" t="b">
        <f t="shared" ca="1" si="11"/>
        <v>0</v>
      </c>
      <c r="AL24" s="45" t="b">
        <f t="shared" ca="1" si="24"/>
        <v>0</v>
      </c>
      <c r="AM24" s="45" t="b">
        <f t="shared" ca="1" si="12"/>
        <v>0</v>
      </c>
      <c r="AN24" s="45" t="b">
        <f t="shared" ca="1" si="24"/>
        <v>0</v>
      </c>
      <c r="AO24" s="45" t="str">
        <f t="shared" si="13"/>
        <v xml:space="preserve">  </v>
      </c>
      <c r="AP24" s="46"/>
      <c r="AQ24" s="45">
        <f t="shared" si="26"/>
        <v>17</v>
      </c>
      <c r="AR24" s="45">
        <f t="shared" ca="1" si="14"/>
        <v>0</v>
      </c>
      <c r="AS24" s="45" t="str">
        <f t="shared" ca="1" si="14"/>
        <v xml:space="preserve">  </v>
      </c>
      <c r="AT24" s="45" t="b">
        <f t="shared" ca="1" si="36"/>
        <v>0</v>
      </c>
      <c r="AU24" s="45" t="b">
        <f t="shared" ca="1" si="16"/>
        <v>0</v>
      </c>
      <c r="AV24" s="46"/>
      <c r="AW24" s="45" t="e">
        <f t="shared" ca="1" si="17"/>
        <v>#N/A</v>
      </c>
      <c r="AX24" s="47" t="e">
        <f t="shared" ca="1" si="27"/>
        <v>#N/A</v>
      </c>
      <c r="AY24" s="47" t="str">
        <f t="shared" ca="1" si="28"/>
        <v/>
      </c>
      <c r="AZ24" s="45" t="e">
        <f t="shared" ca="1" si="18"/>
        <v>#N/A</v>
      </c>
      <c r="BA24" s="47" t="e">
        <f t="shared" ca="1" si="29"/>
        <v>#N/A</v>
      </c>
      <c r="BB24" s="47" t="str">
        <f t="shared" ca="1" si="30"/>
        <v/>
      </c>
      <c r="BC24" s="45" t="e">
        <f t="shared" ca="1" si="19"/>
        <v>#N/A</v>
      </c>
      <c r="BD24" s="47" t="e">
        <f t="shared" ca="1" si="31"/>
        <v>#N/A</v>
      </c>
      <c r="BE24" s="47" t="str">
        <f t="shared" ca="1" si="32"/>
        <v/>
      </c>
      <c r="BF24" s="45" t="e">
        <f t="shared" ca="1" si="20"/>
        <v>#N/A</v>
      </c>
      <c r="BG24" s="47" t="e">
        <f t="shared" ca="1" si="33"/>
        <v>#N/A</v>
      </c>
      <c r="BH24" s="47" t="str">
        <f t="shared" ca="1" si="34"/>
        <v/>
      </c>
      <c r="BI24" s="105" t="b">
        <v>0</v>
      </c>
      <c r="BJ24" s="106" t="b">
        <v>0</v>
      </c>
      <c r="BK24" s="106" t="b">
        <v>0</v>
      </c>
      <c r="BL24" s="106" t="b">
        <v>0</v>
      </c>
      <c r="BM24" s="107" t="b">
        <v>1</v>
      </c>
      <c r="BN24" s="108" t="b">
        <v>1</v>
      </c>
      <c r="BO24" s="105" t="b">
        <v>0</v>
      </c>
      <c r="BP24" s="106" t="b">
        <v>0</v>
      </c>
      <c r="BQ24" s="106" t="b">
        <v>0</v>
      </c>
      <c r="BR24" s="106" t="b">
        <v>0</v>
      </c>
      <c r="BS24" s="107" t="b">
        <v>1</v>
      </c>
      <c r="BT24" s="108" t="b">
        <v>1</v>
      </c>
      <c r="BU24" s="45" t="e">
        <f t="shared" ca="1" si="21"/>
        <v>#N/A</v>
      </c>
      <c r="BV24" s="47" t="e">
        <f t="shared" ca="1" si="35"/>
        <v>#N/A</v>
      </c>
      <c r="BW24" s="181" t="str">
        <f t="shared" ca="1" si="25"/>
        <v/>
      </c>
      <c r="BX24" s="182" t="b">
        <v>1</v>
      </c>
      <c r="BY24" s="183" t="b">
        <v>1</v>
      </c>
      <c r="BZ24" s="183" t="b">
        <v>1</v>
      </c>
      <c r="CA24" s="183" t="b">
        <v>1</v>
      </c>
      <c r="CB24" s="183" t="b">
        <v>0</v>
      </c>
      <c r="CC24" s="184" t="b">
        <v>1</v>
      </c>
      <c r="CD24" s="182" t="b">
        <v>1</v>
      </c>
      <c r="CE24" s="183" t="b">
        <v>1</v>
      </c>
      <c r="CF24" s="183" t="b">
        <v>1</v>
      </c>
      <c r="CG24" s="183" t="b">
        <v>1</v>
      </c>
      <c r="CH24" s="183" t="b">
        <v>0</v>
      </c>
      <c r="CI24" s="184" t="b">
        <v>1</v>
      </c>
    </row>
    <row r="25" spans="1:87">
      <c r="A25" s="150">
        <f t="shared" si="2"/>
        <v>19</v>
      </c>
      <c r="B25" s="144"/>
      <c r="C25" s="41"/>
      <c r="D25" s="41"/>
      <c r="E25" s="42"/>
      <c r="F25" s="42"/>
      <c r="G25" s="42"/>
      <c r="H25" s="42"/>
      <c r="I25" s="42"/>
      <c r="J25" s="42"/>
      <c r="K25" s="42"/>
      <c r="L25" s="42"/>
      <c r="M25" s="42"/>
      <c r="N25" s="42"/>
      <c r="O25" s="42"/>
      <c r="P25" s="42"/>
      <c r="Q25" s="48"/>
      <c r="R25" s="49"/>
      <c r="S25" s="50"/>
      <c r="T25" s="51"/>
      <c r="U25" s="56"/>
      <c r="V25" s="52"/>
      <c r="W25" s="185"/>
      <c r="X25" s="157"/>
      <c r="Y25" s="45" t="b">
        <f t="shared" si="3"/>
        <v>0</v>
      </c>
      <c r="Z25" s="45" t="b">
        <f t="shared" ca="1" si="4"/>
        <v>0</v>
      </c>
      <c r="AA25" s="45" t="b">
        <f t="shared" ca="1" si="5"/>
        <v>0</v>
      </c>
      <c r="AB25" s="45" t="b">
        <f t="shared" ca="1" si="5"/>
        <v>0</v>
      </c>
      <c r="AC25" s="45" t="b">
        <f t="shared" ca="1" si="5"/>
        <v>0</v>
      </c>
      <c r="AD25" s="45" t="b">
        <f t="shared" ca="1" si="6"/>
        <v>0</v>
      </c>
      <c r="AE25" s="45" t="b">
        <f t="shared" ca="1" si="22"/>
        <v>0</v>
      </c>
      <c r="AF25" s="45" t="b">
        <f t="shared" ca="1" si="7"/>
        <v>1</v>
      </c>
      <c r="AG25" s="45" t="b">
        <f t="shared" ca="1" si="8"/>
        <v>0</v>
      </c>
      <c r="AH25" s="45" t="b">
        <f t="shared" ca="1" si="23"/>
        <v>0</v>
      </c>
      <c r="AI25" s="45" t="b">
        <f t="shared" ca="1" si="9"/>
        <v>0</v>
      </c>
      <c r="AJ25" s="45" t="b">
        <f t="shared" ca="1" si="10"/>
        <v>0</v>
      </c>
      <c r="AK25" s="45" t="b">
        <f t="shared" ca="1" si="11"/>
        <v>0</v>
      </c>
      <c r="AL25" s="45" t="b">
        <f t="shared" ca="1" si="24"/>
        <v>0</v>
      </c>
      <c r="AM25" s="45" t="b">
        <f t="shared" ca="1" si="12"/>
        <v>0</v>
      </c>
      <c r="AN25" s="45" t="b">
        <f t="shared" ca="1" si="24"/>
        <v>0</v>
      </c>
      <c r="AO25" s="45" t="str">
        <f t="shared" si="13"/>
        <v xml:space="preserve">  </v>
      </c>
      <c r="AP25" s="46"/>
      <c r="AQ25" s="45">
        <f t="shared" si="26"/>
        <v>18</v>
      </c>
      <c r="AR25" s="45">
        <f t="shared" ca="1" si="14"/>
        <v>0</v>
      </c>
      <c r="AS25" s="45" t="str">
        <f t="shared" ca="1" si="14"/>
        <v xml:space="preserve">  </v>
      </c>
      <c r="AT25" s="45" t="b">
        <f t="shared" ca="1" si="36"/>
        <v>0</v>
      </c>
      <c r="AU25" s="45" t="b">
        <f t="shared" ca="1" si="16"/>
        <v>0</v>
      </c>
      <c r="AV25" s="46"/>
      <c r="AW25" s="45" t="e">
        <f t="shared" ca="1" si="17"/>
        <v>#N/A</v>
      </c>
      <c r="AX25" s="47" t="e">
        <f t="shared" ca="1" si="27"/>
        <v>#N/A</v>
      </c>
      <c r="AY25" s="47" t="str">
        <f t="shared" ca="1" si="28"/>
        <v/>
      </c>
      <c r="AZ25" s="45" t="e">
        <f t="shared" ca="1" si="18"/>
        <v>#N/A</v>
      </c>
      <c r="BA25" s="47" t="e">
        <f t="shared" ca="1" si="29"/>
        <v>#N/A</v>
      </c>
      <c r="BB25" s="47" t="str">
        <f t="shared" ca="1" si="30"/>
        <v/>
      </c>
      <c r="BC25" s="45" t="e">
        <f t="shared" ca="1" si="19"/>
        <v>#N/A</v>
      </c>
      <c r="BD25" s="47" t="e">
        <f t="shared" ca="1" si="31"/>
        <v>#N/A</v>
      </c>
      <c r="BE25" s="47" t="str">
        <f t="shared" ca="1" si="32"/>
        <v/>
      </c>
      <c r="BF25" s="45" t="e">
        <f t="shared" ca="1" si="20"/>
        <v>#N/A</v>
      </c>
      <c r="BG25" s="47" t="e">
        <f t="shared" ca="1" si="33"/>
        <v>#N/A</v>
      </c>
      <c r="BH25" s="47" t="str">
        <f t="shared" ca="1" si="34"/>
        <v/>
      </c>
      <c r="BI25" s="105" t="b">
        <v>0</v>
      </c>
      <c r="BJ25" s="106" t="b">
        <v>0</v>
      </c>
      <c r="BK25" s="106" t="b">
        <v>0</v>
      </c>
      <c r="BL25" s="106" t="b">
        <v>0</v>
      </c>
      <c r="BM25" s="107" t="b">
        <v>1</v>
      </c>
      <c r="BN25" s="108" t="b">
        <v>1</v>
      </c>
      <c r="BO25" s="105" t="b">
        <v>0</v>
      </c>
      <c r="BP25" s="106" t="b">
        <v>0</v>
      </c>
      <c r="BQ25" s="106" t="b">
        <v>0</v>
      </c>
      <c r="BR25" s="106" t="b">
        <v>0</v>
      </c>
      <c r="BS25" s="107" t="b">
        <v>1</v>
      </c>
      <c r="BT25" s="108" t="b">
        <v>1</v>
      </c>
      <c r="BU25" s="45" t="e">
        <f t="shared" ca="1" si="21"/>
        <v>#N/A</v>
      </c>
      <c r="BV25" s="47" t="e">
        <f t="shared" ca="1" si="35"/>
        <v>#N/A</v>
      </c>
      <c r="BW25" s="181" t="str">
        <f t="shared" ca="1" si="25"/>
        <v/>
      </c>
      <c r="BX25" s="182" t="b">
        <v>1</v>
      </c>
      <c r="BY25" s="183" t="b">
        <v>1</v>
      </c>
      <c r="BZ25" s="183" t="b">
        <v>1</v>
      </c>
      <c r="CA25" s="183" t="b">
        <v>1</v>
      </c>
      <c r="CB25" s="183" t="b">
        <v>0</v>
      </c>
      <c r="CC25" s="184" t="b">
        <v>1</v>
      </c>
      <c r="CD25" s="182" t="b">
        <v>1</v>
      </c>
      <c r="CE25" s="183" t="b">
        <v>1</v>
      </c>
      <c r="CF25" s="183" t="b">
        <v>1</v>
      </c>
      <c r="CG25" s="183" t="b">
        <v>1</v>
      </c>
      <c r="CH25" s="183" t="b">
        <v>0</v>
      </c>
      <c r="CI25" s="184" t="b">
        <v>1</v>
      </c>
    </row>
    <row r="26" spans="1:87">
      <c r="A26" s="150">
        <f t="shared" si="2"/>
        <v>20</v>
      </c>
      <c r="B26" s="40"/>
      <c r="C26" s="41"/>
      <c r="D26" s="41"/>
      <c r="E26" s="42"/>
      <c r="F26" s="42"/>
      <c r="G26" s="42"/>
      <c r="H26" s="42"/>
      <c r="I26" s="42"/>
      <c r="J26" s="42"/>
      <c r="K26" s="42"/>
      <c r="L26" s="42"/>
      <c r="M26" s="42"/>
      <c r="N26" s="42"/>
      <c r="O26" s="42"/>
      <c r="P26" s="42"/>
      <c r="Q26" s="48"/>
      <c r="R26" s="49"/>
      <c r="S26" s="50"/>
      <c r="T26" s="51"/>
      <c r="U26" s="56"/>
      <c r="V26" s="52"/>
      <c r="W26" s="185"/>
      <c r="X26" s="157"/>
      <c r="Y26" s="45" t="b">
        <f t="shared" si="3"/>
        <v>0</v>
      </c>
      <c r="Z26" s="45" t="b">
        <f t="shared" ca="1" si="4"/>
        <v>0</v>
      </c>
      <c r="AA26" s="45" t="b">
        <f t="shared" ca="1" si="5"/>
        <v>0</v>
      </c>
      <c r="AB26" s="45" t="b">
        <f t="shared" ca="1" si="5"/>
        <v>0</v>
      </c>
      <c r="AC26" s="45" t="b">
        <f t="shared" ca="1" si="5"/>
        <v>0</v>
      </c>
      <c r="AD26" s="45" t="b">
        <f t="shared" ca="1" si="6"/>
        <v>0</v>
      </c>
      <c r="AE26" s="45" t="b">
        <f t="shared" ca="1" si="22"/>
        <v>0</v>
      </c>
      <c r="AF26" s="45" t="b">
        <f t="shared" ca="1" si="7"/>
        <v>1</v>
      </c>
      <c r="AG26" s="45" t="b">
        <f t="shared" ca="1" si="8"/>
        <v>0</v>
      </c>
      <c r="AH26" s="45" t="b">
        <f t="shared" ca="1" si="23"/>
        <v>0</v>
      </c>
      <c r="AI26" s="45" t="b">
        <f t="shared" ca="1" si="9"/>
        <v>0</v>
      </c>
      <c r="AJ26" s="45" t="b">
        <f t="shared" ca="1" si="10"/>
        <v>0</v>
      </c>
      <c r="AK26" s="45" t="b">
        <f t="shared" ca="1" si="11"/>
        <v>0</v>
      </c>
      <c r="AL26" s="45" t="b">
        <f t="shared" ca="1" si="24"/>
        <v>0</v>
      </c>
      <c r="AM26" s="45" t="b">
        <f t="shared" ca="1" si="12"/>
        <v>0</v>
      </c>
      <c r="AN26" s="45" t="b">
        <f t="shared" ca="1" si="24"/>
        <v>0</v>
      </c>
      <c r="AO26" s="45" t="str">
        <f t="shared" si="13"/>
        <v xml:space="preserve">  </v>
      </c>
      <c r="AP26" s="46"/>
      <c r="AQ26" s="45">
        <f t="shared" si="26"/>
        <v>19</v>
      </c>
      <c r="AR26" s="45">
        <f t="shared" ca="1" si="14"/>
        <v>0</v>
      </c>
      <c r="AS26" s="45" t="str">
        <f t="shared" ca="1" si="14"/>
        <v xml:space="preserve">  </v>
      </c>
      <c r="AT26" s="45" t="b">
        <f t="shared" ca="1" si="36"/>
        <v>0</v>
      </c>
      <c r="AU26" s="45" t="b">
        <f t="shared" ca="1" si="16"/>
        <v>0</v>
      </c>
      <c r="AV26" s="46"/>
      <c r="AW26" s="45" t="e">
        <f t="shared" ca="1" si="17"/>
        <v>#N/A</v>
      </c>
      <c r="AX26" s="47" t="e">
        <f t="shared" ca="1" si="27"/>
        <v>#N/A</v>
      </c>
      <c r="AY26" s="47" t="str">
        <f t="shared" ca="1" si="28"/>
        <v/>
      </c>
      <c r="AZ26" s="45" t="e">
        <f t="shared" ca="1" si="18"/>
        <v>#N/A</v>
      </c>
      <c r="BA26" s="47" t="e">
        <f t="shared" ca="1" si="29"/>
        <v>#N/A</v>
      </c>
      <c r="BB26" s="47" t="str">
        <f t="shared" ca="1" si="30"/>
        <v/>
      </c>
      <c r="BC26" s="45" t="e">
        <f t="shared" ca="1" si="19"/>
        <v>#N/A</v>
      </c>
      <c r="BD26" s="47" t="e">
        <f t="shared" ca="1" si="31"/>
        <v>#N/A</v>
      </c>
      <c r="BE26" s="47" t="str">
        <f t="shared" ca="1" si="32"/>
        <v/>
      </c>
      <c r="BF26" s="45" t="e">
        <f t="shared" ca="1" si="20"/>
        <v>#N/A</v>
      </c>
      <c r="BG26" s="47" t="e">
        <f t="shared" ca="1" si="33"/>
        <v>#N/A</v>
      </c>
      <c r="BH26" s="47" t="str">
        <f t="shared" ca="1" si="34"/>
        <v/>
      </c>
      <c r="BI26" s="105" t="b">
        <v>0</v>
      </c>
      <c r="BJ26" s="106" t="b">
        <v>0</v>
      </c>
      <c r="BK26" s="106" t="b">
        <v>0</v>
      </c>
      <c r="BL26" s="106" t="b">
        <v>0</v>
      </c>
      <c r="BM26" s="107" t="b">
        <v>1</v>
      </c>
      <c r="BN26" s="108" t="b">
        <v>1</v>
      </c>
      <c r="BO26" s="105" t="b">
        <v>0</v>
      </c>
      <c r="BP26" s="106" t="b">
        <v>0</v>
      </c>
      <c r="BQ26" s="106" t="b">
        <v>0</v>
      </c>
      <c r="BR26" s="106" t="b">
        <v>0</v>
      </c>
      <c r="BS26" s="107" t="b">
        <v>1</v>
      </c>
      <c r="BT26" s="108" t="b">
        <v>1</v>
      </c>
      <c r="BU26" s="45" t="e">
        <f t="shared" ca="1" si="21"/>
        <v>#N/A</v>
      </c>
      <c r="BV26" s="47" t="e">
        <f t="shared" ca="1" si="35"/>
        <v>#N/A</v>
      </c>
      <c r="BW26" s="181" t="str">
        <f t="shared" ca="1" si="25"/>
        <v/>
      </c>
      <c r="BX26" s="182" t="b">
        <v>1</v>
      </c>
      <c r="BY26" s="183" t="b">
        <v>1</v>
      </c>
      <c r="BZ26" s="183" t="b">
        <v>1</v>
      </c>
      <c r="CA26" s="183" t="b">
        <v>1</v>
      </c>
      <c r="CB26" s="183" t="b">
        <v>0</v>
      </c>
      <c r="CC26" s="184" t="b">
        <v>1</v>
      </c>
      <c r="CD26" s="182" t="b">
        <v>1</v>
      </c>
      <c r="CE26" s="183" t="b">
        <v>1</v>
      </c>
      <c r="CF26" s="183" t="b">
        <v>1</v>
      </c>
      <c r="CG26" s="183" t="b">
        <v>1</v>
      </c>
      <c r="CH26" s="183" t="b">
        <v>0</v>
      </c>
      <c r="CI26" s="184" t="b">
        <v>1</v>
      </c>
    </row>
    <row r="27" spans="1:87">
      <c r="A27" s="150">
        <f t="shared" si="2"/>
        <v>21</v>
      </c>
      <c r="B27" s="40"/>
      <c r="C27" s="41"/>
      <c r="D27" s="41"/>
      <c r="E27" s="42"/>
      <c r="F27" s="42"/>
      <c r="G27" s="42"/>
      <c r="H27" s="42"/>
      <c r="I27" s="42"/>
      <c r="J27" s="42"/>
      <c r="K27" s="42"/>
      <c r="L27" s="42"/>
      <c r="M27" s="42"/>
      <c r="N27" s="42"/>
      <c r="O27" s="42"/>
      <c r="P27" s="42"/>
      <c r="Q27" s="48"/>
      <c r="R27" s="49"/>
      <c r="S27" s="50"/>
      <c r="T27" s="51"/>
      <c r="U27" s="56"/>
      <c r="V27" s="52"/>
      <c r="W27" s="185"/>
      <c r="X27" s="157"/>
      <c r="Y27" s="45" t="b">
        <f t="shared" si="3"/>
        <v>0</v>
      </c>
      <c r="Z27" s="45" t="b">
        <f t="shared" ca="1" si="4"/>
        <v>0</v>
      </c>
      <c r="AA27" s="45" t="b">
        <f t="shared" ref="AA27:AC42" ca="1" si="37">IF($AT27,OFFSET($A$6,$AQ27,AA$2),$C27&amp;"?"=AA$6)</f>
        <v>0</v>
      </c>
      <c r="AB27" s="45" t="b">
        <f t="shared" ca="1" si="37"/>
        <v>0</v>
      </c>
      <c r="AC27" s="45" t="b">
        <f t="shared" ca="1" si="37"/>
        <v>0</v>
      </c>
      <c r="AD27" s="45" t="b">
        <f t="shared" ca="1" si="6"/>
        <v>0</v>
      </c>
      <c r="AE27" s="45" t="b">
        <f t="shared" ca="1" si="22"/>
        <v>0</v>
      </c>
      <c r="AF27" s="45" t="b">
        <f t="shared" ca="1" si="7"/>
        <v>1</v>
      </c>
      <c r="AG27" s="45" t="b">
        <f t="shared" ca="1" si="8"/>
        <v>0</v>
      </c>
      <c r="AH27" s="45" t="b">
        <f t="shared" ca="1" si="23"/>
        <v>0</v>
      </c>
      <c r="AI27" s="45" t="b">
        <f t="shared" ca="1" si="9"/>
        <v>0</v>
      </c>
      <c r="AJ27" s="45" t="b">
        <f t="shared" ca="1" si="10"/>
        <v>0</v>
      </c>
      <c r="AK27" s="45" t="b">
        <f t="shared" ca="1" si="11"/>
        <v>0</v>
      </c>
      <c r="AL27" s="45" t="b">
        <f t="shared" ca="1" si="24"/>
        <v>0</v>
      </c>
      <c r="AM27" s="45" t="b">
        <f t="shared" ca="1" si="12"/>
        <v>0</v>
      </c>
      <c r="AN27" s="45" t="b">
        <f t="shared" ca="1" si="24"/>
        <v>0</v>
      </c>
      <c r="AO27" s="45" t="str">
        <f t="shared" si="13"/>
        <v xml:space="preserve">  </v>
      </c>
      <c r="AP27" s="46"/>
      <c r="AQ27" s="45">
        <f t="shared" si="26"/>
        <v>20</v>
      </c>
      <c r="AR27" s="45">
        <f t="shared" ref="AR27:AS42" ca="1" si="38">OFFSET($A$6,$AQ27,AR$2)</f>
        <v>0</v>
      </c>
      <c r="AS27" s="45" t="str">
        <f t="shared" ca="1" si="38"/>
        <v xml:space="preserve">  </v>
      </c>
      <c r="AT27" s="45" t="b">
        <f t="shared" ca="1" si="36"/>
        <v>0</v>
      </c>
      <c r="AU27" s="45" t="b">
        <f t="shared" ca="1" si="16"/>
        <v>0</v>
      </c>
      <c r="AV27" s="46"/>
      <c r="AW27" s="45" t="e">
        <f t="shared" ca="1" si="17"/>
        <v>#N/A</v>
      </c>
      <c r="AX27" s="47" t="e">
        <f t="shared" ca="1" si="27"/>
        <v>#N/A</v>
      </c>
      <c r="AY27" s="47" t="str">
        <f t="shared" ca="1" si="28"/>
        <v/>
      </c>
      <c r="AZ27" s="45" t="e">
        <f t="shared" ca="1" si="18"/>
        <v>#N/A</v>
      </c>
      <c r="BA27" s="47" t="e">
        <f t="shared" ca="1" si="29"/>
        <v>#N/A</v>
      </c>
      <c r="BB27" s="47" t="str">
        <f t="shared" ca="1" si="30"/>
        <v/>
      </c>
      <c r="BC27" s="45" t="e">
        <f t="shared" ca="1" si="19"/>
        <v>#N/A</v>
      </c>
      <c r="BD27" s="47" t="e">
        <f t="shared" ca="1" si="31"/>
        <v>#N/A</v>
      </c>
      <c r="BE27" s="47" t="str">
        <f t="shared" ca="1" si="32"/>
        <v/>
      </c>
      <c r="BF27" s="45" t="e">
        <f t="shared" ca="1" si="20"/>
        <v>#N/A</v>
      </c>
      <c r="BG27" s="47" t="e">
        <f t="shared" ca="1" si="33"/>
        <v>#N/A</v>
      </c>
      <c r="BH27" s="47" t="str">
        <f t="shared" ca="1" si="34"/>
        <v/>
      </c>
      <c r="BI27" s="105" t="b">
        <v>0</v>
      </c>
      <c r="BJ27" s="106" t="b">
        <v>0</v>
      </c>
      <c r="BK27" s="106" t="b">
        <v>0</v>
      </c>
      <c r="BL27" s="106" t="b">
        <v>0</v>
      </c>
      <c r="BM27" s="107" t="b">
        <v>1</v>
      </c>
      <c r="BN27" s="108" t="b">
        <v>1</v>
      </c>
      <c r="BO27" s="105" t="b">
        <v>0</v>
      </c>
      <c r="BP27" s="106" t="b">
        <v>0</v>
      </c>
      <c r="BQ27" s="106" t="b">
        <v>0</v>
      </c>
      <c r="BR27" s="106" t="b">
        <v>0</v>
      </c>
      <c r="BS27" s="107" t="b">
        <v>1</v>
      </c>
      <c r="BT27" s="108" t="b">
        <v>1</v>
      </c>
      <c r="BU27" s="45" t="e">
        <f t="shared" ca="1" si="21"/>
        <v>#N/A</v>
      </c>
      <c r="BV27" s="47" t="e">
        <f t="shared" ca="1" si="35"/>
        <v>#N/A</v>
      </c>
      <c r="BW27" s="181" t="str">
        <f t="shared" ca="1" si="25"/>
        <v/>
      </c>
      <c r="BX27" s="182" t="b">
        <v>1</v>
      </c>
      <c r="BY27" s="183" t="b">
        <v>1</v>
      </c>
      <c r="BZ27" s="183" t="b">
        <v>1</v>
      </c>
      <c r="CA27" s="183" t="b">
        <v>1</v>
      </c>
      <c r="CB27" s="183" t="b">
        <v>0</v>
      </c>
      <c r="CC27" s="184" t="b">
        <v>1</v>
      </c>
      <c r="CD27" s="182" t="b">
        <v>1</v>
      </c>
      <c r="CE27" s="183" t="b">
        <v>1</v>
      </c>
      <c r="CF27" s="183" t="b">
        <v>1</v>
      </c>
      <c r="CG27" s="183" t="b">
        <v>1</v>
      </c>
      <c r="CH27" s="183" t="b">
        <v>0</v>
      </c>
      <c r="CI27" s="184" t="b">
        <v>1</v>
      </c>
    </row>
    <row r="28" spans="1:87">
      <c r="A28" s="150">
        <f t="shared" si="2"/>
        <v>22</v>
      </c>
      <c r="B28" s="40"/>
      <c r="C28" s="41"/>
      <c r="D28" s="41"/>
      <c r="E28" s="42"/>
      <c r="F28" s="42"/>
      <c r="G28" s="42"/>
      <c r="H28" s="42"/>
      <c r="I28" s="42"/>
      <c r="J28" s="42"/>
      <c r="K28" s="42"/>
      <c r="L28" s="42"/>
      <c r="M28" s="42"/>
      <c r="N28" s="42"/>
      <c r="O28" s="42"/>
      <c r="P28" s="42"/>
      <c r="Q28" s="48"/>
      <c r="R28" s="49"/>
      <c r="S28" s="50"/>
      <c r="T28" s="51"/>
      <c r="U28" s="56"/>
      <c r="V28" s="52"/>
      <c r="W28" s="185"/>
      <c r="X28" s="157"/>
      <c r="Y28" s="45" t="b">
        <f t="shared" si="3"/>
        <v>0</v>
      </c>
      <c r="Z28" s="45" t="b">
        <f t="shared" ca="1" si="4"/>
        <v>0</v>
      </c>
      <c r="AA28" s="45" t="b">
        <f t="shared" ca="1" si="37"/>
        <v>0</v>
      </c>
      <c r="AB28" s="45" t="b">
        <f t="shared" ca="1" si="37"/>
        <v>0</v>
      </c>
      <c r="AC28" s="45" t="b">
        <f t="shared" ca="1" si="37"/>
        <v>0</v>
      </c>
      <c r="AD28" s="45" t="b">
        <f t="shared" ca="1" si="6"/>
        <v>0</v>
      </c>
      <c r="AE28" s="45" t="b">
        <f t="shared" ca="1" si="22"/>
        <v>0</v>
      </c>
      <c r="AF28" s="45" t="b">
        <f t="shared" ca="1" si="7"/>
        <v>1</v>
      </c>
      <c r="AG28" s="45" t="b">
        <f t="shared" ca="1" si="8"/>
        <v>0</v>
      </c>
      <c r="AH28" s="45" t="b">
        <f t="shared" ca="1" si="23"/>
        <v>0</v>
      </c>
      <c r="AI28" s="45" t="b">
        <f t="shared" ca="1" si="9"/>
        <v>0</v>
      </c>
      <c r="AJ28" s="45" t="b">
        <f t="shared" ca="1" si="10"/>
        <v>0</v>
      </c>
      <c r="AK28" s="45" t="b">
        <f t="shared" ca="1" si="11"/>
        <v>0</v>
      </c>
      <c r="AL28" s="45" t="b">
        <f t="shared" ca="1" si="24"/>
        <v>0</v>
      </c>
      <c r="AM28" s="45" t="b">
        <f t="shared" ca="1" si="12"/>
        <v>0</v>
      </c>
      <c r="AN28" s="45" t="b">
        <f t="shared" ca="1" si="24"/>
        <v>0</v>
      </c>
      <c r="AO28" s="45" t="str">
        <f t="shared" si="13"/>
        <v xml:space="preserve">  </v>
      </c>
      <c r="AP28" s="46"/>
      <c r="AQ28" s="45">
        <f t="shared" si="26"/>
        <v>21</v>
      </c>
      <c r="AR28" s="45">
        <f t="shared" ca="1" si="38"/>
        <v>0</v>
      </c>
      <c r="AS28" s="45" t="str">
        <f t="shared" ca="1" si="38"/>
        <v xml:space="preserve">  </v>
      </c>
      <c r="AT28" s="45" t="b">
        <f t="shared" ca="1" si="36"/>
        <v>0</v>
      </c>
      <c r="AU28" s="45" t="b">
        <f t="shared" ca="1" si="16"/>
        <v>0</v>
      </c>
      <c r="AV28" s="46"/>
      <c r="AW28" s="45" t="e">
        <f t="shared" ca="1" si="17"/>
        <v>#N/A</v>
      </c>
      <c r="AX28" s="47" t="e">
        <f t="shared" ca="1" si="27"/>
        <v>#N/A</v>
      </c>
      <c r="AY28" s="47" t="str">
        <f t="shared" ca="1" si="28"/>
        <v/>
      </c>
      <c r="AZ28" s="45" t="e">
        <f t="shared" ca="1" si="18"/>
        <v>#N/A</v>
      </c>
      <c r="BA28" s="47" t="e">
        <f t="shared" ca="1" si="29"/>
        <v>#N/A</v>
      </c>
      <c r="BB28" s="47" t="str">
        <f t="shared" ca="1" si="30"/>
        <v/>
      </c>
      <c r="BC28" s="45" t="e">
        <f t="shared" ca="1" si="19"/>
        <v>#N/A</v>
      </c>
      <c r="BD28" s="47" t="e">
        <f t="shared" ca="1" si="31"/>
        <v>#N/A</v>
      </c>
      <c r="BE28" s="47" t="str">
        <f t="shared" ca="1" si="32"/>
        <v/>
      </c>
      <c r="BF28" s="45" t="e">
        <f t="shared" ca="1" si="20"/>
        <v>#N/A</v>
      </c>
      <c r="BG28" s="47" t="e">
        <f t="shared" ca="1" si="33"/>
        <v>#N/A</v>
      </c>
      <c r="BH28" s="47" t="str">
        <f t="shared" ca="1" si="34"/>
        <v/>
      </c>
      <c r="BI28" s="105" t="b">
        <v>0</v>
      </c>
      <c r="BJ28" s="106" t="b">
        <v>0</v>
      </c>
      <c r="BK28" s="106" t="b">
        <v>0</v>
      </c>
      <c r="BL28" s="106" t="b">
        <v>0</v>
      </c>
      <c r="BM28" s="107" t="b">
        <v>1</v>
      </c>
      <c r="BN28" s="108" t="b">
        <v>1</v>
      </c>
      <c r="BO28" s="105" t="b">
        <v>0</v>
      </c>
      <c r="BP28" s="106" t="b">
        <v>0</v>
      </c>
      <c r="BQ28" s="106" t="b">
        <v>0</v>
      </c>
      <c r="BR28" s="106" t="b">
        <v>0</v>
      </c>
      <c r="BS28" s="107" t="b">
        <v>1</v>
      </c>
      <c r="BT28" s="108" t="b">
        <v>1</v>
      </c>
      <c r="BU28" s="45" t="e">
        <f t="shared" ca="1" si="21"/>
        <v>#N/A</v>
      </c>
      <c r="BV28" s="47" t="e">
        <f t="shared" ca="1" si="35"/>
        <v>#N/A</v>
      </c>
      <c r="BW28" s="181" t="str">
        <f t="shared" ca="1" si="25"/>
        <v/>
      </c>
      <c r="BX28" s="182" t="b">
        <v>1</v>
      </c>
      <c r="BY28" s="183" t="b">
        <v>1</v>
      </c>
      <c r="BZ28" s="183" t="b">
        <v>1</v>
      </c>
      <c r="CA28" s="183" t="b">
        <v>1</v>
      </c>
      <c r="CB28" s="183" t="b">
        <v>0</v>
      </c>
      <c r="CC28" s="184" t="b">
        <v>1</v>
      </c>
      <c r="CD28" s="182" t="b">
        <v>1</v>
      </c>
      <c r="CE28" s="183" t="b">
        <v>1</v>
      </c>
      <c r="CF28" s="183" t="b">
        <v>1</v>
      </c>
      <c r="CG28" s="183" t="b">
        <v>1</v>
      </c>
      <c r="CH28" s="183" t="b">
        <v>0</v>
      </c>
      <c r="CI28" s="184" t="b">
        <v>1</v>
      </c>
    </row>
    <row r="29" spans="1:87">
      <c r="A29" s="150">
        <f t="shared" si="2"/>
        <v>23</v>
      </c>
      <c r="B29" s="40"/>
      <c r="C29" s="41"/>
      <c r="D29" s="41"/>
      <c r="E29" s="42"/>
      <c r="F29" s="42"/>
      <c r="G29" s="42"/>
      <c r="H29" s="42"/>
      <c r="I29" s="42"/>
      <c r="J29" s="42"/>
      <c r="K29" s="42"/>
      <c r="L29" s="42"/>
      <c r="M29" s="42"/>
      <c r="N29" s="42"/>
      <c r="O29" s="42"/>
      <c r="P29" s="42"/>
      <c r="Q29" s="48"/>
      <c r="R29" s="49"/>
      <c r="S29" s="50"/>
      <c r="T29" s="51"/>
      <c r="U29" s="56"/>
      <c r="V29" s="52"/>
      <c r="W29" s="185"/>
      <c r="X29" s="157"/>
      <c r="Y29" s="45" t="b">
        <f t="shared" si="3"/>
        <v>0</v>
      </c>
      <c r="Z29" s="45" t="b">
        <f t="shared" ca="1" si="4"/>
        <v>0</v>
      </c>
      <c r="AA29" s="45" t="b">
        <f t="shared" ca="1" si="37"/>
        <v>0</v>
      </c>
      <c r="AB29" s="45" t="b">
        <f t="shared" ca="1" si="37"/>
        <v>0</v>
      </c>
      <c r="AC29" s="45" t="b">
        <f t="shared" ca="1" si="37"/>
        <v>0</v>
      </c>
      <c r="AD29" s="45" t="b">
        <f t="shared" ca="1" si="6"/>
        <v>0</v>
      </c>
      <c r="AE29" s="45" t="b">
        <f t="shared" ca="1" si="22"/>
        <v>0</v>
      </c>
      <c r="AF29" s="45" t="b">
        <f t="shared" ca="1" si="7"/>
        <v>1</v>
      </c>
      <c r="AG29" s="45" t="b">
        <f t="shared" ca="1" si="8"/>
        <v>0</v>
      </c>
      <c r="AH29" s="45" t="b">
        <f t="shared" ca="1" si="23"/>
        <v>0</v>
      </c>
      <c r="AI29" s="45" t="b">
        <f t="shared" ca="1" si="9"/>
        <v>0</v>
      </c>
      <c r="AJ29" s="45" t="b">
        <f t="shared" ca="1" si="10"/>
        <v>0</v>
      </c>
      <c r="AK29" s="45" t="b">
        <f t="shared" ca="1" si="11"/>
        <v>0</v>
      </c>
      <c r="AL29" s="45" t="b">
        <f t="shared" ca="1" si="24"/>
        <v>0</v>
      </c>
      <c r="AM29" s="45" t="b">
        <f t="shared" ca="1" si="12"/>
        <v>0</v>
      </c>
      <c r="AN29" s="45" t="b">
        <f t="shared" ca="1" si="24"/>
        <v>0</v>
      </c>
      <c r="AO29" s="45" t="str">
        <f t="shared" si="13"/>
        <v xml:space="preserve">  </v>
      </c>
      <c r="AP29" s="46"/>
      <c r="AQ29" s="45">
        <f t="shared" si="26"/>
        <v>22</v>
      </c>
      <c r="AR29" s="45">
        <f t="shared" ca="1" si="38"/>
        <v>0</v>
      </c>
      <c r="AS29" s="45" t="str">
        <f t="shared" ca="1" si="38"/>
        <v xml:space="preserve">  </v>
      </c>
      <c r="AT29" s="45" t="b">
        <f t="shared" ca="1" si="36"/>
        <v>0</v>
      </c>
      <c r="AU29" s="45" t="b">
        <f t="shared" ca="1" si="16"/>
        <v>0</v>
      </c>
      <c r="AV29" s="46"/>
      <c r="AW29" s="45" t="e">
        <f t="shared" ca="1" si="17"/>
        <v>#N/A</v>
      </c>
      <c r="AX29" s="47" t="e">
        <f t="shared" ca="1" si="27"/>
        <v>#N/A</v>
      </c>
      <c r="AY29" s="47" t="str">
        <f t="shared" ca="1" si="28"/>
        <v/>
      </c>
      <c r="AZ29" s="45" t="e">
        <f t="shared" ca="1" si="18"/>
        <v>#N/A</v>
      </c>
      <c r="BA29" s="47" t="e">
        <f t="shared" ca="1" si="29"/>
        <v>#N/A</v>
      </c>
      <c r="BB29" s="47" t="str">
        <f t="shared" ca="1" si="30"/>
        <v/>
      </c>
      <c r="BC29" s="45" t="e">
        <f t="shared" ca="1" si="19"/>
        <v>#N/A</v>
      </c>
      <c r="BD29" s="47" t="e">
        <f t="shared" ca="1" si="31"/>
        <v>#N/A</v>
      </c>
      <c r="BE29" s="47" t="str">
        <f t="shared" ca="1" si="32"/>
        <v/>
      </c>
      <c r="BF29" s="45" t="e">
        <f t="shared" ca="1" si="20"/>
        <v>#N/A</v>
      </c>
      <c r="BG29" s="47" t="e">
        <f t="shared" ca="1" si="33"/>
        <v>#N/A</v>
      </c>
      <c r="BH29" s="47" t="str">
        <f t="shared" ca="1" si="34"/>
        <v/>
      </c>
      <c r="BI29" s="105" t="b">
        <v>0</v>
      </c>
      <c r="BJ29" s="106" t="b">
        <v>0</v>
      </c>
      <c r="BK29" s="106" t="b">
        <v>0</v>
      </c>
      <c r="BL29" s="106" t="b">
        <v>0</v>
      </c>
      <c r="BM29" s="107" t="b">
        <v>1</v>
      </c>
      <c r="BN29" s="108" t="b">
        <v>1</v>
      </c>
      <c r="BO29" s="105" t="b">
        <v>0</v>
      </c>
      <c r="BP29" s="106" t="b">
        <v>0</v>
      </c>
      <c r="BQ29" s="106" t="b">
        <v>0</v>
      </c>
      <c r="BR29" s="106" t="b">
        <v>0</v>
      </c>
      <c r="BS29" s="107" t="b">
        <v>1</v>
      </c>
      <c r="BT29" s="108" t="b">
        <v>1</v>
      </c>
      <c r="BU29" s="45" t="e">
        <f t="shared" ca="1" si="21"/>
        <v>#N/A</v>
      </c>
      <c r="BV29" s="47" t="e">
        <f t="shared" ca="1" si="35"/>
        <v>#N/A</v>
      </c>
      <c r="BW29" s="181" t="str">
        <f t="shared" ca="1" si="25"/>
        <v/>
      </c>
      <c r="BX29" s="182" t="b">
        <v>1</v>
      </c>
      <c r="BY29" s="183" t="b">
        <v>1</v>
      </c>
      <c r="BZ29" s="183" t="b">
        <v>1</v>
      </c>
      <c r="CA29" s="183" t="b">
        <v>1</v>
      </c>
      <c r="CB29" s="183" t="b">
        <v>0</v>
      </c>
      <c r="CC29" s="184" t="b">
        <v>1</v>
      </c>
      <c r="CD29" s="182" t="b">
        <v>1</v>
      </c>
      <c r="CE29" s="183" t="b">
        <v>1</v>
      </c>
      <c r="CF29" s="183" t="b">
        <v>1</v>
      </c>
      <c r="CG29" s="183" t="b">
        <v>1</v>
      </c>
      <c r="CH29" s="183" t="b">
        <v>0</v>
      </c>
      <c r="CI29" s="184" t="b">
        <v>1</v>
      </c>
    </row>
    <row r="30" spans="1:87">
      <c r="A30" s="150">
        <f t="shared" si="2"/>
        <v>24</v>
      </c>
      <c r="B30" s="40"/>
      <c r="C30" s="41"/>
      <c r="D30" s="41"/>
      <c r="E30" s="42"/>
      <c r="F30" s="42"/>
      <c r="G30" s="42"/>
      <c r="H30" s="42"/>
      <c r="I30" s="42"/>
      <c r="J30" s="42"/>
      <c r="K30" s="42"/>
      <c r="L30" s="42"/>
      <c r="M30" s="42"/>
      <c r="N30" s="42"/>
      <c r="O30" s="42"/>
      <c r="P30" s="42"/>
      <c r="Q30" s="48"/>
      <c r="R30" s="49"/>
      <c r="S30" s="50"/>
      <c r="T30" s="51"/>
      <c r="U30" s="56"/>
      <c r="V30" s="52"/>
      <c r="W30" s="185"/>
      <c r="X30" s="157"/>
      <c r="Y30" s="45" t="b">
        <f t="shared" si="3"/>
        <v>0</v>
      </c>
      <c r="Z30" s="45" t="b">
        <f t="shared" ca="1" si="4"/>
        <v>0</v>
      </c>
      <c r="AA30" s="45" t="b">
        <f t="shared" ca="1" si="37"/>
        <v>0</v>
      </c>
      <c r="AB30" s="45" t="b">
        <f t="shared" ca="1" si="37"/>
        <v>0</v>
      </c>
      <c r="AC30" s="45" t="b">
        <f t="shared" ca="1" si="37"/>
        <v>0</v>
      </c>
      <c r="AD30" s="45" t="b">
        <f t="shared" ca="1" si="6"/>
        <v>0</v>
      </c>
      <c r="AE30" s="45" t="b">
        <f t="shared" ca="1" si="22"/>
        <v>0</v>
      </c>
      <c r="AF30" s="45" t="b">
        <f t="shared" ca="1" si="7"/>
        <v>1</v>
      </c>
      <c r="AG30" s="45" t="b">
        <f t="shared" ca="1" si="8"/>
        <v>0</v>
      </c>
      <c r="AH30" s="45" t="b">
        <f t="shared" ca="1" si="23"/>
        <v>0</v>
      </c>
      <c r="AI30" s="45" t="b">
        <f t="shared" ca="1" si="9"/>
        <v>0</v>
      </c>
      <c r="AJ30" s="45" t="b">
        <f t="shared" ca="1" si="10"/>
        <v>0</v>
      </c>
      <c r="AK30" s="45" t="b">
        <f t="shared" ca="1" si="11"/>
        <v>0</v>
      </c>
      <c r="AL30" s="45" t="b">
        <f t="shared" ca="1" si="24"/>
        <v>0</v>
      </c>
      <c r="AM30" s="45" t="b">
        <f t="shared" ca="1" si="12"/>
        <v>0</v>
      </c>
      <c r="AN30" s="45" t="b">
        <f t="shared" ca="1" si="24"/>
        <v>0</v>
      </c>
      <c r="AO30" s="45" t="str">
        <f t="shared" si="13"/>
        <v xml:space="preserve">  </v>
      </c>
      <c r="AP30" s="46"/>
      <c r="AQ30" s="45">
        <f t="shared" si="26"/>
        <v>23</v>
      </c>
      <c r="AR30" s="45">
        <f t="shared" ca="1" si="38"/>
        <v>0</v>
      </c>
      <c r="AS30" s="45" t="str">
        <f t="shared" ca="1" si="38"/>
        <v xml:space="preserve">  </v>
      </c>
      <c r="AT30" s="45" t="b">
        <f t="shared" ca="1" si="36"/>
        <v>0</v>
      </c>
      <c r="AU30" s="45" t="b">
        <f t="shared" ca="1" si="16"/>
        <v>0</v>
      </c>
      <c r="AV30" s="46"/>
      <c r="AW30" s="45" t="e">
        <f t="shared" ca="1" si="17"/>
        <v>#N/A</v>
      </c>
      <c r="AX30" s="47" t="e">
        <f t="shared" ca="1" si="27"/>
        <v>#N/A</v>
      </c>
      <c r="AY30" s="47" t="str">
        <f t="shared" ca="1" si="28"/>
        <v/>
      </c>
      <c r="AZ30" s="45" t="e">
        <f t="shared" ca="1" si="18"/>
        <v>#N/A</v>
      </c>
      <c r="BA30" s="47" t="e">
        <f t="shared" ca="1" si="29"/>
        <v>#N/A</v>
      </c>
      <c r="BB30" s="47" t="str">
        <f t="shared" ca="1" si="30"/>
        <v/>
      </c>
      <c r="BC30" s="45" t="e">
        <f t="shared" ca="1" si="19"/>
        <v>#N/A</v>
      </c>
      <c r="BD30" s="47" t="e">
        <f t="shared" ca="1" si="31"/>
        <v>#N/A</v>
      </c>
      <c r="BE30" s="47" t="str">
        <f t="shared" ca="1" si="32"/>
        <v/>
      </c>
      <c r="BF30" s="45" t="e">
        <f t="shared" ca="1" si="20"/>
        <v>#N/A</v>
      </c>
      <c r="BG30" s="47" t="e">
        <f t="shared" ca="1" si="33"/>
        <v>#N/A</v>
      </c>
      <c r="BH30" s="47" t="str">
        <f t="shared" ca="1" si="34"/>
        <v/>
      </c>
      <c r="BI30" s="105" t="b">
        <v>0</v>
      </c>
      <c r="BJ30" s="106" t="b">
        <v>0</v>
      </c>
      <c r="BK30" s="106" t="b">
        <v>0</v>
      </c>
      <c r="BL30" s="106" t="b">
        <v>0</v>
      </c>
      <c r="BM30" s="107" t="b">
        <v>1</v>
      </c>
      <c r="BN30" s="108" t="b">
        <v>1</v>
      </c>
      <c r="BO30" s="105" t="b">
        <v>0</v>
      </c>
      <c r="BP30" s="106" t="b">
        <v>0</v>
      </c>
      <c r="BQ30" s="106" t="b">
        <v>0</v>
      </c>
      <c r="BR30" s="106" t="b">
        <v>0</v>
      </c>
      <c r="BS30" s="107" t="b">
        <v>1</v>
      </c>
      <c r="BT30" s="108" t="b">
        <v>1</v>
      </c>
      <c r="BU30" s="45" t="e">
        <f t="shared" ca="1" si="21"/>
        <v>#N/A</v>
      </c>
      <c r="BV30" s="47" t="e">
        <f t="shared" ca="1" si="35"/>
        <v>#N/A</v>
      </c>
      <c r="BW30" s="181" t="str">
        <f t="shared" ca="1" si="25"/>
        <v/>
      </c>
      <c r="BX30" s="182" t="b">
        <v>1</v>
      </c>
      <c r="BY30" s="183" t="b">
        <v>1</v>
      </c>
      <c r="BZ30" s="183" t="b">
        <v>1</v>
      </c>
      <c r="CA30" s="183" t="b">
        <v>1</v>
      </c>
      <c r="CB30" s="183" t="b">
        <v>0</v>
      </c>
      <c r="CC30" s="184" t="b">
        <v>1</v>
      </c>
      <c r="CD30" s="182" t="b">
        <v>1</v>
      </c>
      <c r="CE30" s="183" t="b">
        <v>1</v>
      </c>
      <c r="CF30" s="183" t="b">
        <v>1</v>
      </c>
      <c r="CG30" s="183" t="b">
        <v>1</v>
      </c>
      <c r="CH30" s="183" t="b">
        <v>0</v>
      </c>
      <c r="CI30" s="184" t="b">
        <v>1</v>
      </c>
    </row>
    <row r="31" spans="1:87">
      <c r="A31" s="150">
        <f t="shared" si="2"/>
        <v>25</v>
      </c>
      <c r="B31" s="40"/>
      <c r="C31" s="41"/>
      <c r="D31" s="41"/>
      <c r="E31" s="42"/>
      <c r="F31" s="42"/>
      <c r="G31" s="42"/>
      <c r="H31" s="42"/>
      <c r="I31" s="42"/>
      <c r="J31" s="42"/>
      <c r="K31" s="42"/>
      <c r="L31" s="42"/>
      <c r="M31" s="42"/>
      <c r="N31" s="42"/>
      <c r="O31" s="42"/>
      <c r="P31" s="42"/>
      <c r="Q31" s="48"/>
      <c r="R31" s="49"/>
      <c r="S31" s="50"/>
      <c r="T31" s="51"/>
      <c r="U31" s="56"/>
      <c r="V31" s="52"/>
      <c r="W31" s="185"/>
      <c r="X31" s="157"/>
      <c r="Y31" s="45" t="b">
        <f t="shared" si="3"/>
        <v>0</v>
      </c>
      <c r="Z31" s="45" t="b">
        <f t="shared" ca="1" si="4"/>
        <v>0</v>
      </c>
      <c r="AA31" s="45" t="b">
        <f t="shared" ca="1" si="37"/>
        <v>0</v>
      </c>
      <c r="AB31" s="45" t="b">
        <f t="shared" ca="1" si="37"/>
        <v>0</v>
      </c>
      <c r="AC31" s="45" t="b">
        <f t="shared" ca="1" si="37"/>
        <v>0</v>
      </c>
      <c r="AD31" s="45" t="b">
        <f t="shared" ca="1" si="6"/>
        <v>0</v>
      </c>
      <c r="AE31" s="45" t="b">
        <f t="shared" ca="1" si="22"/>
        <v>0</v>
      </c>
      <c r="AF31" s="45" t="b">
        <f t="shared" ca="1" si="7"/>
        <v>1</v>
      </c>
      <c r="AG31" s="45" t="b">
        <f t="shared" ca="1" si="8"/>
        <v>0</v>
      </c>
      <c r="AH31" s="45" t="b">
        <f t="shared" ca="1" si="23"/>
        <v>0</v>
      </c>
      <c r="AI31" s="45" t="b">
        <f t="shared" ca="1" si="9"/>
        <v>0</v>
      </c>
      <c r="AJ31" s="45" t="b">
        <f t="shared" ca="1" si="10"/>
        <v>0</v>
      </c>
      <c r="AK31" s="45" t="b">
        <f t="shared" ca="1" si="11"/>
        <v>0</v>
      </c>
      <c r="AL31" s="45" t="b">
        <f t="shared" ca="1" si="24"/>
        <v>0</v>
      </c>
      <c r="AM31" s="45" t="b">
        <f t="shared" ca="1" si="12"/>
        <v>0</v>
      </c>
      <c r="AN31" s="45" t="b">
        <f t="shared" ca="1" si="24"/>
        <v>0</v>
      </c>
      <c r="AO31" s="45" t="str">
        <f t="shared" si="13"/>
        <v xml:space="preserve">  </v>
      </c>
      <c r="AP31" s="46"/>
      <c r="AQ31" s="45">
        <f t="shared" si="26"/>
        <v>24</v>
      </c>
      <c r="AR31" s="45">
        <f t="shared" ca="1" si="38"/>
        <v>0</v>
      </c>
      <c r="AS31" s="45" t="str">
        <f t="shared" ca="1" si="38"/>
        <v xml:space="preserve">  </v>
      </c>
      <c r="AT31" s="45" t="b">
        <f t="shared" ca="1" si="36"/>
        <v>0</v>
      </c>
      <c r="AU31" s="45" t="b">
        <f t="shared" ca="1" si="16"/>
        <v>0</v>
      </c>
      <c r="AV31" s="46"/>
      <c r="AW31" s="45" t="e">
        <f t="shared" ca="1" si="17"/>
        <v>#N/A</v>
      </c>
      <c r="AX31" s="47" t="e">
        <f t="shared" ca="1" si="27"/>
        <v>#N/A</v>
      </c>
      <c r="AY31" s="47" t="str">
        <f t="shared" ca="1" si="28"/>
        <v/>
      </c>
      <c r="AZ31" s="45" t="e">
        <f t="shared" ca="1" si="18"/>
        <v>#N/A</v>
      </c>
      <c r="BA31" s="47" t="e">
        <f t="shared" ca="1" si="29"/>
        <v>#N/A</v>
      </c>
      <c r="BB31" s="47" t="str">
        <f t="shared" ca="1" si="30"/>
        <v/>
      </c>
      <c r="BC31" s="45" t="e">
        <f t="shared" ca="1" si="19"/>
        <v>#N/A</v>
      </c>
      <c r="BD31" s="47" t="e">
        <f t="shared" ca="1" si="31"/>
        <v>#N/A</v>
      </c>
      <c r="BE31" s="47" t="str">
        <f t="shared" ca="1" si="32"/>
        <v/>
      </c>
      <c r="BF31" s="45" t="e">
        <f t="shared" ca="1" si="20"/>
        <v>#N/A</v>
      </c>
      <c r="BG31" s="47" t="e">
        <f t="shared" ca="1" si="33"/>
        <v>#N/A</v>
      </c>
      <c r="BH31" s="47" t="str">
        <f t="shared" ca="1" si="34"/>
        <v/>
      </c>
      <c r="BI31" s="105" t="b">
        <v>0</v>
      </c>
      <c r="BJ31" s="106" t="b">
        <v>0</v>
      </c>
      <c r="BK31" s="106" t="b">
        <v>0</v>
      </c>
      <c r="BL31" s="106" t="b">
        <v>0</v>
      </c>
      <c r="BM31" s="107" t="b">
        <v>1</v>
      </c>
      <c r="BN31" s="108" t="b">
        <v>1</v>
      </c>
      <c r="BO31" s="105" t="b">
        <v>0</v>
      </c>
      <c r="BP31" s="106" t="b">
        <v>0</v>
      </c>
      <c r="BQ31" s="106" t="b">
        <v>0</v>
      </c>
      <c r="BR31" s="106" t="b">
        <v>0</v>
      </c>
      <c r="BS31" s="107" t="b">
        <v>1</v>
      </c>
      <c r="BT31" s="108" t="b">
        <v>1</v>
      </c>
      <c r="BU31" s="45" t="e">
        <f t="shared" ca="1" si="21"/>
        <v>#N/A</v>
      </c>
      <c r="BV31" s="47" t="e">
        <f t="shared" ca="1" si="35"/>
        <v>#N/A</v>
      </c>
      <c r="BW31" s="181" t="str">
        <f t="shared" ca="1" si="25"/>
        <v/>
      </c>
      <c r="BX31" s="182" t="b">
        <v>1</v>
      </c>
      <c r="BY31" s="183" t="b">
        <v>1</v>
      </c>
      <c r="BZ31" s="183" t="b">
        <v>1</v>
      </c>
      <c r="CA31" s="183" t="b">
        <v>1</v>
      </c>
      <c r="CB31" s="183" t="b">
        <v>0</v>
      </c>
      <c r="CC31" s="184" t="b">
        <v>1</v>
      </c>
      <c r="CD31" s="182" t="b">
        <v>1</v>
      </c>
      <c r="CE31" s="183" t="b">
        <v>1</v>
      </c>
      <c r="CF31" s="183" t="b">
        <v>1</v>
      </c>
      <c r="CG31" s="183" t="b">
        <v>1</v>
      </c>
      <c r="CH31" s="183" t="b">
        <v>0</v>
      </c>
      <c r="CI31" s="184" t="b">
        <v>1</v>
      </c>
    </row>
    <row r="32" spans="1:87">
      <c r="A32" s="150">
        <f t="shared" si="2"/>
        <v>26</v>
      </c>
      <c r="B32" s="40"/>
      <c r="C32" s="41"/>
      <c r="D32" s="41"/>
      <c r="E32" s="42"/>
      <c r="F32" s="42"/>
      <c r="G32" s="42"/>
      <c r="H32" s="42"/>
      <c r="I32" s="42"/>
      <c r="J32" s="42"/>
      <c r="K32" s="42"/>
      <c r="L32" s="42"/>
      <c r="M32" s="42"/>
      <c r="N32" s="42"/>
      <c r="O32" s="42"/>
      <c r="P32" s="42"/>
      <c r="Q32" s="48"/>
      <c r="R32" s="49"/>
      <c r="S32" s="50"/>
      <c r="T32" s="51"/>
      <c r="U32" s="56"/>
      <c r="V32" s="52"/>
      <c r="W32" s="185"/>
      <c r="X32" s="157"/>
      <c r="Y32" s="45" t="b">
        <f t="shared" si="3"/>
        <v>0</v>
      </c>
      <c r="Z32" s="45" t="b">
        <f t="shared" ca="1" si="4"/>
        <v>0</v>
      </c>
      <c r="AA32" s="45" t="b">
        <f t="shared" ca="1" si="37"/>
        <v>0</v>
      </c>
      <c r="AB32" s="45" t="b">
        <f t="shared" ca="1" si="37"/>
        <v>0</v>
      </c>
      <c r="AC32" s="45" t="b">
        <f t="shared" ca="1" si="37"/>
        <v>0</v>
      </c>
      <c r="AD32" s="45" t="b">
        <f t="shared" ca="1" si="6"/>
        <v>0</v>
      </c>
      <c r="AE32" s="45" t="b">
        <f t="shared" ca="1" si="22"/>
        <v>0</v>
      </c>
      <c r="AF32" s="45" t="b">
        <f t="shared" ca="1" si="7"/>
        <v>1</v>
      </c>
      <c r="AG32" s="45" t="b">
        <f t="shared" ca="1" si="8"/>
        <v>0</v>
      </c>
      <c r="AH32" s="45" t="b">
        <f t="shared" ca="1" si="23"/>
        <v>0</v>
      </c>
      <c r="AI32" s="45" t="b">
        <f t="shared" ca="1" si="9"/>
        <v>0</v>
      </c>
      <c r="AJ32" s="45" t="b">
        <f t="shared" ca="1" si="10"/>
        <v>0</v>
      </c>
      <c r="AK32" s="45" t="b">
        <f t="shared" ca="1" si="11"/>
        <v>0</v>
      </c>
      <c r="AL32" s="45" t="b">
        <f t="shared" ca="1" si="24"/>
        <v>0</v>
      </c>
      <c r="AM32" s="45" t="b">
        <f t="shared" ca="1" si="12"/>
        <v>0</v>
      </c>
      <c r="AN32" s="45" t="b">
        <f t="shared" ca="1" si="24"/>
        <v>0</v>
      </c>
      <c r="AO32" s="45" t="str">
        <f t="shared" si="13"/>
        <v xml:space="preserve">  </v>
      </c>
      <c r="AP32" s="46"/>
      <c r="AQ32" s="45">
        <f t="shared" si="26"/>
        <v>25</v>
      </c>
      <c r="AR32" s="45">
        <f t="shared" ca="1" si="38"/>
        <v>0</v>
      </c>
      <c r="AS32" s="45" t="str">
        <f t="shared" ca="1" si="38"/>
        <v xml:space="preserve">  </v>
      </c>
      <c r="AT32" s="45" t="b">
        <f t="shared" ca="1" si="36"/>
        <v>0</v>
      </c>
      <c r="AU32" s="45" t="b">
        <f t="shared" ca="1" si="16"/>
        <v>0</v>
      </c>
      <c r="AV32" s="46"/>
      <c r="AW32" s="45" t="e">
        <f t="shared" ca="1" si="17"/>
        <v>#N/A</v>
      </c>
      <c r="AX32" s="47" t="e">
        <f t="shared" ca="1" si="27"/>
        <v>#N/A</v>
      </c>
      <c r="AY32" s="47" t="str">
        <f t="shared" ca="1" si="28"/>
        <v/>
      </c>
      <c r="AZ32" s="45" t="e">
        <f t="shared" ca="1" si="18"/>
        <v>#N/A</v>
      </c>
      <c r="BA32" s="47" t="e">
        <f t="shared" ca="1" si="29"/>
        <v>#N/A</v>
      </c>
      <c r="BB32" s="47" t="str">
        <f t="shared" ca="1" si="30"/>
        <v/>
      </c>
      <c r="BC32" s="45" t="e">
        <f t="shared" ca="1" si="19"/>
        <v>#N/A</v>
      </c>
      <c r="BD32" s="47" t="e">
        <f t="shared" ca="1" si="31"/>
        <v>#N/A</v>
      </c>
      <c r="BE32" s="47" t="str">
        <f t="shared" ca="1" si="32"/>
        <v/>
      </c>
      <c r="BF32" s="45" t="e">
        <f t="shared" ca="1" si="20"/>
        <v>#N/A</v>
      </c>
      <c r="BG32" s="47" t="e">
        <f t="shared" ca="1" si="33"/>
        <v>#N/A</v>
      </c>
      <c r="BH32" s="47" t="str">
        <f t="shared" ca="1" si="34"/>
        <v/>
      </c>
      <c r="BI32" s="105" t="b">
        <v>0</v>
      </c>
      <c r="BJ32" s="106" t="b">
        <v>0</v>
      </c>
      <c r="BK32" s="106" t="b">
        <v>0</v>
      </c>
      <c r="BL32" s="106" t="b">
        <v>0</v>
      </c>
      <c r="BM32" s="107" t="b">
        <v>1</v>
      </c>
      <c r="BN32" s="108" t="b">
        <v>1</v>
      </c>
      <c r="BO32" s="105" t="b">
        <v>0</v>
      </c>
      <c r="BP32" s="106" t="b">
        <v>0</v>
      </c>
      <c r="BQ32" s="106" t="b">
        <v>0</v>
      </c>
      <c r="BR32" s="106" t="b">
        <v>0</v>
      </c>
      <c r="BS32" s="107" t="b">
        <v>1</v>
      </c>
      <c r="BT32" s="108" t="b">
        <v>1</v>
      </c>
      <c r="BU32" s="45" t="e">
        <f t="shared" ca="1" si="21"/>
        <v>#N/A</v>
      </c>
      <c r="BV32" s="47" t="e">
        <f t="shared" ca="1" si="35"/>
        <v>#N/A</v>
      </c>
      <c r="BW32" s="181" t="str">
        <f t="shared" ca="1" si="25"/>
        <v/>
      </c>
      <c r="BX32" s="182" t="b">
        <v>1</v>
      </c>
      <c r="BY32" s="183" t="b">
        <v>1</v>
      </c>
      <c r="BZ32" s="183" t="b">
        <v>1</v>
      </c>
      <c r="CA32" s="183" t="b">
        <v>1</v>
      </c>
      <c r="CB32" s="183" t="b">
        <v>0</v>
      </c>
      <c r="CC32" s="184" t="b">
        <v>1</v>
      </c>
      <c r="CD32" s="182" t="b">
        <v>1</v>
      </c>
      <c r="CE32" s="183" t="b">
        <v>1</v>
      </c>
      <c r="CF32" s="183" t="b">
        <v>1</v>
      </c>
      <c r="CG32" s="183" t="b">
        <v>1</v>
      </c>
      <c r="CH32" s="183" t="b">
        <v>0</v>
      </c>
      <c r="CI32" s="184" t="b">
        <v>1</v>
      </c>
    </row>
    <row r="33" spans="1:87">
      <c r="A33" s="150">
        <f t="shared" si="2"/>
        <v>27</v>
      </c>
      <c r="B33" s="40"/>
      <c r="C33" s="41"/>
      <c r="D33" s="41"/>
      <c r="E33" s="42"/>
      <c r="F33" s="42"/>
      <c r="G33" s="42"/>
      <c r="H33" s="42"/>
      <c r="I33" s="42"/>
      <c r="J33" s="42"/>
      <c r="K33" s="42"/>
      <c r="L33" s="42"/>
      <c r="M33" s="42"/>
      <c r="N33" s="42"/>
      <c r="O33" s="42"/>
      <c r="P33" s="42"/>
      <c r="Q33" s="48"/>
      <c r="R33" s="49"/>
      <c r="S33" s="50"/>
      <c r="T33" s="51"/>
      <c r="U33" s="56"/>
      <c r="V33" s="52"/>
      <c r="W33" s="185"/>
      <c r="X33" s="157"/>
      <c r="Y33" s="45" t="b">
        <f t="shared" si="3"/>
        <v>0</v>
      </c>
      <c r="Z33" s="45" t="b">
        <f t="shared" ca="1" si="4"/>
        <v>0</v>
      </c>
      <c r="AA33" s="45" t="b">
        <f t="shared" ca="1" si="37"/>
        <v>0</v>
      </c>
      <c r="AB33" s="45" t="b">
        <f t="shared" ca="1" si="37"/>
        <v>0</v>
      </c>
      <c r="AC33" s="45" t="b">
        <f t="shared" ca="1" si="37"/>
        <v>0</v>
      </c>
      <c r="AD33" s="45" t="b">
        <f t="shared" ca="1" si="6"/>
        <v>0</v>
      </c>
      <c r="AE33" s="45" t="b">
        <f t="shared" ca="1" si="22"/>
        <v>0</v>
      </c>
      <c r="AF33" s="45" t="b">
        <f t="shared" ca="1" si="7"/>
        <v>1</v>
      </c>
      <c r="AG33" s="45" t="b">
        <f t="shared" ca="1" si="8"/>
        <v>0</v>
      </c>
      <c r="AH33" s="45" t="b">
        <f t="shared" ca="1" si="23"/>
        <v>0</v>
      </c>
      <c r="AI33" s="45" t="b">
        <f t="shared" ca="1" si="9"/>
        <v>0</v>
      </c>
      <c r="AJ33" s="45" t="b">
        <f t="shared" ca="1" si="10"/>
        <v>0</v>
      </c>
      <c r="AK33" s="45" t="b">
        <f t="shared" ca="1" si="11"/>
        <v>0</v>
      </c>
      <c r="AL33" s="45" t="b">
        <f t="shared" ca="1" si="24"/>
        <v>0</v>
      </c>
      <c r="AM33" s="45" t="b">
        <f t="shared" ca="1" si="12"/>
        <v>0</v>
      </c>
      <c r="AN33" s="45" t="b">
        <f t="shared" ca="1" si="24"/>
        <v>0</v>
      </c>
      <c r="AO33" s="45" t="str">
        <f t="shared" si="13"/>
        <v xml:space="preserve">  </v>
      </c>
      <c r="AP33" s="46"/>
      <c r="AQ33" s="45">
        <f t="shared" si="26"/>
        <v>26</v>
      </c>
      <c r="AR33" s="45">
        <f t="shared" ca="1" si="38"/>
        <v>0</v>
      </c>
      <c r="AS33" s="45" t="str">
        <f t="shared" ca="1" si="38"/>
        <v xml:space="preserve">  </v>
      </c>
      <c r="AT33" s="45" t="b">
        <f t="shared" ca="1" si="36"/>
        <v>0</v>
      </c>
      <c r="AU33" s="45" t="b">
        <f t="shared" ca="1" si="16"/>
        <v>0</v>
      </c>
      <c r="AV33" s="46"/>
      <c r="AW33" s="45" t="e">
        <f t="shared" ca="1" si="17"/>
        <v>#N/A</v>
      </c>
      <c r="AX33" s="47" t="e">
        <f t="shared" ca="1" si="27"/>
        <v>#N/A</v>
      </c>
      <c r="AY33" s="47" t="str">
        <f t="shared" ca="1" si="28"/>
        <v/>
      </c>
      <c r="AZ33" s="45" t="e">
        <f t="shared" ca="1" si="18"/>
        <v>#N/A</v>
      </c>
      <c r="BA33" s="47" t="e">
        <f t="shared" ca="1" si="29"/>
        <v>#N/A</v>
      </c>
      <c r="BB33" s="47" t="str">
        <f t="shared" ca="1" si="30"/>
        <v/>
      </c>
      <c r="BC33" s="45" t="e">
        <f t="shared" ca="1" si="19"/>
        <v>#N/A</v>
      </c>
      <c r="BD33" s="47" t="e">
        <f t="shared" ca="1" si="31"/>
        <v>#N/A</v>
      </c>
      <c r="BE33" s="47" t="str">
        <f t="shared" ca="1" si="32"/>
        <v/>
      </c>
      <c r="BF33" s="45" t="e">
        <f t="shared" ca="1" si="20"/>
        <v>#N/A</v>
      </c>
      <c r="BG33" s="47" t="e">
        <f t="shared" ca="1" si="33"/>
        <v>#N/A</v>
      </c>
      <c r="BH33" s="47" t="str">
        <f t="shared" ca="1" si="34"/>
        <v/>
      </c>
      <c r="BI33" s="105" t="b">
        <v>0</v>
      </c>
      <c r="BJ33" s="106" t="b">
        <v>0</v>
      </c>
      <c r="BK33" s="106" t="b">
        <v>0</v>
      </c>
      <c r="BL33" s="106" t="b">
        <v>0</v>
      </c>
      <c r="BM33" s="107" t="b">
        <v>1</v>
      </c>
      <c r="BN33" s="108" t="b">
        <v>1</v>
      </c>
      <c r="BO33" s="105" t="b">
        <v>0</v>
      </c>
      <c r="BP33" s="106" t="b">
        <v>0</v>
      </c>
      <c r="BQ33" s="106" t="b">
        <v>0</v>
      </c>
      <c r="BR33" s="106" t="b">
        <v>0</v>
      </c>
      <c r="BS33" s="107" t="b">
        <v>1</v>
      </c>
      <c r="BT33" s="108" t="b">
        <v>1</v>
      </c>
      <c r="BU33" s="45" t="e">
        <f t="shared" ca="1" si="21"/>
        <v>#N/A</v>
      </c>
      <c r="BV33" s="47" t="e">
        <f t="shared" ca="1" si="35"/>
        <v>#N/A</v>
      </c>
      <c r="BW33" s="181" t="str">
        <f t="shared" ca="1" si="25"/>
        <v/>
      </c>
      <c r="BX33" s="182" t="b">
        <v>1</v>
      </c>
      <c r="BY33" s="183" t="b">
        <v>1</v>
      </c>
      <c r="BZ33" s="183" t="b">
        <v>1</v>
      </c>
      <c r="CA33" s="183" t="b">
        <v>1</v>
      </c>
      <c r="CB33" s="183" t="b">
        <v>0</v>
      </c>
      <c r="CC33" s="184" t="b">
        <v>1</v>
      </c>
      <c r="CD33" s="182" t="b">
        <v>1</v>
      </c>
      <c r="CE33" s="183" t="b">
        <v>1</v>
      </c>
      <c r="CF33" s="183" t="b">
        <v>1</v>
      </c>
      <c r="CG33" s="183" t="b">
        <v>1</v>
      </c>
      <c r="CH33" s="183" t="b">
        <v>0</v>
      </c>
      <c r="CI33" s="184" t="b">
        <v>1</v>
      </c>
    </row>
    <row r="34" spans="1:87">
      <c r="A34" s="150">
        <f t="shared" si="2"/>
        <v>28</v>
      </c>
      <c r="B34" s="40"/>
      <c r="C34" s="41"/>
      <c r="D34" s="41"/>
      <c r="E34" s="42"/>
      <c r="F34" s="42"/>
      <c r="G34" s="42"/>
      <c r="H34" s="42"/>
      <c r="I34" s="42"/>
      <c r="J34" s="42"/>
      <c r="K34" s="42"/>
      <c r="L34" s="42"/>
      <c r="M34" s="42"/>
      <c r="N34" s="42"/>
      <c r="O34" s="42"/>
      <c r="P34" s="42"/>
      <c r="Q34" s="48"/>
      <c r="R34" s="49"/>
      <c r="S34" s="50"/>
      <c r="T34" s="51"/>
      <c r="U34" s="56"/>
      <c r="V34" s="52"/>
      <c r="W34" s="185"/>
      <c r="X34" s="157"/>
      <c r="Y34" s="45" t="b">
        <f t="shared" si="3"/>
        <v>0</v>
      </c>
      <c r="Z34" s="45" t="b">
        <f t="shared" ca="1" si="4"/>
        <v>0</v>
      </c>
      <c r="AA34" s="45" t="b">
        <f t="shared" ca="1" si="37"/>
        <v>0</v>
      </c>
      <c r="AB34" s="45" t="b">
        <f t="shared" ca="1" si="37"/>
        <v>0</v>
      </c>
      <c r="AC34" s="45" t="b">
        <f t="shared" ca="1" si="37"/>
        <v>0</v>
      </c>
      <c r="AD34" s="45" t="b">
        <f t="shared" ca="1" si="6"/>
        <v>0</v>
      </c>
      <c r="AE34" s="45" t="b">
        <f t="shared" ca="1" si="22"/>
        <v>0</v>
      </c>
      <c r="AF34" s="45" t="b">
        <f t="shared" ca="1" si="7"/>
        <v>1</v>
      </c>
      <c r="AG34" s="45" t="b">
        <f t="shared" ca="1" si="8"/>
        <v>0</v>
      </c>
      <c r="AH34" s="45" t="b">
        <f t="shared" ca="1" si="23"/>
        <v>0</v>
      </c>
      <c r="AI34" s="45" t="b">
        <f t="shared" ca="1" si="9"/>
        <v>0</v>
      </c>
      <c r="AJ34" s="45" t="b">
        <f t="shared" ca="1" si="10"/>
        <v>0</v>
      </c>
      <c r="AK34" s="45" t="b">
        <f t="shared" ca="1" si="11"/>
        <v>0</v>
      </c>
      <c r="AL34" s="45" t="b">
        <f t="shared" ca="1" si="24"/>
        <v>0</v>
      </c>
      <c r="AM34" s="45" t="b">
        <f t="shared" ca="1" si="12"/>
        <v>0</v>
      </c>
      <c r="AN34" s="45" t="b">
        <f t="shared" ca="1" si="24"/>
        <v>0</v>
      </c>
      <c r="AO34" s="45" t="str">
        <f t="shared" si="13"/>
        <v xml:space="preserve">  </v>
      </c>
      <c r="AP34" s="46"/>
      <c r="AQ34" s="45">
        <f t="shared" si="26"/>
        <v>27</v>
      </c>
      <c r="AR34" s="45">
        <f t="shared" ca="1" si="38"/>
        <v>0</v>
      </c>
      <c r="AS34" s="45" t="str">
        <f t="shared" ca="1" si="38"/>
        <v xml:space="preserve">  </v>
      </c>
      <c r="AT34" s="45" t="b">
        <f t="shared" ca="1" si="36"/>
        <v>0</v>
      </c>
      <c r="AU34" s="45" t="b">
        <f t="shared" ca="1" si="16"/>
        <v>0</v>
      </c>
      <c r="AV34" s="46"/>
      <c r="AW34" s="45" t="e">
        <f t="shared" ca="1" si="17"/>
        <v>#N/A</v>
      </c>
      <c r="AX34" s="47" t="e">
        <f t="shared" ca="1" si="27"/>
        <v>#N/A</v>
      </c>
      <c r="AY34" s="47" t="str">
        <f t="shared" ca="1" si="28"/>
        <v/>
      </c>
      <c r="AZ34" s="45" t="e">
        <f t="shared" ca="1" si="18"/>
        <v>#N/A</v>
      </c>
      <c r="BA34" s="47" t="e">
        <f t="shared" ca="1" si="29"/>
        <v>#N/A</v>
      </c>
      <c r="BB34" s="47" t="str">
        <f t="shared" ca="1" si="30"/>
        <v/>
      </c>
      <c r="BC34" s="45" t="e">
        <f t="shared" ca="1" si="19"/>
        <v>#N/A</v>
      </c>
      <c r="BD34" s="47" t="e">
        <f t="shared" ca="1" si="31"/>
        <v>#N/A</v>
      </c>
      <c r="BE34" s="47" t="str">
        <f t="shared" ca="1" si="32"/>
        <v/>
      </c>
      <c r="BF34" s="45" t="e">
        <f t="shared" ca="1" si="20"/>
        <v>#N/A</v>
      </c>
      <c r="BG34" s="47" t="e">
        <f t="shared" ca="1" si="33"/>
        <v>#N/A</v>
      </c>
      <c r="BH34" s="47" t="str">
        <f t="shared" ca="1" si="34"/>
        <v/>
      </c>
      <c r="BI34" s="105" t="b">
        <v>0</v>
      </c>
      <c r="BJ34" s="106" t="b">
        <v>0</v>
      </c>
      <c r="BK34" s="106" t="b">
        <v>0</v>
      </c>
      <c r="BL34" s="106" t="b">
        <v>0</v>
      </c>
      <c r="BM34" s="107" t="b">
        <v>1</v>
      </c>
      <c r="BN34" s="108" t="b">
        <v>1</v>
      </c>
      <c r="BO34" s="105" t="b">
        <v>0</v>
      </c>
      <c r="BP34" s="106" t="b">
        <v>0</v>
      </c>
      <c r="BQ34" s="106" t="b">
        <v>0</v>
      </c>
      <c r="BR34" s="106" t="b">
        <v>0</v>
      </c>
      <c r="BS34" s="107" t="b">
        <v>1</v>
      </c>
      <c r="BT34" s="108" t="b">
        <v>1</v>
      </c>
      <c r="BU34" s="45" t="e">
        <f t="shared" ca="1" si="21"/>
        <v>#N/A</v>
      </c>
      <c r="BV34" s="47" t="e">
        <f t="shared" ca="1" si="35"/>
        <v>#N/A</v>
      </c>
      <c r="BW34" s="181" t="str">
        <f t="shared" ca="1" si="25"/>
        <v/>
      </c>
      <c r="BX34" s="182" t="b">
        <v>1</v>
      </c>
      <c r="BY34" s="183" t="b">
        <v>1</v>
      </c>
      <c r="BZ34" s="183" t="b">
        <v>1</v>
      </c>
      <c r="CA34" s="183" t="b">
        <v>1</v>
      </c>
      <c r="CB34" s="183" t="b">
        <v>0</v>
      </c>
      <c r="CC34" s="184" t="b">
        <v>1</v>
      </c>
      <c r="CD34" s="182" t="b">
        <v>1</v>
      </c>
      <c r="CE34" s="183" t="b">
        <v>1</v>
      </c>
      <c r="CF34" s="183" t="b">
        <v>1</v>
      </c>
      <c r="CG34" s="183" t="b">
        <v>1</v>
      </c>
      <c r="CH34" s="183" t="b">
        <v>0</v>
      </c>
      <c r="CI34" s="184" t="b">
        <v>1</v>
      </c>
    </row>
    <row r="35" spans="1:87">
      <c r="A35" s="150">
        <f t="shared" si="2"/>
        <v>29</v>
      </c>
      <c r="B35" s="40"/>
      <c r="C35" s="41"/>
      <c r="D35" s="41"/>
      <c r="E35" s="42"/>
      <c r="F35" s="42"/>
      <c r="G35" s="42"/>
      <c r="H35" s="42"/>
      <c r="I35" s="42"/>
      <c r="J35" s="42"/>
      <c r="K35" s="42"/>
      <c r="L35" s="42"/>
      <c r="M35" s="42"/>
      <c r="N35" s="42"/>
      <c r="O35" s="42"/>
      <c r="P35" s="42"/>
      <c r="Q35" s="48"/>
      <c r="R35" s="49"/>
      <c r="S35" s="50"/>
      <c r="T35" s="51"/>
      <c r="U35" s="56"/>
      <c r="V35" s="52"/>
      <c r="W35" s="185"/>
      <c r="X35" s="157"/>
      <c r="Y35" s="45" t="b">
        <f t="shared" si="3"/>
        <v>0</v>
      </c>
      <c r="Z35" s="45" t="b">
        <f t="shared" ca="1" si="4"/>
        <v>0</v>
      </c>
      <c r="AA35" s="45" t="b">
        <f t="shared" ca="1" si="37"/>
        <v>0</v>
      </c>
      <c r="AB35" s="45" t="b">
        <f t="shared" ca="1" si="37"/>
        <v>0</v>
      </c>
      <c r="AC35" s="45" t="b">
        <f t="shared" ca="1" si="37"/>
        <v>0</v>
      </c>
      <c r="AD35" s="45" t="b">
        <f t="shared" ca="1" si="6"/>
        <v>0</v>
      </c>
      <c r="AE35" s="45" t="b">
        <f t="shared" ca="1" si="22"/>
        <v>0</v>
      </c>
      <c r="AF35" s="45" t="b">
        <f t="shared" ca="1" si="7"/>
        <v>1</v>
      </c>
      <c r="AG35" s="45" t="b">
        <f t="shared" ca="1" si="8"/>
        <v>0</v>
      </c>
      <c r="AH35" s="45" t="b">
        <f t="shared" ca="1" si="23"/>
        <v>0</v>
      </c>
      <c r="AI35" s="45" t="b">
        <f t="shared" ca="1" si="9"/>
        <v>0</v>
      </c>
      <c r="AJ35" s="45" t="b">
        <f t="shared" ca="1" si="10"/>
        <v>0</v>
      </c>
      <c r="AK35" s="45" t="b">
        <f t="shared" ca="1" si="11"/>
        <v>0</v>
      </c>
      <c r="AL35" s="45" t="b">
        <f t="shared" ca="1" si="24"/>
        <v>0</v>
      </c>
      <c r="AM35" s="45" t="b">
        <f t="shared" ca="1" si="12"/>
        <v>0</v>
      </c>
      <c r="AN35" s="45" t="b">
        <f t="shared" ca="1" si="24"/>
        <v>0</v>
      </c>
      <c r="AO35" s="45" t="str">
        <f t="shared" si="13"/>
        <v xml:space="preserve">  </v>
      </c>
      <c r="AP35" s="46"/>
      <c r="AQ35" s="45">
        <f t="shared" si="26"/>
        <v>28</v>
      </c>
      <c r="AR35" s="45">
        <f t="shared" ca="1" si="38"/>
        <v>0</v>
      </c>
      <c r="AS35" s="45" t="str">
        <f t="shared" ca="1" si="38"/>
        <v xml:space="preserve">  </v>
      </c>
      <c r="AT35" s="45" t="b">
        <f t="shared" ca="1" si="36"/>
        <v>0</v>
      </c>
      <c r="AU35" s="45" t="b">
        <f t="shared" ca="1" si="16"/>
        <v>0</v>
      </c>
      <c r="AV35" s="46"/>
      <c r="AW35" s="45" t="e">
        <f t="shared" ca="1" si="17"/>
        <v>#N/A</v>
      </c>
      <c r="AX35" s="47" t="e">
        <f t="shared" ca="1" si="27"/>
        <v>#N/A</v>
      </c>
      <c r="AY35" s="47" t="str">
        <f t="shared" ca="1" si="28"/>
        <v/>
      </c>
      <c r="AZ35" s="45" t="e">
        <f t="shared" ca="1" si="18"/>
        <v>#N/A</v>
      </c>
      <c r="BA35" s="47" t="e">
        <f t="shared" ca="1" si="29"/>
        <v>#N/A</v>
      </c>
      <c r="BB35" s="47" t="str">
        <f t="shared" ca="1" si="30"/>
        <v/>
      </c>
      <c r="BC35" s="45" t="e">
        <f t="shared" ca="1" si="19"/>
        <v>#N/A</v>
      </c>
      <c r="BD35" s="47" t="e">
        <f t="shared" ca="1" si="31"/>
        <v>#N/A</v>
      </c>
      <c r="BE35" s="47" t="str">
        <f t="shared" ca="1" si="32"/>
        <v/>
      </c>
      <c r="BF35" s="45" t="e">
        <f t="shared" ca="1" si="20"/>
        <v>#N/A</v>
      </c>
      <c r="BG35" s="47" t="e">
        <f t="shared" ca="1" si="33"/>
        <v>#N/A</v>
      </c>
      <c r="BH35" s="47" t="str">
        <f t="shared" ca="1" si="34"/>
        <v/>
      </c>
      <c r="BI35" s="105" t="b">
        <v>0</v>
      </c>
      <c r="BJ35" s="106" t="b">
        <v>0</v>
      </c>
      <c r="BK35" s="106" t="b">
        <v>0</v>
      </c>
      <c r="BL35" s="106" t="b">
        <v>0</v>
      </c>
      <c r="BM35" s="107" t="b">
        <v>1</v>
      </c>
      <c r="BN35" s="108" t="b">
        <v>1</v>
      </c>
      <c r="BO35" s="105" t="b">
        <v>0</v>
      </c>
      <c r="BP35" s="106" t="b">
        <v>0</v>
      </c>
      <c r="BQ35" s="106" t="b">
        <v>0</v>
      </c>
      <c r="BR35" s="106" t="b">
        <v>0</v>
      </c>
      <c r="BS35" s="107" t="b">
        <v>1</v>
      </c>
      <c r="BT35" s="108" t="b">
        <v>1</v>
      </c>
      <c r="BU35" s="45" t="e">
        <f t="shared" ca="1" si="21"/>
        <v>#N/A</v>
      </c>
      <c r="BV35" s="47" t="e">
        <f t="shared" ca="1" si="35"/>
        <v>#N/A</v>
      </c>
      <c r="BW35" s="181" t="str">
        <f t="shared" ca="1" si="25"/>
        <v/>
      </c>
      <c r="BX35" s="182" t="b">
        <v>1</v>
      </c>
      <c r="BY35" s="183" t="b">
        <v>1</v>
      </c>
      <c r="BZ35" s="183" t="b">
        <v>1</v>
      </c>
      <c r="CA35" s="183" t="b">
        <v>1</v>
      </c>
      <c r="CB35" s="183" t="b">
        <v>0</v>
      </c>
      <c r="CC35" s="184" t="b">
        <v>1</v>
      </c>
      <c r="CD35" s="182" t="b">
        <v>1</v>
      </c>
      <c r="CE35" s="183" t="b">
        <v>1</v>
      </c>
      <c r="CF35" s="183" t="b">
        <v>1</v>
      </c>
      <c r="CG35" s="183" t="b">
        <v>1</v>
      </c>
      <c r="CH35" s="183" t="b">
        <v>0</v>
      </c>
      <c r="CI35" s="184" t="b">
        <v>1</v>
      </c>
    </row>
    <row r="36" spans="1:87">
      <c r="A36" s="150">
        <f t="shared" si="2"/>
        <v>30</v>
      </c>
      <c r="B36" s="40"/>
      <c r="C36" s="41"/>
      <c r="D36" s="41"/>
      <c r="E36" s="42"/>
      <c r="F36" s="42"/>
      <c r="G36" s="42"/>
      <c r="H36" s="42"/>
      <c r="I36" s="42"/>
      <c r="J36" s="42"/>
      <c r="K36" s="42"/>
      <c r="L36" s="42"/>
      <c r="M36" s="42"/>
      <c r="N36" s="42"/>
      <c r="O36" s="42"/>
      <c r="P36" s="42"/>
      <c r="Q36" s="48"/>
      <c r="R36" s="49"/>
      <c r="S36" s="50"/>
      <c r="T36" s="51"/>
      <c r="U36" s="56"/>
      <c r="V36" s="52"/>
      <c r="W36" s="185"/>
      <c r="X36" s="157"/>
      <c r="Y36" s="45" t="b">
        <f t="shared" si="3"/>
        <v>0</v>
      </c>
      <c r="Z36" s="45" t="b">
        <f t="shared" ca="1" si="4"/>
        <v>0</v>
      </c>
      <c r="AA36" s="45" t="b">
        <f t="shared" ca="1" si="37"/>
        <v>0</v>
      </c>
      <c r="AB36" s="45" t="b">
        <f t="shared" ca="1" si="37"/>
        <v>0</v>
      </c>
      <c r="AC36" s="45" t="b">
        <f t="shared" ca="1" si="37"/>
        <v>0</v>
      </c>
      <c r="AD36" s="45" t="b">
        <f t="shared" ca="1" si="6"/>
        <v>0</v>
      </c>
      <c r="AE36" s="45" t="b">
        <f t="shared" ca="1" si="22"/>
        <v>0</v>
      </c>
      <c r="AF36" s="45" t="b">
        <f t="shared" ca="1" si="7"/>
        <v>1</v>
      </c>
      <c r="AG36" s="45" t="b">
        <f t="shared" ca="1" si="8"/>
        <v>0</v>
      </c>
      <c r="AH36" s="45" t="b">
        <f t="shared" ca="1" si="23"/>
        <v>0</v>
      </c>
      <c r="AI36" s="45" t="b">
        <f t="shared" ca="1" si="9"/>
        <v>0</v>
      </c>
      <c r="AJ36" s="45" t="b">
        <f t="shared" ca="1" si="10"/>
        <v>0</v>
      </c>
      <c r="AK36" s="45" t="b">
        <f t="shared" ca="1" si="11"/>
        <v>0</v>
      </c>
      <c r="AL36" s="45" t="b">
        <f t="shared" ca="1" si="24"/>
        <v>0</v>
      </c>
      <c r="AM36" s="45" t="b">
        <f t="shared" ca="1" si="12"/>
        <v>0</v>
      </c>
      <c r="AN36" s="45" t="b">
        <f t="shared" ca="1" si="24"/>
        <v>0</v>
      </c>
      <c r="AO36" s="45" t="str">
        <f t="shared" si="13"/>
        <v xml:space="preserve">  </v>
      </c>
      <c r="AP36" s="46"/>
      <c r="AQ36" s="45">
        <f t="shared" si="26"/>
        <v>29</v>
      </c>
      <c r="AR36" s="45">
        <f t="shared" ca="1" si="38"/>
        <v>0</v>
      </c>
      <c r="AS36" s="45" t="str">
        <f t="shared" ca="1" si="38"/>
        <v xml:space="preserve">  </v>
      </c>
      <c r="AT36" s="45" t="b">
        <f t="shared" ca="1" si="36"/>
        <v>0</v>
      </c>
      <c r="AU36" s="45" t="b">
        <f t="shared" ca="1" si="16"/>
        <v>0</v>
      </c>
      <c r="AV36" s="46"/>
      <c r="AW36" s="45" t="e">
        <f t="shared" ca="1" si="17"/>
        <v>#N/A</v>
      </c>
      <c r="AX36" s="47" t="e">
        <f t="shared" ca="1" si="27"/>
        <v>#N/A</v>
      </c>
      <c r="AY36" s="47" t="str">
        <f t="shared" ca="1" si="28"/>
        <v/>
      </c>
      <c r="AZ36" s="45" t="e">
        <f t="shared" ca="1" si="18"/>
        <v>#N/A</v>
      </c>
      <c r="BA36" s="47" t="e">
        <f t="shared" ca="1" si="29"/>
        <v>#N/A</v>
      </c>
      <c r="BB36" s="47" t="str">
        <f t="shared" ca="1" si="30"/>
        <v/>
      </c>
      <c r="BC36" s="45" t="e">
        <f t="shared" ca="1" si="19"/>
        <v>#N/A</v>
      </c>
      <c r="BD36" s="47" t="e">
        <f t="shared" ca="1" si="31"/>
        <v>#N/A</v>
      </c>
      <c r="BE36" s="47" t="str">
        <f t="shared" ca="1" si="32"/>
        <v/>
      </c>
      <c r="BF36" s="45" t="e">
        <f t="shared" ca="1" si="20"/>
        <v>#N/A</v>
      </c>
      <c r="BG36" s="47" t="e">
        <f t="shared" ca="1" si="33"/>
        <v>#N/A</v>
      </c>
      <c r="BH36" s="47" t="str">
        <f t="shared" ca="1" si="34"/>
        <v/>
      </c>
      <c r="BI36" s="105" t="b">
        <v>0</v>
      </c>
      <c r="BJ36" s="106" t="b">
        <v>0</v>
      </c>
      <c r="BK36" s="106" t="b">
        <v>0</v>
      </c>
      <c r="BL36" s="106" t="b">
        <v>0</v>
      </c>
      <c r="BM36" s="107" t="b">
        <v>1</v>
      </c>
      <c r="BN36" s="108" t="b">
        <v>1</v>
      </c>
      <c r="BO36" s="105" t="b">
        <v>0</v>
      </c>
      <c r="BP36" s="106" t="b">
        <v>0</v>
      </c>
      <c r="BQ36" s="106" t="b">
        <v>0</v>
      </c>
      <c r="BR36" s="106" t="b">
        <v>0</v>
      </c>
      <c r="BS36" s="107" t="b">
        <v>1</v>
      </c>
      <c r="BT36" s="108" t="b">
        <v>1</v>
      </c>
      <c r="BU36" s="45" t="e">
        <f t="shared" ca="1" si="21"/>
        <v>#N/A</v>
      </c>
      <c r="BV36" s="47" t="e">
        <f t="shared" ca="1" si="35"/>
        <v>#N/A</v>
      </c>
      <c r="BW36" s="181" t="str">
        <f t="shared" ca="1" si="25"/>
        <v/>
      </c>
      <c r="BX36" s="182" t="b">
        <v>1</v>
      </c>
      <c r="BY36" s="183" t="b">
        <v>1</v>
      </c>
      <c r="BZ36" s="183" t="b">
        <v>1</v>
      </c>
      <c r="CA36" s="183" t="b">
        <v>1</v>
      </c>
      <c r="CB36" s="183" t="b">
        <v>0</v>
      </c>
      <c r="CC36" s="184" t="b">
        <v>1</v>
      </c>
      <c r="CD36" s="182" t="b">
        <v>1</v>
      </c>
      <c r="CE36" s="183" t="b">
        <v>1</v>
      </c>
      <c r="CF36" s="183" t="b">
        <v>1</v>
      </c>
      <c r="CG36" s="183" t="b">
        <v>1</v>
      </c>
      <c r="CH36" s="183" t="b">
        <v>0</v>
      </c>
      <c r="CI36" s="184" t="b">
        <v>1</v>
      </c>
    </row>
    <row r="37" spans="1:87">
      <c r="A37" s="150">
        <f t="shared" si="2"/>
        <v>31</v>
      </c>
      <c r="B37" s="40"/>
      <c r="C37" s="41"/>
      <c r="D37" s="41"/>
      <c r="E37" s="42"/>
      <c r="F37" s="42"/>
      <c r="G37" s="42"/>
      <c r="H37" s="42"/>
      <c r="I37" s="42"/>
      <c r="J37" s="42"/>
      <c r="K37" s="42"/>
      <c r="L37" s="42"/>
      <c r="M37" s="42"/>
      <c r="N37" s="42"/>
      <c r="O37" s="42"/>
      <c r="P37" s="42"/>
      <c r="Q37" s="48"/>
      <c r="R37" s="49"/>
      <c r="S37" s="50"/>
      <c r="T37" s="51"/>
      <c r="U37" s="56"/>
      <c r="V37" s="52"/>
      <c r="W37" s="185"/>
      <c r="X37" s="157"/>
      <c r="Y37" s="45" t="b">
        <f t="shared" si="3"/>
        <v>0</v>
      </c>
      <c r="Z37" s="45" t="b">
        <f t="shared" ca="1" si="4"/>
        <v>0</v>
      </c>
      <c r="AA37" s="45" t="b">
        <f t="shared" ca="1" si="37"/>
        <v>0</v>
      </c>
      <c r="AB37" s="45" t="b">
        <f t="shared" ca="1" si="37"/>
        <v>0</v>
      </c>
      <c r="AC37" s="45" t="b">
        <f t="shared" ca="1" si="37"/>
        <v>0</v>
      </c>
      <c r="AD37" s="45" t="b">
        <f t="shared" ca="1" si="6"/>
        <v>0</v>
      </c>
      <c r="AE37" s="45" t="b">
        <f t="shared" ca="1" si="22"/>
        <v>0</v>
      </c>
      <c r="AF37" s="45" t="b">
        <f t="shared" ca="1" si="7"/>
        <v>1</v>
      </c>
      <c r="AG37" s="45" t="b">
        <f t="shared" ca="1" si="8"/>
        <v>0</v>
      </c>
      <c r="AH37" s="45" t="b">
        <f t="shared" ca="1" si="23"/>
        <v>0</v>
      </c>
      <c r="AI37" s="45" t="b">
        <f t="shared" ca="1" si="9"/>
        <v>0</v>
      </c>
      <c r="AJ37" s="45" t="b">
        <f t="shared" ca="1" si="10"/>
        <v>0</v>
      </c>
      <c r="AK37" s="45" t="b">
        <f t="shared" ca="1" si="11"/>
        <v>0</v>
      </c>
      <c r="AL37" s="45" t="b">
        <f t="shared" ca="1" si="24"/>
        <v>0</v>
      </c>
      <c r="AM37" s="45" t="b">
        <f t="shared" ca="1" si="12"/>
        <v>0</v>
      </c>
      <c r="AN37" s="45" t="b">
        <f t="shared" ca="1" si="24"/>
        <v>0</v>
      </c>
      <c r="AO37" s="45" t="str">
        <f t="shared" si="13"/>
        <v xml:space="preserve">  </v>
      </c>
      <c r="AP37" s="46"/>
      <c r="AQ37" s="45">
        <f t="shared" si="26"/>
        <v>30</v>
      </c>
      <c r="AR37" s="45">
        <f t="shared" ca="1" si="38"/>
        <v>0</v>
      </c>
      <c r="AS37" s="45" t="str">
        <f t="shared" ca="1" si="38"/>
        <v xml:space="preserve">  </v>
      </c>
      <c r="AT37" s="45" t="b">
        <f t="shared" ca="1" si="36"/>
        <v>0</v>
      </c>
      <c r="AU37" s="45" t="b">
        <f t="shared" ca="1" si="16"/>
        <v>0</v>
      </c>
      <c r="AV37" s="46"/>
      <c r="AW37" s="45" t="e">
        <f t="shared" ca="1" si="17"/>
        <v>#N/A</v>
      </c>
      <c r="AX37" s="47" t="e">
        <f t="shared" ca="1" si="27"/>
        <v>#N/A</v>
      </c>
      <c r="AY37" s="47" t="str">
        <f t="shared" ca="1" si="28"/>
        <v/>
      </c>
      <c r="AZ37" s="45" t="e">
        <f t="shared" ca="1" si="18"/>
        <v>#N/A</v>
      </c>
      <c r="BA37" s="47" t="e">
        <f t="shared" ca="1" si="29"/>
        <v>#N/A</v>
      </c>
      <c r="BB37" s="47" t="str">
        <f t="shared" ca="1" si="30"/>
        <v/>
      </c>
      <c r="BC37" s="45" t="e">
        <f t="shared" ca="1" si="19"/>
        <v>#N/A</v>
      </c>
      <c r="BD37" s="47" t="e">
        <f t="shared" ca="1" si="31"/>
        <v>#N/A</v>
      </c>
      <c r="BE37" s="47" t="str">
        <f t="shared" ca="1" si="32"/>
        <v/>
      </c>
      <c r="BF37" s="45" t="e">
        <f t="shared" ca="1" si="20"/>
        <v>#N/A</v>
      </c>
      <c r="BG37" s="47" t="e">
        <f t="shared" ca="1" si="33"/>
        <v>#N/A</v>
      </c>
      <c r="BH37" s="47" t="str">
        <f t="shared" ca="1" si="34"/>
        <v/>
      </c>
      <c r="BI37" s="105" t="b">
        <v>0</v>
      </c>
      <c r="BJ37" s="106" t="b">
        <v>0</v>
      </c>
      <c r="BK37" s="106" t="b">
        <v>0</v>
      </c>
      <c r="BL37" s="106" t="b">
        <v>0</v>
      </c>
      <c r="BM37" s="107" t="b">
        <v>1</v>
      </c>
      <c r="BN37" s="108" t="b">
        <v>1</v>
      </c>
      <c r="BO37" s="105" t="b">
        <v>0</v>
      </c>
      <c r="BP37" s="106" t="b">
        <v>0</v>
      </c>
      <c r="BQ37" s="106" t="b">
        <v>0</v>
      </c>
      <c r="BR37" s="106" t="b">
        <v>0</v>
      </c>
      <c r="BS37" s="107" t="b">
        <v>1</v>
      </c>
      <c r="BT37" s="108" t="b">
        <v>1</v>
      </c>
      <c r="BU37" s="45" t="e">
        <f t="shared" ca="1" si="21"/>
        <v>#N/A</v>
      </c>
      <c r="BV37" s="47" t="e">
        <f t="shared" ca="1" si="35"/>
        <v>#N/A</v>
      </c>
      <c r="BW37" s="181" t="str">
        <f t="shared" ca="1" si="25"/>
        <v/>
      </c>
      <c r="BX37" s="182" t="b">
        <v>1</v>
      </c>
      <c r="BY37" s="183" t="b">
        <v>1</v>
      </c>
      <c r="BZ37" s="183" t="b">
        <v>1</v>
      </c>
      <c r="CA37" s="183" t="b">
        <v>1</v>
      </c>
      <c r="CB37" s="183" t="b">
        <v>0</v>
      </c>
      <c r="CC37" s="184" t="b">
        <v>1</v>
      </c>
      <c r="CD37" s="182" t="b">
        <v>1</v>
      </c>
      <c r="CE37" s="183" t="b">
        <v>1</v>
      </c>
      <c r="CF37" s="183" t="b">
        <v>1</v>
      </c>
      <c r="CG37" s="183" t="b">
        <v>1</v>
      </c>
      <c r="CH37" s="183" t="b">
        <v>0</v>
      </c>
      <c r="CI37" s="184" t="b">
        <v>1</v>
      </c>
    </row>
    <row r="38" spans="1:87">
      <c r="A38" s="150">
        <f t="shared" si="2"/>
        <v>32</v>
      </c>
      <c r="B38" s="40"/>
      <c r="C38" s="41"/>
      <c r="D38" s="41"/>
      <c r="E38" s="42"/>
      <c r="F38" s="42"/>
      <c r="G38" s="42"/>
      <c r="H38" s="42"/>
      <c r="I38" s="42"/>
      <c r="J38" s="42"/>
      <c r="K38" s="42"/>
      <c r="L38" s="42"/>
      <c r="M38" s="42"/>
      <c r="N38" s="42"/>
      <c r="O38" s="42"/>
      <c r="P38" s="42"/>
      <c r="Q38" s="48"/>
      <c r="R38" s="49"/>
      <c r="S38" s="50"/>
      <c r="T38" s="51"/>
      <c r="U38" s="56"/>
      <c r="V38" s="52"/>
      <c r="W38" s="185"/>
      <c r="X38" s="157"/>
      <c r="Y38" s="45" t="b">
        <f t="shared" si="3"/>
        <v>0</v>
      </c>
      <c r="Z38" s="45" t="b">
        <f t="shared" ca="1" si="4"/>
        <v>0</v>
      </c>
      <c r="AA38" s="45" t="b">
        <f t="shared" ca="1" si="37"/>
        <v>0</v>
      </c>
      <c r="AB38" s="45" t="b">
        <f t="shared" ca="1" si="37"/>
        <v>0</v>
      </c>
      <c r="AC38" s="45" t="b">
        <f t="shared" ca="1" si="37"/>
        <v>0</v>
      </c>
      <c r="AD38" s="45" t="b">
        <f t="shared" ca="1" si="6"/>
        <v>0</v>
      </c>
      <c r="AE38" s="45" t="b">
        <f t="shared" ca="1" si="22"/>
        <v>0</v>
      </c>
      <c r="AF38" s="45" t="b">
        <f t="shared" ca="1" si="7"/>
        <v>1</v>
      </c>
      <c r="AG38" s="45" t="b">
        <f t="shared" ca="1" si="8"/>
        <v>0</v>
      </c>
      <c r="AH38" s="45" t="b">
        <f t="shared" ca="1" si="23"/>
        <v>0</v>
      </c>
      <c r="AI38" s="45" t="b">
        <f t="shared" ca="1" si="9"/>
        <v>0</v>
      </c>
      <c r="AJ38" s="45" t="b">
        <f t="shared" ca="1" si="10"/>
        <v>0</v>
      </c>
      <c r="AK38" s="45" t="b">
        <f t="shared" ca="1" si="11"/>
        <v>0</v>
      </c>
      <c r="AL38" s="45" t="b">
        <f t="shared" ca="1" si="24"/>
        <v>0</v>
      </c>
      <c r="AM38" s="45" t="b">
        <f t="shared" ca="1" si="12"/>
        <v>0</v>
      </c>
      <c r="AN38" s="45" t="b">
        <f t="shared" ca="1" si="24"/>
        <v>0</v>
      </c>
      <c r="AO38" s="45" t="str">
        <f t="shared" si="13"/>
        <v xml:space="preserve">  </v>
      </c>
      <c r="AP38" s="46"/>
      <c r="AQ38" s="45">
        <f t="shared" si="26"/>
        <v>31</v>
      </c>
      <c r="AR38" s="45">
        <f t="shared" ca="1" si="38"/>
        <v>0</v>
      </c>
      <c r="AS38" s="45" t="str">
        <f t="shared" ca="1" si="38"/>
        <v xml:space="preserve">  </v>
      </c>
      <c r="AT38" s="45" t="b">
        <f t="shared" ca="1" si="36"/>
        <v>0</v>
      </c>
      <c r="AU38" s="45" t="b">
        <f t="shared" ca="1" si="16"/>
        <v>0</v>
      </c>
      <c r="AV38" s="46"/>
      <c r="AW38" s="45" t="e">
        <f t="shared" ca="1" si="17"/>
        <v>#N/A</v>
      </c>
      <c r="AX38" s="47" t="e">
        <f t="shared" ca="1" si="27"/>
        <v>#N/A</v>
      </c>
      <c r="AY38" s="47" t="str">
        <f t="shared" ca="1" si="28"/>
        <v/>
      </c>
      <c r="AZ38" s="45" t="e">
        <f t="shared" ca="1" si="18"/>
        <v>#N/A</v>
      </c>
      <c r="BA38" s="47" t="e">
        <f t="shared" ca="1" si="29"/>
        <v>#N/A</v>
      </c>
      <c r="BB38" s="47" t="str">
        <f t="shared" ca="1" si="30"/>
        <v/>
      </c>
      <c r="BC38" s="45" t="e">
        <f t="shared" ca="1" si="19"/>
        <v>#N/A</v>
      </c>
      <c r="BD38" s="47" t="e">
        <f t="shared" ca="1" si="31"/>
        <v>#N/A</v>
      </c>
      <c r="BE38" s="47" t="str">
        <f t="shared" ca="1" si="32"/>
        <v/>
      </c>
      <c r="BF38" s="45" t="e">
        <f t="shared" ca="1" si="20"/>
        <v>#N/A</v>
      </c>
      <c r="BG38" s="47" t="e">
        <f t="shared" ca="1" si="33"/>
        <v>#N/A</v>
      </c>
      <c r="BH38" s="47" t="str">
        <f t="shared" ca="1" si="34"/>
        <v/>
      </c>
      <c r="BI38" s="105" t="b">
        <v>0</v>
      </c>
      <c r="BJ38" s="106" t="b">
        <v>0</v>
      </c>
      <c r="BK38" s="106" t="b">
        <v>0</v>
      </c>
      <c r="BL38" s="106" t="b">
        <v>0</v>
      </c>
      <c r="BM38" s="107" t="b">
        <v>1</v>
      </c>
      <c r="BN38" s="108" t="b">
        <v>1</v>
      </c>
      <c r="BO38" s="105" t="b">
        <v>0</v>
      </c>
      <c r="BP38" s="106" t="b">
        <v>0</v>
      </c>
      <c r="BQ38" s="106" t="b">
        <v>0</v>
      </c>
      <c r="BR38" s="106" t="b">
        <v>0</v>
      </c>
      <c r="BS38" s="107" t="b">
        <v>1</v>
      </c>
      <c r="BT38" s="108" t="b">
        <v>1</v>
      </c>
      <c r="BU38" s="45" t="e">
        <f t="shared" ca="1" si="21"/>
        <v>#N/A</v>
      </c>
      <c r="BV38" s="47" t="e">
        <f t="shared" ca="1" si="35"/>
        <v>#N/A</v>
      </c>
      <c r="BW38" s="181" t="str">
        <f t="shared" ca="1" si="25"/>
        <v/>
      </c>
      <c r="BX38" s="182" t="b">
        <v>1</v>
      </c>
      <c r="BY38" s="183" t="b">
        <v>1</v>
      </c>
      <c r="BZ38" s="183" t="b">
        <v>1</v>
      </c>
      <c r="CA38" s="183" t="b">
        <v>1</v>
      </c>
      <c r="CB38" s="183" t="b">
        <v>0</v>
      </c>
      <c r="CC38" s="184" t="b">
        <v>1</v>
      </c>
      <c r="CD38" s="182" t="b">
        <v>1</v>
      </c>
      <c r="CE38" s="183" t="b">
        <v>1</v>
      </c>
      <c r="CF38" s="183" t="b">
        <v>1</v>
      </c>
      <c r="CG38" s="183" t="b">
        <v>1</v>
      </c>
      <c r="CH38" s="183" t="b">
        <v>0</v>
      </c>
      <c r="CI38" s="184" t="b">
        <v>1</v>
      </c>
    </row>
    <row r="39" spans="1:87">
      <c r="A39" s="150">
        <f t="shared" si="2"/>
        <v>33</v>
      </c>
      <c r="B39" s="40"/>
      <c r="C39" s="41"/>
      <c r="D39" s="41"/>
      <c r="E39" s="42"/>
      <c r="F39" s="42"/>
      <c r="G39" s="42"/>
      <c r="H39" s="42"/>
      <c r="I39" s="42"/>
      <c r="J39" s="42"/>
      <c r="K39" s="42"/>
      <c r="L39" s="42"/>
      <c r="M39" s="42"/>
      <c r="N39" s="42"/>
      <c r="O39" s="42"/>
      <c r="P39" s="42"/>
      <c r="Q39" s="48"/>
      <c r="R39" s="49"/>
      <c r="S39" s="50"/>
      <c r="T39" s="51"/>
      <c r="U39" s="56"/>
      <c r="V39" s="52"/>
      <c r="W39" s="185"/>
      <c r="X39" s="157"/>
      <c r="Y39" s="45" t="b">
        <f t="shared" si="3"/>
        <v>0</v>
      </c>
      <c r="Z39" s="45" t="b">
        <f t="shared" ca="1" si="4"/>
        <v>0</v>
      </c>
      <c r="AA39" s="45" t="b">
        <f t="shared" ca="1" si="37"/>
        <v>0</v>
      </c>
      <c r="AB39" s="45" t="b">
        <f t="shared" ca="1" si="37"/>
        <v>0</v>
      </c>
      <c r="AC39" s="45" t="b">
        <f t="shared" ca="1" si="37"/>
        <v>0</v>
      </c>
      <c r="AD39" s="45" t="b">
        <f t="shared" ca="1" si="6"/>
        <v>0</v>
      </c>
      <c r="AE39" s="45" t="b">
        <f t="shared" ca="1" si="22"/>
        <v>0</v>
      </c>
      <c r="AF39" s="45" t="b">
        <f t="shared" ca="1" si="7"/>
        <v>1</v>
      </c>
      <c r="AG39" s="45" t="b">
        <f t="shared" ca="1" si="8"/>
        <v>0</v>
      </c>
      <c r="AH39" s="45" t="b">
        <f t="shared" ca="1" si="23"/>
        <v>0</v>
      </c>
      <c r="AI39" s="45" t="b">
        <f t="shared" ca="1" si="9"/>
        <v>0</v>
      </c>
      <c r="AJ39" s="45" t="b">
        <f t="shared" ca="1" si="10"/>
        <v>0</v>
      </c>
      <c r="AK39" s="45" t="b">
        <f t="shared" ca="1" si="11"/>
        <v>0</v>
      </c>
      <c r="AL39" s="45" t="b">
        <f t="shared" ca="1" si="24"/>
        <v>0</v>
      </c>
      <c r="AM39" s="45" t="b">
        <f t="shared" ca="1" si="12"/>
        <v>0</v>
      </c>
      <c r="AN39" s="45" t="b">
        <f t="shared" ca="1" si="24"/>
        <v>0</v>
      </c>
      <c r="AO39" s="45" t="str">
        <f t="shared" si="13"/>
        <v xml:space="preserve">  </v>
      </c>
      <c r="AP39" s="46"/>
      <c r="AQ39" s="45">
        <f t="shared" si="26"/>
        <v>32</v>
      </c>
      <c r="AR39" s="45">
        <f t="shared" ca="1" si="38"/>
        <v>0</v>
      </c>
      <c r="AS39" s="45" t="str">
        <f t="shared" ca="1" si="38"/>
        <v xml:space="preserve">  </v>
      </c>
      <c r="AT39" s="45" t="b">
        <f t="shared" ca="1" si="36"/>
        <v>0</v>
      </c>
      <c r="AU39" s="45" t="b">
        <f t="shared" ca="1" si="16"/>
        <v>0</v>
      </c>
      <c r="AV39" s="46"/>
      <c r="AW39" s="45" t="e">
        <f t="shared" ca="1" si="17"/>
        <v>#N/A</v>
      </c>
      <c r="AX39" s="47" t="e">
        <f t="shared" ca="1" si="27"/>
        <v>#N/A</v>
      </c>
      <c r="AY39" s="47" t="str">
        <f t="shared" ca="1" si="28"/>
        <v/>
      </c>
      <c r="AZ39" s="45" t="e">
        <f t="shared" ca="1" si="18"/>
        <v>#N/A</v>
      </c>
      <c r="BA39" s="47" t="e">
        <f t="shared" ca="1" si="29"/>
        <v>#N/A</v>
      </c>
      <c r="BB39" s="47" t="str">
        <f t="shared" ca="1" si="30"/>
        <v/>
      </c>
      <c r="BC39" s="45" t="e">
        <f t="shared" ca="1" si="19"/>
        <v>#N/A</v>
      </c>
      <c r="BD39" s="47" t="e">
        <f t="shared" ca="1" si="31"/>
        <v>#N/A</v>
      </c>
      <c r="BE39" s="47" t="str">
        <f t="shared" ca="1" si="32"/>
        <v/>
      </c>
      <c r="BF39" s="45" t="e">
        <f t="shared" ca="1" si="20"/>
        <v>#N/A</v>
      </c>
      <c r="BG39" s="47" t="e">
        <f t="shared" ca="1" si="33"/>
        <v>#N/A</v>
      </c>
      <c r="BH39" s="47" t="str">
        <f t="shared" ca="1" si="34"/>
        <v/>
      </c>
      <c r="BI39" s="105" t="b">
        <v>0</v>
      </c>
      <c r="BJ39" s="106" t="b">
        <v>0</v>
      </c>
      <c r="BK39" s="106" t="b">
        <v>0</v>
      </c>
      <c r="BL39" s="106" t="b">
        <v>0</v>
      </c>
      <c r="BM39" s="107" t="b">
        <v>1</v>
      </c>
      <c r="BN39" s="108" t="b">
        <v>1</v>
      </c>
      <c r="BO39" s="105" t="b">
        <v>0</v>
      </c>
      <c r="BP39" s="106" t="b">
        <v>0</v>
      </c>
      <c r="BQ39" s="106" t="b">
        <v>0</v>
      </c>
      <c r="BR39" s="106" t="b">
        <v>0</v>
      </c>
      <c r="BS39" s="107" t="b">
        <v>1</v>
      </c>
      <c r="BT39" s="108" t="b">
        <v>1</v>
      </c>
      <c r="BU39" s="45" t="e">
        <f t="shared" ca="1" si="21"/>
        <v>#N/A</v>
      </c>
      <c r="BV39" s="47" t="e">
        <f t="shared" ca="1" si="35"/>
        <v>#N/A</v>
      </c>
      <c r="BW39" s="181" t="str">
        <f t="shared" ca="1" si="25"/>
        <v/>
      </c>
      <c r="BX39" s="182" t="b">
        <v>1</v>
      </c>
      <c r="BY39" s="183" t="b">
        <v>1</v>
      </c>
      <c r="BZ39" s="183" t="b">
        <v>1</v>
      </c>
      <c r="CA39" s="183" t="b">
        <v>1</v>
      </c>
      <c r="CB39" s="183" t="b">
        <v>0</v>
      </c>
      <c r="CC39" s="184" t="b">
        <v>1</v>
      </c>
      <c r="CD39" s="182" t="b">
        <v>1</v>
      </c>
      <c r="CE39" s="183" t="b">
        <v>1</v>
      </c>
      <c r="CF39" s="183" t="b">
        <v>1</v>
      </c>
      <c r="CG39" s="183" t="b">
        <v>1</v>
      </c>
      <c r="CH39" s="183" t="b">
        <v>0</v>
      </c>
      <c r="CI39" s="184" t="b">
        <v>1</v>
      </c>
    </row>
    <row r="40" spans="1:87">
      <c r="A40" s="150">
        <f t="shared" si="2"/>
        <v>34</v>
      </c>
      <c r="B40" s="40"/>
      <c r="C40" s="41"/>
      <c r="D40" s="41"/>
      <c r="E40" s="42"/>
      <c r="F40" s="42"/>
      <c r="G40" s="42"/>
      <c r="H40" s="42"/>
      <c r="I40" s="42"/>
      <c r="J40" s="42"/>
      <c r="K40" s="42"/>
      <c r="L40" s="42"/>
      <c r="M40" s="42"/>
      <c r="N40" s="42"/>
      <c r="O40" s="42"/>
      <c r="P40" s="42"/>
      <c r="Q40" s="48"/>
      <c r="R40" s="49"/>
      <c r="S40" s="50"/>
      <c r="T40" s="51"/>
      <c r="U40" s="56"/>
      <c r="V40" s="52"/>
      <c r="W40" s="185"/>
      <c r="X40" s="157"/>
      <c r="Y40" s="45" t="b">
        <f t="shared" si="3"/>
        <v>0</v>
      </c>
      <c r="Z40" s="45" t="b">
        <f t="shared" ca="1" si="4"/>
        <v>0</v>
      </c>
      <c r="AA40" s="45" t="b">
        <f t="shared" ca="1" si="37"/>
        <v>0</v>
      </c>
      <c r="AB40" s="45" t="b">
        <f t="shared" ca="1" si="37"/>
        <v>0</v>
      </c>
      <c r="AC40" s="45" t="b">
        <f t="shared" ca="1" si="37"/>
        <v>0</v>
      </c>
      <c r="AD40" s="45" t="b">
        <f t="shared" ca="1" si="6"/>
        <v>0</v>
      </c>
      <c r="AE40" s="45" t="b">
        <f t="shared" ca="1" si="22"/>
        <v>0</v>
      </c>
      <c r="AF40" s="45" t="b">
        <f t="shared" ca="1" si="7"/>
        <v>1</v>
      </c>
      <c r="AG40" s="45" t="b">
        <f t="shared" ca="1" si="8"/>
        <v>0</v>
      </c>
      <c r="AH40" s="45" t="b">
        <f t="shared" ca="1" si="23"/>
        <v>0</v>
      </c>
      <c r="AI40" s="45" t="b">
        <f t="shared" ca="1" si="9"/>
        <v>0</v>
      </c>
      <c r="AJ40" s="45" t="b">
        <f t="shared" ca="1" si="10"/>
        <v>0</v>
      </c>
      <c r="AK40" s="45" t="b">
        <f t="shared" ca="1" si="11"/>
        <v>0</v>
      </c>
      <c r="AL40" s="45" t="b">
        <f t="shared" ca="1" si="24"/>
        <v>0</v>
      </c>
      <c r="AM40" s="45" t="b">
        <f t="shared" ca="1" si="12"/>
        <v>0</v>
      </c>
      <c r="AN40" s="45" t="b">
        <f t="shared" ca="1" si="24"/>
        <v>0</v>
      </c>
      <c r="AO40" s="45" t="str">
        <f t="shared" si="13"/>
        <v xml:space="preserve">  </v>
      </c>
      <c r="AP40" s="46"/>
      <c r="AQ40" s="45">
        <f t="shared" si="26"/>
        <v>33</v>
      </c>
      <c r="AR40" s="45">
        <f t="shared" ca="1" si="38"/>
        <v>0</v>
      </c>
      <c r="AS40" s="45" t="str">
        <f t="shared" ca="1" si="38"/>
        <v xml:space="preserve">  </v>
      </c>
      <c r="AT40" s="45" t="b">
        <f t="shared" ca="1" si="36"/>
        <v>0</v>
      </c>
      <c r="AU40" s="45" t="b">
        <f t="shared" ca="1" si="16"/>
        <v>0</v>
      </c>
      <c r="AV40" s="46"/>
      <c r="AW40" s="45" t="e">
        <f t="shared" ca="1" si="17"/>
        <v>#N/A</v>
      </c>
      <c r="AX40" s="47" t="e">
        <f t="shared" ca="1" si="27"/>
        <v>#N/A</v>
      </c>
      <c r="AY40" s="47" t="str">
        <f t="shared" ca="1" si="28"/>
        <v/>
      </c>
      <c r="AZ40" s="45" t="e">
        <f t="shared" ca="1" si="18"/>
        <v>#N/A</v>
      </c>
      <c r="BA40" s="47" t="e">
        <f t="shared" ca="1" si="29"/>
        <v>#N/A</v>
      </c>
      <c r="BB40" s="47" t="str">
        <f t="shared" ca="1" si="30"/>
        <v/>
      </c>
      <c r="BC40" s="45" t="e">
        <f t="shared" ca="1" si="19"/>
        <v>#N/A</v>
      </c>
      <c r="BD40" s="47" t="e">
        <f t="shared" ca="1" si="31"/>
        <v>#N/A</v>
      </c>
      <c r="BE40" s="47" t="str">
        <f t="shared" ca="1" si="32"/>
        <v/>
      </c>
      <c r="BF40" s="45" t="e">
        <f t="shared" ca="1" si="20"/>
        <v>#N/A</v>
      </c>
      <c r="BG40" s="47" t="e">
        <f t="shared" ca="1" si="33"/>
        <v>#N/A</v>
      </c>
      <c r="BH40" s="47" t="str">
        <f t="shared" ca="1" si="34"/>
        <v/>
      </c>
      <c r="BI40" s="105" t="b">
        <v>0</v>
      </c>
      <c r="BJ40" s="106" t="b">
        <v>0</v>
      </c>
      <c r="BK40" s="106" t="b">
        <v>0</v>
      </c>
      <c r="BL40" s="106" t="b">
        <v>0</v>
      </c>
      <c r="BM40" s="107" t="b">
        <v>1</v>
      </c>
      <c r="BN40" s="108" t="b">
        <v>1</v>
      </c>
      <c r="BO40" s="105" t="b">
        <v>0</v>
      </c>
      <c r="BP40" s="106" t="b">
        <v>0</v>
      </c>
      <c r="BQ40" s="106" t="b">
        <v>0</v>
      </c>
      <c r="BR40" s="106" t="b">
        <v>0</v>
      </c>
      <c r="BS40" s="107" t="b">
        <v>1</v>
      </c>
      <c r="BT40" s="108" t="b">
        <v>1</v>
      </c>
      <c r="BU40" s="45" t="e">
        <f t="shared" ca="1" si="21"/>
        <v>#N/A</v>
      </c>
      <c r="BV40" s="47" t="e">
        <f t="shared" ca="1" si="35"/>
        <v>#N/A</v>
      </c>
      <c r="BW40" s="181" t="str">
        <f t="shared" ca="1" si="25"/>
        <v/>
      </c>
      <c r="BX40" s="182" t="b">
        <v>1</v>
      </c>
      <c r="BY40" s="183" t="b">
        <v>1</v>
      </c>
      <c r="BZ40" s="183" t="b">
        <v>1</v>
      </c>
      <c r="CA40" s="183" t="b">
        <v>1</v>
      </c>
      <c r="CB40" s="183" t="b">
        <v>0</v>
      </c>
      <c r="CC40" s="184" t="b">
        <v>1</v>
      </c>
      <c r="CD40" s="182" t="b">
        <v>1</v>
      </c>
      <c r="CE40" s="183" t="b">
        <v>1</v>
      </c>
      <c r="CF40" s="183" t="b">
        <v>1</v>
      </c>
      <c r="CG40" s="183" t="b">
        <v>1</v>
      </c>
      <c r="CH40" s="183" t="b">
        <v>0</v>
      </c>
      <c r="CI40" s="184" t="b">
        <v>1</v>
      </c>
    </row>
    <row r="41" spans="1:87">
      <c r="A41" s="150">
        <f t="shared" si="2"/>
        <v>35</v>
      </c>
      <c r="B41" s="40"/>
      <c r="C41" s="41"/>
      <c r="D41" s="41"/>
      <c r="E41" s="42"/>
      <c r="F41" s="42"/>
      <c r="G41" s="42"/>
      <c r="H41" s="42"/>
      <c r="I41" s="42"/>
      <c r="J41" s="42"/>
      <c r="K41" s="42"/>
      <c r="L41" s="42"/>
      <c r="M41" s="42"/>
      <c r="N41" s="42"/>
      <c r="O41" s="42"/>
      <c r="P41" s="42"/>
      <c r="Q41" s="48"/>
      <c r="R41" s="49"/>
      <c r="S41" s="50"/>
      <c r="T41" s="51"/>
      <c r="U41" s="56"/>
      <c r="V41" s="52"/>
      <c r="W41" s="185"/>
      <c r="X41" s="157"/>
      <c r="Y41" s="45" t="b">
        <f t="shared" si="3"/>
        <v>0</v>
      </c>
      <c r="Z41" s="45" t="b">
        <f t="shared" ca="1" si="4"/>
        <v>0</v>
      </c>
      <c r="AA41" s="45" t="b">
        <f t="shared" ca="1" si="37"/>
        <v>0</v>
      </c>
      <c r="AB41" s="45" t="b">
        <f t="shared" ca="1" si="37"/>
        <v>0</v>
      </c>
      <c r="AC41" s="45" t="b">
        <f t="shared" ca="1" si="37"/>
        <v>0</v>
      </c>
      <c r="AD41" s="45" t="b">
        <f t="shared" ca="1" si="6"/>
        <v>0</v>
      </c>
      <c r="AE41" s="45" t="b">
        <f t="shared" ca="1" si="22"/>
        <v>0</v>
      </c>
      <c r="AF41" s="45" t="b">
        <f t="shared" ca="1" si="7"/>
        <v>1</v>
      </c>
      <c r="AG41" s="45" t="b">
        <f t="shared" ca="1" si="8"/>
        <v>0</v>
      </c>
      <c r="AH41" s="45" t="b">
        <f t="shared" ca="1" si="23"/>
        <v>0</v>
      </c>
      <c r="AI41" s="45" t="b">
        <f t="shared" ca="1" si="9"/>
        <v>0</v>
      </c>
      <c r="AJ41" s="45" t="b">
        <f t="shared" ca="1" si="10"/>
        <v>0</v>
      </c>
      <c r="AK41" s="45" t="b">
        <f t="shared" ca="1" si="11"/>
        <v>0</v>
      </c>
      <c r="AL41" s="45" t="b">
        <f t="shared" ca="1" si="24"/>
        <v>0</v>
      </c>
      <c r="AM41" s="45" t="b">
        <f t="shared" ca="1" si="12"/>
        <v>0</v>
      </c>
      <c r="AN41" s="45" t="b">
        <f t="shared" ca="1" si="24"/>
        <v>0</v>
      </c>
      <c r="AO41" s="45" t="str">
        <f t="shared" si="13"/>
        <v xml:space="preserve">  </v>
      </c>
      <c r="AP41" s="46"/>
      <c r="AQ41" s="45">
        <f t="shared" si="26"/>
        <v>34</v>
      </c>
      <c r="AR41" s="45">
        <f t="shared" ca="1" si="38"/>
        <v>0</v>
      </c>
      <c r="AS41" s="45" t="str">
        <f t="shared" ca="1" si="38"/>
        <v xml:space="preserve">  </v>
      </c>
      <c r="AT41" s="45" t="b">
        <f t="shared" ca="1" si="36"/>
        <v>0</v>
      </c>
      <c r="AU41" s="45" t="b">
        <f t="shared" ca="1" si="16"/>
        <v>0</v>
      </c>
      <c r="AV41" s="46"/>
      <c r="AW41" s="45" t="e">
        <f t="shared" ca="1" si="17"/>
        <v>#N/A</v>
      </c>
      <c r="AX41" s="47" t="e">
        <f t="shared" ca="1" si="27"/>
        <v>#N/A</v>
      </c>
      <c r="AY41" s="47" t="str">
        <f t="shared" ca="1" si="28"/>
        <v/>
      </c>
      <c r="AZ41" s="45" t="e">
        <f t="shared" ca="1" si="18"/>
        <v>#N/A</v>
      </c>
      <c r="BA41" s="47" t="e">
        <f t="shared" ca="1" si="29"/>
        <v>#N/A</v>
      </c>
      <c r="BB41" s="47" t="str">
        <f t="shared" ca="1" si="30"/>
        <v/>
      </c>
      <c r="BC41" s="45" t="e">
        <f t="shared" ca="1" si="19"/>
        <v>#N/A</v>
      </c>
      <c r="BD41" s="47" t="e">
        <f t="shared" ca="1" si="31"/>
        <v>#N/A</v>
      </c>
      <c r="BE41" s="47" t="str">
        <f t="shared" ca="1" si="32"/>
        <v/>
      </c>
      <c r="BF41" s="45" t="e">
        <f t="shared" ca="1" si="20"/>
        <v>#N/A</v>
      </c>
      <c r="BG41" s="47" t="e">
        <f t="shared" ca="1" si="33"/>
        <v>#N/A</v>
      </c>
      <c r="BH41" s="47" t="str">
        <f t="shared" ca="1" si="34"/>
        <v/>
      </c>
      <c r="BI41" s="105" t="b">
        <v>0</v>
      </c>
      <c r="BJ41" s="106" t="b">
        <v>0</v>
      </c>
      <c r="BK41" s="106" t="b">
        <v>0</v>
      </c>
      <c r="BL41" s="106" t="b">
        <v>0</v>
      </c>
      <c r="BM41" s="107" t="b">
        <v>1</v>
      </c>
      <c r="BN41" s="108" t="b">
        <v>1</v>
      </c>
      <c r="BO41" s="105" t="b">
        <v>0</v>
      </c>
      <c r="BP41" s="106" t="b">
        <v>0</v>
      </c>
      <c r="BQ41" s="106" t="b">
        <v>0</v>
      </c>
      <c r="BR41" s="106" t="b">
        <v>0</v>
      </c>
      <c r="BS41" s="107" t="b">
        <v>1</v>
      </c>
      <c r="BT41" s="108" t="b">
        <v>1</v>
      </c>
      <c r="BU41" s="45" t="e">
        <f t="shared" ca="1" si="21"/>
        <v>#N/A</v>
      </c>
      <c r="BV41" s="47" t="e">
        <f t="shared" ca="1" si="35"/>
        <v>#N/A</v>
      </c>
      <c r="BW41" s="181" t="str">
        <f t="shared" ca="1" si="25"/>
        <v/>
      </c>
      <c r="BX41" s="182" t="b">
        <v>1</v>
      </c>
      <c r="BY41" s="183" t="b">
        <v>1</v>
      </c>
      <c r="BZ41" s="183" t="b">
        <v>1</v>
      </c>
      <c r="CA41" s="183" t="b">
        <v>1</v>
      </c>
      <c r="CB41" s="183" t="b">
        <v>0</v>
      </c>
      <c r="CC41" s="184" t="b">
        <v>1</v>
      </c>
      <c r="CD41" s="182" t="b">
        <v>1</v>
      </c>
      <c r="CE41" s="183" t="b">
        <v>1</v>
      </c>
      <c r="CF41" s="183" t="b">
        <v>1</v>
      </c>
      <c r="CG41" s="183" t="b">
        <v>1</v>
      </c>
      <c r="CH41" s="183" t="b">
        <v>0</v>
      </c>
      <c r="CI41" s="184" t="b">
        <v>1</v>
      </c>
    </row>
    <row r="42" spans="1:87">
      <c r="A42" s="150">
        <f t="shared" si="2"/>
        <v>36</v>
      </c>
      <c r="B42" s="40"/>
      <c r="C42" s="41"/>
      <c r="D42" s="41"/>
      <c r="E42" s="42"/>
      <c r="F42" s="42"/>
      <c r="G42" s="42"/>
      <c r="H42" s="42"/>
      <c r="I42" s="42"/>
      <c r="J42" s="42"/>
      <c r="K42" s="42"/>
      <c r="L42" s="42"/>
      <c r="M42" s="42"/>
      <c r="N42" s="42"/>
      <c r="O42" s="42"/>
      <c r="P42" s="42"/>
      <c r="Q42" s="48"/>
      <c r="R42" s="49"/>
      <c r="S42" s="50"/>
      <c r="T42" s="51"/>
      <c r="U42" s="56"/>
      <c r="V42" s="52"/>
      <c r="W42" s="185"/>
      <c r="X42" s="157"/>
      <c r="Y42" s="45" t="b">
        <f t="shared" si="3"/>
        <v>0</v>
      </c>
      <c r="Z42" s="45" t="b">
        <f t="shared" ca="1" si="4"/>
        <v>0</v>
      </c>
      <c r="AA42" s="45" t="b">
        <f t="shared" ca="1" si="37"/>
        <v>0</v>
      </c>
      <c r="AB42" s="45" t="b">
        <f t="shared" ca="1" si="37"/>
        <v>0</v>
      </c>
      <c r="AC42" s="45" t="b">
        <f t="shared" ca="1" si="37"/>
        <v>0</v>
      </c>
      <c r="AD42" s="45" t="b">
        <f t="shared" ca="1" si="6"/>
        <v>0</v>
      </c>
      <c r="AE42" s="45" t="b">
        <f t="shared" ca="1" si="22"/>
        <v>0</v>
      </c>
      <c r="AF42" s="45" t="b">
        <f t="shared" ca="1" si="7"/>
        <v>1</v>
      </c>
      <c r="AG42" s="45" t="b">
        <f t="shared" ca="1" si="8"/>
        <v>0</v>
      </c>
      <c r="AH42" s="45" t="b">
        <f t="shared" ca="1" si="23"/>
        <v>0</v>
      </c>
      <c r="AI42" s="45" t="b">
        <f t="shared" ca="1" si="9"/>
        <v>0</v>
      </c>
      <c r="AJ42" s="45" t="b">
        <f t="shared" ca="1" si="10"/>
        <v>0</v>
      </c>
      <c r="AK42" s="45" t="b">
        <f t="shared" ca="1" si="11"/>
        <v>0</v>
      </c>
      <c r="AL42" s="45" t="b">
        <f t="shared" ca="1" si="24"/>
        <v>0</v>
      </c>
      <c r="AM42" s="45" t="b">
        <f t="shared" ca="1" si="12"/>
        <v>0</v>
      </c>
      <c r="AN42" s="45" t="b">
        <f t="shared" ca="1" si="24"/>
        <v>0</v>
      </c>
      <c r="AO42" s="45" t="str">
        <f t="shared" si="13"/>
        <v xml:space="preserve">  </v>
      </c>
      <c r="AP42" s="46"/>
      <c r="AQ42" s="45">
        <f t="shared" si="26"/>
        <v>35</v>
      </c>
      <c r="AR42" s="45">
        <f t="shared" ca="1" si="38"/>
        <v>0</v>
      </c>
      <c r="AS42" s="45" t="str">
        <f t="shared" ca="1" si="38"/>
        <v xml:space="preserve">  </v>
      </c>
      <c r="AT42" s="45" t="b">
        <f t="shared" ca="1" si="36"/>
        <v>0</v>
      </c>
      <c r="AU42" s="45" t="b">
        <f t="shared" ca="1" si="16"/>
        <v>0</v>
      </c>
      <c r="AV42" s="46"/>
      <c r="AW42" s="45" t="e">
        <f t="shared" ca="1" si="17"/>
        <v>#N/A</v>
      </c>
      <c r="AX42" s="47" t="e">
        <f t="shared" ca="1" si="27"/>
        <v>#N/A</v>
      </c>
      <c r="AY42" s="47" t="str">
        <f t="shared" ca="1" si="28"/>
        <v/>
      </c>
      <c r="AZ42" s="45" t="e">
        <f t="shared" ca="1" si="18"/>
        <v>#N/A</v>
      </c>
      <c r="BA42" s="47" t="e">
        <f t="shared" ca="1" si="29"/>
        <v>#N/A</v>
      </c>
      <c r="BB42" s="47" t="str">
        <f t="shared" ca="1" si="30"/>
        <v/>
      </c>
      <c r="BC42" s="45" t="e">
        <f t="shared" ca="1" si="19"/>
        <v>#N/A</v>
      </c>
      <c r="BD42" s="47" t="e">
        <f t="shared" ca="1" si="31"/>
        <v>#N/A</v>
      </c>
      <c r="BE42" s="47" t="str">
        <f t="shared" ca="1" si="32"/>
        <v/>
      </c>
      <c r="BF42" s="45" t="e">
        <f t="shared" ca="1" si="20"/>
        <v>#N/A</v>
      </c>
      <c r="BG42" s="47" t="e">
        <f t="shared" ca="1" si="33"/>
        <v>#N/A</v>
      </c>
      <c r="BH42" s="47" t="str">
        <f t="shared" ca="1" si="34"/>
        <v/>
      </c>
      <c r="BI42" s="105" t="b">
        <v>0</v>
      </c>
      <c r="BJ42" s="106" t="b">
        <v>0</v>
      </c>
      <c r="BK42" s="106" t="b">
        <v>0</v>
      </c>
      <c r="BL42" s="106" t="b">
        <v>0</v>
      </c>
      <c r="BM42" s="107" t="b">
        <v>1</v>
      </c>
      <c r="BN42" s="108" t="b">
        <v>1</v>
      </c>
      <c r="BO42" s="105" t="b">
        <v>0</v>
      </c>
      <c r="BP42" s="106" t="b">
        <v>0</v>
      </c>
      <c r="BQ42" s="106" t="b">
        <v>0</v>
      </c>
      <c r="BR42" s="106" t="b">
        <v>0</v>
      </c>
      <c r="BS42" s="107" t="b">
        <v>1</v>
      </c>
      <c r="BT42" s="108" t="b">
        <v>1</v>
      </c>
      <c r="BU42" s="45" t="e">
        <f t="shared" ca="1" si="21"/>
        <v>#N/A</v>
      </c>
      <c r="BV42" s="47" t="e">
        <f t="shared" ca="1" si="35"/>
        <v>#N/A</v>
      </c>
      <c r="BW42" s="181" t="str">
        <f t="shared" ca="1" si="25"/>
        <v/>
      </c>
      <c r="BX42" s="182" t="b">
        <v>1</v>
      </c>
      <c r="BY42" s="183" t="b">
        <v>1</v>
      </c>
      <c r="BZ42" s="183" t="b">
        <v>1</v>
      </c>
      <c r="CA42" s="183" t="b">
        <v>1</v>
      </c>
      <c r="CB42" s="183" t="b">
        <v>0</v>
      </c>
      <c r="CC42" s="184" t="b">
        <v>1</v>
      </c>
      <c r="CD42" s="182" t="b">
        <v>1</v>
      </c>
      <c r="CE42" s="183" t="b">
        <v>1</v>
      </c>
      <c r="CF42" s="183" t="b">
        <v>1</v>
      </c>
      <c r="CG42" s="183" t="b">
        <v>1</v>
      </c>
      <c r="CH42" s="183" t="b">
        <v>0</v>
      </c>
      <c r="CI42" s="184" t="b">
        <v>1</v>
      </c>
    </row>
    <row r="43" spans="1:87">
      <c r="V43" s="157"/>
      <c r="X43" s="157"/>
      <c r="BI43" s="93"/>
      <c r="BJ43" s="93"/>
      <c r="BX43" s="93"/>
      <c r="BY43" s="93"/>
    </row>
    <row r="44" spans="1:87">
      <c r="V44" s="157"/>
      <c r="X44" s="157"/>
      <c r="BI44" s="93"/>
      <c r="BJ44" s="93"/>
      <c r="BX44" s="93"/>
      <c r="BY44" s="93"/>
    </row>
    <row r="45" spans="1:87">
      <c r="V45" s="157"/>
      <c r="X45" s="157"/>
      <c r="BI45" s="93"/>
      <c r="BJ45" s="93"/>
      <c r="BX45" s="93"/>
      <c r="BY45" s="93"/>
    </row>
    <row r="46" spans="1:87">
      <c r="V46" s="157"/>
      <c r="X46" s="157"/>
      <c r="BI46" s="93"/>
      <c r="BJ46" s="93"/>
      <c r="BX46" s="93"/>
      <c r="BY46" s="93"/>
    </row>
    <row r="47" spans="1:87">
      <c r="V47" s="157"/>
      <c r="X47" s="157"/>
      <c r="BI47" s="93"/>
      <c r="BJ47" s="93"/>
      <c r="BX47" s="93"/>
      <c r="BY47" s="93"/>
    </row>
    <row r="48" spans="1:87">
      <c r="V48" s="157"/>
      <c r="X48" s="157"/>
      <c r="BI48" s="93"/>
      <c r="BJ48" s="93"/>
      <c r="BX48" s="93"/>
      <c r="BY48" s="93"/>
    </row>
    <row r="49" spans="22:77">
      <c r="V49" s="157"/>
      <c r="X49" s="157"/>
      <c r="BI49" s="93"/>
      <c r="BJ49" s="93"/>
      <c r="BX49" s="93"/>
      <c r="BY49" s="93"/>
    </row>
    <row r="50" spans="22:77">
      <c r="V50" s="157"/>
      <c r="X50" s="157"/>
      <c r="BI50" s="93"/>
      <c r="BJ50" s="93"/>
      <c r="BX50" s="93"/>
      <c r="BY50" s="93"/>
    </row>
    <row r="51" spans="22:77">
      <c r="V51" s="157"/>
      <c r="X51" s="157"/>
      <c r="BI51" s="93"/>
      <c r="BJ51" s="93"/>
      <c r="BX51" s="93"/>
      <c r="BY51" s="93"/>
    </row>
    <row r="52" spans="22:77">
      <c r="V52" s="157"/>
      <c r="X52" s="157"/>
      <c r="BI52" s="93"/>
      <c r="BJ52" s="93"/>
      <c r="BX52" s="93"/>
      <c r="BY52" s="93"/>
    </row>
    <row r="53" spans="22:77">
      <c r="V53" s="157"/>
      <c r="X53" s="157"/>
      <c r="BI53" s="93"/>
      <c r="BJ53" s="93"/>
      <c r="BX53" s="93"/>
      <c r="BY53" s="93"/>
    </row>
    <row r="54" spans="22:77">
      <c r="V54" s="157"/>
      <c r="X54" s="157"/>
      <c r="BI54" s="93"/>
      <c r="BJ54" s="93"/>
      <c r="BX54" s="93"/>
      <c r="BY54" s="93"/>
    </row>
    <row r="55" spans="22:77">
      <c r="V55" s="157"/>
      <c r="X55" s="157"/>
      <c r="BI55" s="93"/>
      <c r="BJ55" s="93"/>
      <c r="BX55" s="93"/>
      <c r="BY55" s="93"/>
    </row>
    <row r="56" spans="22:77">
      <c r="V56" s="157"/>
      <c r="X56" s="157"/>
      <c r="BI56" s="93"/>
      <c r="BJ56" s="93"/>
      <c r="BX56" s="93"/>
      <c r="BY56" s="93"/>
    </row>
    <row r="57" spans="22:77">
      <c r="V57" s="157"/>
      <c r="X57" s="157"/>
      <c r="BI57" s="93"/>
      <c r="BJ57" s="93"/>
      <c r="BX57" s="93"/>
      <c r="BY57" s="93"/>
    </row>
    <row r="58" spans="22:77">
      <c r="BI58" s="93"/>
      <c r="BJ58" s="93"/>
      <c r="BX58" s="93"/>
      <c r="BY58" s="93"/>
    </row>
    <row r="59" spans="22:77">
      <c r="BI59" s="93"/>
      <c r="BJ59" s="93"/>
      <c r="BX59" s="93"/>
      <c r="BY59" s="93"/>
    </row>
    <row r="60" spans="22:77">
      <c r="BI60" s="93"/>
      <c r="BJ60" s="93"/>
    </row>
  </sheetData>
  <autoFilter ref="A6:AO6"/>
  <mergeCells count="19">
    <mergeCell ref="AW4:AY4"/>
    <mergeCell ref="AZ4:BB4"/>
    <mergeCell ref="BC4:BE4"/>
    <mergeCell ref="AW3:BT3"/>
    <mergeCell ref="BU3:CI3"/>
    <mergeCell ref="B3:W3"/>
    <mergeCell ref="AQ3:AU3"/>
    <mergeCell ref="L4:P4"/>
    <mergeCell ref="R5:T5"/>
    <mergeCell ref="Q4:W4"/>
    <mergeCell ref="AA4:AC4"/>
    <mergeCell ref="Y4:Z4"/>
    <mergeCell ref="Y3:AO3"/>
    <mergeCell ref="BI5:BN5"/>
    <mergeCell ref="BO5:BT5"/>
    <mergeCell ref="BF4:BT4"/>
    <mergeCell ref="BX5:CC5"/>
    <mergeCell ref="CD5:CI5"/>
    <mergeCell ref="BU4:CI4"/>
  </mergeCells>
  <phoneticPr fontId="10" type="noConversion"/>
  <conditionalFormatting sqref="Q7:Q42">
    <cfRule type="expression" dxfId="227" priority="22" stopIfTrue="1">
      <formula>AND(NOT($AC7),NOT($AG7),NOT(AND($AB7,$AJ7)))</formula>
    </cfRule>
  </conditionalFormatting>
  <conditionalFormatting sqref="L5:P6">
    <cfRule type="expression" dxfId="226" priority="142" stopIfTrue="1">
      <formula>L$2</formula>
    </cfRule>
  </conditionalFormatting>
  <conditionalFormatting sqref="C7:W42">
    <cfRule type="expression" dxfId="225" priority="0" stopIfTrue="1">
      <formula>NOT($Y7)</formula>
    </cfRule>
  </conditionalFormatting>
  <conditionalFormatting sqref="E7:P42">
    <cfRule type="expression" dxfId="224" priority="2" stopIfTrue="1">
      <formula>NOT($Z7)</formula>
    </cfRule>
  </conditionalFormatting>
  <conditionalFormatting sqref="J7:K42">
    <cfRule type="expression" dxfId="223" priority="19" stopIfTrue="1">
      <formula>NOT($AB7)</formula>
    </cfRule>
    <cfRule type="expression" dxfId="222" priority="141" stopIfTrue="1">
      <formula>J7</formula>
    </cfRule>
  </conditionalFormatting>
  <conditionalFormatting sqref="J7:K42 R7:U42 W7:W42">
    <cfRule type="expression" dxfId="221" priority="20" stopIfTrue="1">
      <formula>NOT($AJ7)</formula>
    </cfRule>
  </conditionalFormatting>
  <conditionalFormatting sqref="I7:I42">
    <cfRule type="expression" dxfId="220" priority="17" stopIfTrue="1">
      <formula>ISBLANK(C7)</formula>
    </cfRule>
  </conditionalFormatting>
  <conditionalFormatting sqref="E7:H42">
    <cfRule type="expression" dxfId="219" priority="3" stopIfTrue="1">
      <formula>NOT($AA7)</formula>
    </cfRule>
  </conditionalFormatting>
  <conditionalFormatting sqref="V7:V42">
    <cfRule type="expression" dxfId="218" priority="24" stopIfTrue="1">
      <formula>AND(NOT($AB7),NOT($AC7),NOT($AI7))</formula>
    </cfRule>
  </conditionalFormatting>
  <conditionalFormatting sqref="F7:F42">
    <cfRule type="expression" dxfId="217" priority="6" stopIfTrue="1">
      <formula>NOT($AI7)</formula>
    </cfRule>
    <cfRule type="expression" dxfId="216" priority="52" stopIfTrue="1">
      <formula>AND(NOT(ISBLANK(F7)),NOT(F7))</formula>
    </cfRule>
  </conditionalFormatting>
  <conditionalFormatting sqref="L7:P42">
    <cfRule type="expression" dxfId="215" priority="26" stopIfTrue="1">
      <formula>NOT(L$2)</formula>
    </cfRule>
    <cfRule type="expression" dxfId="214" priority="143" stopIfTrue="1">
      <formula>AND(L$2,L7&lt;&gt;"",L7)</formula>
    </cfRule>
    <cfRule type="expression" dxfId="213" priority="165" stopIfTrue="1">
      <formula>AND(L$2,L7&lt;&gt;"",NOT(L7))</formula>
    </cfRule>
  </conditionalFormatting>
  <conditionalFormatting sqref="B7:B42">
    <cfRule type="expression" dxfId="212" priority="27" stopIfTrue="1">
      <formula>AND($Y7,NOT($AT7),NOT($Z7))</formula>
    </cfRule>
  </conditionalFormatting>
  <conditionalFormatting sqref="E7:E42">
    <cfRule type="expression" dxfId="211" priority="44" stopIfTrue="1">
      <formula>AND(NOT(ISBLANK(E7)),NOT(E7))</formula>
    </cfRule>
  </conditionalFormatting>
  <conditionalFormatting sqref="G7:G42">
    <cfRule type="expression" dxfId="210" priority="57" stopIfTrue="1">
      <formula>$AG7</formula>
    </cfRule>
  </conditionalFormatting>
  <conditionalFormatting sqref="B7:D42">
    <cfRule type="expression" dxfId="209" priority="29" stopIfTrue="1">
      <formula>AND(NOT($AT7),B7&lt;&gt;"")</formula>
    </cfRule>
    <cfRule type="expression" dxfId="208" priority="30" stopIfTrue="1">
      <formula>$AT7</formula>
    </cfRule>
  </conditionalFormatting>
  <conditionalFormatting sqref="E7:F42">
    <cfRule type="expression" dxfId="207" priority="47" stopIfTrue="1">
      <formula>E7</formula>
    </cfRule>
  </conditionalFormatting>
  <conditionalFormatting sqref="H7:I42">
    <cfRule type="expression" dxfId="206" priority="62" stopIfTrue="1">
      <formula>AI7</formula>
    </cfRule>
  </conditionalFormatting>
  <conditionalFormatting sqref="G7:G42">
    <cfRule type="expression" dxfId="205" priority="56" stopIfTrue="1">
      <formula>AND(NOT(ISBLANK(G7)),NOT(AG7))</formula>
    </cfRule>
  </conditionalFormatting>
  <conditionalFormatting sqref="Q7:W42">
    <cfRule type="expression" dxfId="204" priority="171" stopIfTrue="1">
      <formula>Q7&lt;&gt;""</formula>
    </cfRule>
  </conditionalFormatting>
  <conditionalFormatting sqref="R7:T42">
    <cfRule type="expression" dxfId="203" priority="166" stopIfTrue="1">
      <formula>AND(R7&lt;&gt;"",$AU7)</formula>
    </cfRule>
    <cfRule type="expression" dxfId="202" priority="168" stopIfTrue="1">
      <formula>AND(R7&lt;&gt;"",NOT($AU7))</formula>
    </cfRule>
  </conditionalFormatting>
  <conditionalFormatting sqref="H7:J42">
    <cfRule type="expression" dxfId="201" priority="185" stopIfTrue="1">
      <formula>AND(NOT(ISBLANK(H7)),NOT(AI7))</formula>
    </cfRule>
  </conditionalFormatting>
  <conditionalFormatting sqref="K7:K42">
    <cfRule type="expression" dxfId="200" priority="187" stopIfTrue="1">
      <formula>AND(NOT(ISBLANK(K7)),NOT(AM7))</formula>
    </cfRule>
  </conditionalFormatting>
  <dataValidations count="3">
    <dataValidation type="list" allowBlank="1" showInputMessage="1" showErrorMessage="1" sqref="C7:C42">
      <formula1>ActorType</formula1>
    </dataValidation>
    <dataValidation type="list" allowBlank="1" showInputMessage="1" showErrorMessage="1" sqref="E7:P42">
      <formula1>"TRUE, FALSE"</formula1>
    </dataValidation>
    <dataValidation type="list" allowBlank="1" showInputMessage="1" showErrorMessage="1" sqref="S7:S42">
      <formula1>DataName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3" sqref="C3"/>
    </sheetView>
  </sheetViews>
  <sheetFormatPr baseColWidth="10" defaultRowHeight="13" x14ac:dyDescent="0"/>
  <cols>
    <col min="1" max="1" width="3.42578125" customWidth="1"/>
    <col min="3" max="6" width="23.140625" customWidth="1"/>
  </cols>
  <sheetData>
    <row r="1" spans="1:6" ht="16">
      <c r="A1" s="9"/>
      <c r="B1" s="10"/>
      <c r="C1" s="368" t="s">
        <v>123</v>
      </c>
      <c r="D1" s="369"/>
      <c r="E1" s="369"/>
      <c r="F1" s="370"/>
    </row>
    <row r="2" spans="1:6" ht="16">
      <c r="A2" s="11"/>
      <c r="B2" s="12"/>
      <c r="C2" s="13" t="s">
        <v>124</v>
      </c>
      <c r="D2" s="13" t="s">
        <v>125</v>
      </c>
      <c r="E2" s="13" t="s">
        <v>135</v>
      </c>
      <c r="F2" s="13" t="s">
        <v>170</v>
      </c>
    </row>
    <row r="3" spans="1:6" ht="39">
      <c r="A3" s="371" t="s">
        <v>171</v>
      </c>
      <c r="B3" s="3" t="s">
        <v>172</v>
      </c>
      <c r="C3" s="2" t="s">
        <v>40</v>
      </c>
      <c r="D3" s="2" t="s">
        <v>41</v>
      </c>
      <c r="E3" s="2" t="s">
        <v>39</v>
      </c>
      <c r="F3" s="2" t="s">
        <v>89</v>
      </c>
    </row>
    <row r="4" spans="1:6" ht="65">
      <c r="A4" s="372"/>
      <c r="B4" s="3" t="s">
        <v>90</v>
      </c>
      <c r="C4" s="2" t="s">
        <v>32</v>
      </c>
      <c r="D4" s="2" t="s">
        <v>222</v>
      </c>
      <c r="E4" s="2" t="s">
        <v>223</v>
      </c>
      <c r="F4" s="2" t="s">
        <v>147</v>
      </c>
    </row>
    <row r="5" spans="1:6" ht="52">
      <c r="A5" s="372"/>
      <c r="B5" s="3" t="s">
        <v>148</v>
      </c>
      <c r="C5" s="2" t="s">
        <v>149</v>
      </c>
      <c r="D5" s="2" t="s">
        <v>83</v>
      </c>
      <c r="E5" s="2" t="s">
        <v>84</v>
      </c>
      <c r="F5" s="2" t="s">
        <v>87</v>
      </c>
    </row>
    <row r="6" spans="1:6" ht="65">
      <c r="A6" s="372"/>
      <c r="B6" s="3" t="s">
        <v>88</v>
      </c>
      <c r="C6" s="2" t="s">
        <v>86</v>
      </c>
      <c r="D6" s="2" t="s">
        <v>186</v>
      </c>
      <c r="E6" s="2" t="s">
        <v>272</v>
      </c>
      <c r="F6" s="2" t="s">
        <v>273</v>
      </c>
    </row>
    <row r="7" spans="1:6" ht="78">
      <c r="A7" s="372"/>
      <c r="B7" s="3" t="s">
        <v>274</v>
      </c>
      <c r="C7" s="2" t="e">
        <v>#N/A</v>
      </c>
      <c r="D7" s="2" t="s">
        <v>192</v>
      </c>
      <c r="E7" s="2" t="s">
        <v>193</v>
      </c>
      <c r="F7" s="2" t="e">
        <v>#N/A</v>
      </c>
    </row>
    <row r="8" spans="1:6" ht="52">
      <c r="A8" s="372"/>
      <c r="B8" s="3" t="s">
        <v>19</v>
      </c>
      <c r="C8" s="2" t="e">
        <v>#N/A</v>
      </c>
      <c r="D8" s="2" t="s">
        <v>55</v>
      </c>
      <c r="E8" s="2" t="s">
        <v>56</v>
      </c>
      <c r="F8" s="2" t="e">
        <v>#N/A</v>
      </c>
    </row>
    <row r="9" spans="1:6" ht="26">
      <c r="A9" s="372"/>
      <c r="B9" s="3" t="s">
        <v>57</v>
      </c>
      <c r="C9" s="2" t="e">
        <v>#N/A</v>
      </c>
      <c r="D9" s="2" t="s">
        <v>58</v>
      </c>
      <c r="E9" s="2" t="e">
        <v>#N/A</v>
      </c>
      <c r="F9" s="2" t="s">
        <v>194</v>
      </c>
    </row>
    <row r="10" spans="1:6" ht="26">
      <c r="A10" s="373"/>
      <c r="B10" s="3" t="s">
        <v>195</v>
      </c>
      <c r="C10" s="2" t="e">
        <v>#N/A</v>
      </c>
      <c r="D10" s="2" t="s">
        <v>61</v>
      </c>
      <c r="E10" s="2" t="e">
        <v>#N/A</v>
      </c>
      <c r="F10" s="2" t="s">
        <v>62</v>
      </c>
    </row>
    <row r="11" spans="1:6" ht="41" customHeight="1">
      <c r="A11" s="374" t="s">
        <v>63</v>
      </c>
      <c r="B11" s="375"/>
      <c r="C11" s="2" t="s">
        <v>202</v>
      </c>
      <c r="D11" s="2" t="s">
        <v>203</v>
      </c>
      <c r="E11" s="2" t="s">
        <v>204</v>
      </c>
      <c r="F11" s="2" t="s">
        <v>112</v>
      </c>
    </row>
  </sheetData>
  <mergeCells count="3">
    <mergeCell ref="C1:F1"/>
    <mergeCell ref="A3:A10"/>
    <mergeCell ref="A11:B11"/>
  </mergeCells>
  <phoneticPr fontId="10" type="noConversion"/>
  <conditionalFormatting sqref="C3:F11">
    <cfRule type="expression" dxfId="0" priority="0" stopIfTrue="1">
      <formula>ISNA(C3)</formula>
    </cfRule>
  </conditionalFormatting>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6"/>
  <sheetViews>
    <sheetView workbookViewId="0">
      <pane xSplit="2" ySplit="6" topLeftCell="C7" activePane="bottomRight" state="frozen"/>
      <selection pane="topRight" activeCell="B1" sqref="B1"/>
      <selection pane="bottomLeft" activeCell="A5" sqref="A5"/>
      <selection pane="bottomRight" activeCell="B7" sqref="B7"/>
    </sheetView>
  </sheetViews>
  <sheetFormatPr baseColWidth="10" defaultRowHeight="13" x14ac:dyDescent="0"/>
  <cols>
    <col min="1" max="1" width="6.5703125" hidden="1" customWidth="1"/>
    <col min="2" max="2" width="14" customWidth="1"/>
    <col min="3" max="3" width="16.7109375" customWidth="1"/>
    <col min="4" max="4" width="22.7109375" customWidth="1"/>
    <col min="5" max="6" width="5.7109375" bestFit="1" customWidth="1"/>
    <col min="7" max="9" width="5.7109375" customWidth="1"/>
    <col min="10" max="12" width="5.7109375" bestFit="1" customWidth="1"/>
    <col min="13" max="13" width="2.7109375" hidden="1" customWidth="1"/>
    <col min="14" max="14" width="8" hidden="1" customWidth="1"/>
    <col min="15" max="15" width="5.7109375" hidden="1" customWidth="1"/>
    <col min="16" max="17" width="8" hidden="1" customWidth="1"/>
    <col min="18" max="18" width="5" hidden="1" customWidth="1"/>
    <col min="19" max="19" width="23.42578125" hidden="1" customWidth="1"/>
    <col min="20" max="20" width="5" hidden="1" customWidth="1"/>
    <col min="21" max="21" width="6.85546875" hidden="1" customWidth="1"/>
    <col min="22" max="22" width="9.7109375" hidden="1" customWidth="1"/>
    <col min="23" max="23" width="10.5703125" hidden="1" customWidth="1"/>
    <col min="24" max="24" width="6.85546875" hidden="1" customWidth="1"/>
    <col min="25" max="25" width="13.7109375" hidden="1" customWidth="1"/>
    <col min="26" max="26" width="10.5703125" hidden="1" customWidth="1"/>
    <col min="27" max="27" width="6.85546875" hidden="1" customWidth="1"/>
    <col min="28" max="28" width="12.7109375" hidden="1" customWidth="1"/>
    <col min="29" max="29" width="10.7109375" hidden="1" customWidth="1"/>
    <col min="30" max="30" width="8.28515625" hidden="1" customWidth="1"/>
    <col min="31" max="31" width="4.85546875" hidden="1" customWidth="1"/>
    <col min="32" max="33" width="5" hidden="1" customWidth="1"/>
    <col min="34" max="34" width="5.140625" hidden="1" customWidth="1"/>
    <col min="35" max="35" width="5" hidden="1" customWidth="1"/>
    <col min="36" max="36" width="4.7109375" hidden="1" customWidth="1"/>
    <col min="37" max="37" width="4.85546875" hidden="1" customWidth="1"/>
    <col min="38" max="39" width="5" hidden="1" customWidth="1"/>
    <col min="40" max="40" width="5.140625" hidden="1" customWidth="1"/>
    <col min="41" max="41" width="5" hidden="1" customWidth="1"/>
    <col min="42" max="42" width="4.7109375" hidden="1" customWidth="1"/>
  </cols>
  <sheetData>
    <row r="1" spans="1:42" ht="50" hidden="1">
      <c r="A1" s="22"/>
      <c r="B1" s="22"/>
      <c r="C1" s="22"/>
      <c r="D1" s="22"/>
      <c r="E1" s="22"/>
      <c r="F1" s="22"/>
      <c r="G1" s="22"/>
      <c r="H1" s="22"/>
      <c r="I1" s="22"/>
      <c r="J1" s="22"/>
      <c r="K1" s="22"/>
      <c r="L1" s="22"/>
      <c r="N1" s="22"/>
      <c r="O1" s="22"/>
      <c r="P1" s="22"/>
      <c r="Q1" s="22"/>
      <c r="S1" s="22"/>
      <c r="U1" s="193" t="s">
        <v>302</v>
      </c>
      <c r="V1" s="117">
        <f>COLUMN($N$6)-COLUMN($A$6)</f>
        <v>13</v>
      </c>
      <c r="W1" s="28"/>
      <c r="X1" s="28"/>
      <c r="Y1" s="117">
        <f>COLUMN($O$6)-COLUMN($A$6)</f>
        <v>14</v>
      </c>
      <c r="Z1" s="28"/>
      <c r="AA1" s="28"/>
      <c r="AB1" s="117">
        <f>COLUMN($P$6)-COLUMN($A$6)</f>
        <v>15</v>
      </c>
      <c r="AC1" s="28"/>
      <c r="AD1" s="193" t="s">
        <v>627</v>
      </c>
      <c r="AE1" s="28"/>
      <c r="AF1" s="28"/>
      <c r="AG1" s="28"/>
      <c r="AH1" s="28"/>
      <c r="AI1" s="28"/>
      <c r="AJ1" s="28"/>
      <c r="AK1" s="28"/>
      <c r="AL1" s="28"/>
      <c r="AM1" s="28"/>
      <c r="AN1" s="28"/>
      <c r="AO1" s="28"/>
      <c r="AP1" s="28"/>
    </row>
    <row r="2" spans="1:42" ht="110" hidden="1" customHeight="1">
      <c r="A2" s="172" t="s">
        <v>559</v>
      </c>
      <c r="B2" s="22"/>
      <c r="C2" s="22"/>
      <c r="D2" s="22"/>
      <c r="E2" s="22"/>
      <c r="F2" s="22"/>
      <c r="G2" s="104" t="s">
        <v>228</v>
      </c>
      <c r="H2" s="31" t="b">
        <f>Actors!L$6&lt;&gt;""</f>
        <v>0</v>
      </c>
      <c r="I2" s="31" t="b">
        <f>Actors!M$6&lt;&gt;""</f>
        <v>0</v>
      </c>
      <c r="J2" s="31" t="b">
        <f>Actors!N$6&lt;&gt;""</f>
        <v>0</v>
      </c>
      <c r="K2" s="31" t="b">
        <f>Actors!O$6&lt;&gt;""</f>
        <v>0</v>
      </c>
      <c r="L2" s="31" t="b">
        <f>Actors!P$6&lt;&gt;""</f>
        <v>0</v>
      </c>
      <c r="N2" s="28"/>
      <c r="O2" s="28"/>
      <c r="P2" s="28"/>
      <c r="Q2" s="28"/>
      <c r="S2" s="22"/>
      <c r="U2" s="192" t="s">
        <v>269</v>
      </c>
      <c r="V2" s="117">
        <f>COLUMN()-COLUMN($A$6)</f>
        <v>21</v>
      </c>
      <c r="W2" s="28"/>
      <c r="X2" s="28"/>
      <c r="Y2" s="117">
        <f>COLUMN()-COLUMN($A$6)</f>
        <v>24</v>
      </c>
      <c r="Z2" s="28"/>
      <c r="AA2" s="28"/>
      <c r="AB2" s="117">
        <f>COLUMN()-COLUMN($A$6)</f>
        <v>27</v>
      </c>
      <c r="AC2" s="28"/>
      <c r="AD2" s="117">
        <f>COLUMN($C$6)-COLUMN($A$6)</f>
        <v>2</v>
      </c>
      <c r="AE2" s="28">
        <v>3</v>
      </c>
      <c r="AF2" s="28">
        <v>4</v>
      </c>
      <c r="AG2" s="28">
        <v>5</v>
      </c>
      <c r="AH2" s="28">
        <v>6</v>
      </c>
      <c r="AI2" s="28">
        <v>7</v>
      </c>
      <c r="AJ2" s="28">
        <v>8</v>
      </c>
      <c r="AK2" s="28"/>
      <c r="AL2" s="28"/>
      <c r="AM2" s="28"/>
      <c r="AN2" s="28"/>
      <c r="AO2" s="28"/>
      <c r="AP2" s="28"/>
    </row>
    <row r="3" spans="1:42" ht="30" hidden="1" customHeight="1">
      <c r="A3" s="149">
        <f>COUNTIF($A$7:$A$182,"&gt;0")</f>
        <v>35</v>
      </c>
      <c r="B3" s="211" t="s">
        <v>144</v>
      </c>
      <c r="C3" s="212"/>
      <c r="D3" s="212"/>
      <c r="E3" s="212"/>
      <c r="F3" s="212"/>
      <c r="G3" s="212"/>
      <c r="H3" s="212"/>
      <c r="I3" s="212"/>
      <c r="J3" s="212"/>
      <c r="K3" s="212"/>
      <c r="L3" s="213"/>
      <c r="M3" s="157"/>
      <c r="N3" s="211" t="s">
        <v>157</v>
      </c>
      <c r="O3" s="204"/>
      <c r="P3" s="204"/>
      <c r="Q3" s="230"/>
      <c r="S3" s="156" t="s">
        <v>623</v>
      </c>
      <c r="U3" s="211" t="s">
        <v>621</v>
      </c>
      <c r="V3" s="232"/>
      <c r="W3" s="232"/>
      <c r="X3" s="232"/>
      <c r="Y3" s="232"/>
      <c r="Z3" s="232"/>
      <c r="AA3" s="232"/>
      <c r="AB3" s="232"/>
      <c r="AC3" s="232"/>
      <c r="AD3" s="232"/>
      <c r="AE3" s="232"/>
      <c r="AF3" s="232"/>
      <c r="AG3" s="232"/>
      <c r="AH3" s="232"/>
      <c r="AI3" s="232"/>
      <c r="AJ3" s="232"/>
      <c r="AK3" s="232"/>
      <c r="AL3" s="232"/>
      <c r="AM3" s="232"/>
      <c r="AN3" s="232"/>
      <c r="AO3" s="232"/>
      <c r="AP3" s="233"/>
    </row>
    <row r="4" spans="1:42" ht="16">
      <c r="A4" s="149"/>
      <c r="B4" s="16"/>
      <c r="C4" s="16"/>
      <c r="D4" s="16"/>
      <c r="E4" s="16"/>
      <c r="F4" s="16"/>
      <c r="G4" s="16"/>
      <c r="H4" s="214" t="s">
        <v>257</v>
      </c>
      <c r="I4" s="215"/>
      <c r="J4" s="215"/>
      <c r="K4" s="215"/>
      <c r="L4" s="221"/>
      <c r="M4" s="157"/>
      <c r="N4" s="173"/>
      <c r="O4" s="187"/>
      <c r="P4" s="187"/>
      <c r="Q4" s="187"/>
      <c r="S4" s="24"/>
      <c r="U4" s="206" t="s">
        <v>152</v>
      </c>
      <c r="V4" s="208"/>
      <c r="W4" s="231"/>
      <c r="X4" s="225" t="s">
        <v>146</v>
      </c>
      <c r="Y4" s="226"/>
      <c r="Z4" s="227"/>
      <c r="AA4" s="206" t="s">
        <v>73</v>
      </c>
      <c r="AB4" s="207"/>
      <c r="AC4" s="228"/>
      <c r="AD4" s="229"/>
      <c r="AE4" s="203" t="s">
        <v>619</v>
      </c>
      <c r="AF4" s="204"/>
      <c r="AG4" s="204"/>
      <c r="AH4" s="204"/>
      <c r="AI4" s="204"/>
      <c r="AJ4" s="205"/>
      <c r="AK4" s="203" t="s">
        <v>34</v>
      </c>
      <c r="AL4" s="204"/>
      <c r="AM4" s="204"/>
      <c r="AN4" s="204"/>
      <c r="AO4" s="204"/>
      <c r="AP4" s="205"/>
    </row>
    <row r="5" spans="1:42" ht="23">
      <c r="A5" s="186"/>
      <c r="B5" s="16"/>
      <c r="C5" s="16"/>
      <c r="D5" s="16"/>
      <c r="E5" s="16"/>
      <c r="F5" s="16"/>
      <c r="G5" s="16"/>
      <c r="H5" s="19"/>
      <c r="I5" s="19"/>
      <c r="J5" s="19"/>
      <c r="K5" s="19"/>
      <c r="L5" s="19"/>
      <c r="M5" s="157"/>
      <c r="N5" s="26"/>
      <c r="O5" s="187"/>
      <c r="P5" s="187"/>
      <c r="Q5" s="187"/>
      <c r="S5" s="21"/>
      <c r="U5" s="34"/>
      <c r="V5" s="175" t="s">
        <v>614</v>
      </c>
      <c r="W5" s="187"/>
      <c r="X5" s="34"/>
      <c r="Y5" s="175" t="s">
        <v>614</v>
      </c>
      <c r="Z5" s="187"/>
      <c r="AA5" s="34"/>
      <c r="AB5" s="175" t="s">
        <v>614</v>
      </c>
      <c r="AC5" s="187"/>
      <c r="AD5" s="34"/>
      <c r="AE5" s="188"/>
      <c r="AF5" s="34"/>
      <c r="AG5" s="34"/>
      <c r="AH5" s="34"/>
      <c r="AI5" s="34"/>
      <c r="AJ5" s="190"/>
      <c r="AK5" s="189"/>
      <c r="AL5" s="34"/>
      <c r="AM5" s="34"/>
      <c r="AN5" s="34"/>
      <c r="AO5" s="34"/>
      <c r="AP5" s="190"/>
    </row>
    <row r="6" spans="1:42" ht="79" customHeight="1">
      <c r="A6" s="172" t="s">
        <v>555</v>
      </c>
      <c r="B6" s="16" t="s">
        <v>27</v>
      </c>
      <c r="C6" s="16" t="s">
        <v>50</v>
      </c>
      <c r="D6" s="16" t="s">
        <v>51</v>
      </c>
      <c r="E6" s="36" t="s">
        <v>52</v>
      </c>
      <c r="F6" s="36" t="s">
        <v>53</v>
      </c>
      <c r="G6" s="36" t="s">
        <v>54</v>
      </c>
      <c r="H6" s="19" t="str">
        <f>IF(H$2,Actors!L$6,"")</f>
        <v/>
      </c>
      <c r="I6" s="19" t="str">
        <f>IF(I$2,Actors!M$6,"")</f>
        <v/>
      </c>
      <c r="J6" s="19" t="str">
        <f>IF(J$2,Actors!N$6,"")</f>
        <v/>
      </c>
      <c r="K6" s="19" t="str">
        <f>IF(K$2,Actors!O$6,"")</f>
        <v/>
      </c>
      <c r="L6" s="19" t="str">
        <f>IF(L$2,Actors!P$6,"")</f>
        <v/>
      </c>
      <c r="M6" s="148" t="s">
        <v>549</v>
      </c>
      <c r="N6" s="114" t="s">
        <v>150</v>
      </c>
      <c r="O6" s="33" t="s">
        <v>151</v>
      </c>
      <c r="P6" s="33" t="s">
        <v>85</v>
      </c>
      <c r="Q6" s="33" t="s">
        <v>20</v>
      </c>
      <c r="R6" s="29" t="s">
        <v>37</v>
      </c>
      <c r="S6" s="81" t="s">
        <v>189</v>
      </c>
      <c r="T6" s="29" t="s">
        <v>37</v>
      </c>
      <c r="U6" s="192" t="s">
        <v>556</v>
      </c>
      <c r="V6" s="47">
        <v>0</v>
      </c>
      <c r="W6" s="35" t="s">
        <v>29</v>
      </c>
      <c r="X6" s="192" t="s">
        <v>556</v>
      </c>
      <c r="Y6" s="47">
        <v>0</v>
      </c>
      <c r="Z6" s="156" t="s">
        <v>27</v>
      </c>
      <c r="AA6" s="192" t="s">
        <v>556</v>
      </c>
      <c r="AB6" s="47">
        <v>0</v>
      </c>
      <c r="AC6" s="156" t="s">
        <v>27</v>
      </c>
      <c r="AD6" s="91" t="s">
        <v>10</v>
      </c>
      <c r="AE6" s="87" t="s">
        <v>0</v>
      </c>
      <c r="AF6" s="81" t="s">
        <v>1</v>
      </c>
      <c r="AG6" s="81" t="s">
        <v>2</v>
      </c>
      <c r="AH6" s="81" t="s">
        <v>3</v>
      </c>
      <c r="AI6" s="81" t="s">
        <v>4</v>
      </c>
      <c r="AJ6" s="88" t="s">
        <v>5</v>
      </c>
      <c r="AK6" s="87" t="s">
        <v>0</v>
      </c>
      <c r="AL6" s="81" t="s">
        <v>1</v>
      </c>
      <c r="AM6" s="81" t="s">
        <v>2</v>
      </c>
      <c r="AN6" s="81" t="s">
        <v>3</v>
      </c>
      <c r="AO6" s="81" t="s">
        <v>4</v>
      </c>
      <c r="AP6" s="88" t="s">
        <v>5</v>
      </c>
    </row>
    <row r="7" spans="1:42">
      <c r="A7" s="150">
        <f t="shared" ref="A7:A41" si="0">ROW()-ROW($A$6)</f>
        <v>1</v>
      </c>
      <c r="B7" s="144"/>
      <c r="C7" s="41"/>
      <c r="D7" s="41"/>
      <c r="E7" s="42"/>
      <c r="F7" s="42"/>
      <c r="G7" s="42"/>
      <c r="H7" s="42"/>
      <c r="I7" s="42"/>
      <c r="J7" s="42"/>
      <c r="K7" s="42"/>
      <c r="L7" s="42"/>
      <c r="M7" s="157"/>
      <c r="N7" s="45" t="b">
        <f>NOT(ISBLANK($B7))</f>
        <v>0</v>
      </c>
      <c r="O7" s="45" t="b">
        <f t="shared" ref="O7:O41" si="1">IFERROR(IF(E7,TRUE,FALSE),FALSE)</f>
        <v>0</v>
      </c>
      <c r="P7" s="45" t="b">
        <f t="shared" ref="P7:P41" si="2">IFERROR(IF(F7,TRUE,FALSE),FALSE)</f>
        <v>0</v>
      </c>
      <c r="Q7" s="45" t="b">
        <f t="shared" ref="Q7:Q41" si="3">IFERROR(IF(G7,TRUE,FALSE),FALSE)</f>
        <v>0</v>
      </c>
      <c r="R7" s="46"/>
      <c r="S7" s="45">
        <f>$A7-1</f>
        <v>0</v>
      </c>
      <c r="T7" s="46"/>
      <c r="U7" s="191">
        <f ca="1">OFFSET($A$6,$S7,V$2)+1</f>
        <v>1</v>
      </c>
      <c r="V7" s="47" t="e">
        <f ca="1">MATCH(TRUE,OFFSET($A$6,U7,V$1,50,1),0)-1+U7</f>
        <v>#N/A</v>
      </c>
      <c r="W7" s="47" t="str">
        <f ca="1">IF(ISNA(V7),"",OFFSET($A$6,V7,1))</f>
        <v/>
      </c>
      <c r="X7" s="191">
        <f t="shared" ref="X7:AA22" ca="1" si="4">OFFSET($A$6,$S7,Y$2)+1</f>
        <v>1</v>
      </c>
      <c r="Y7" s="47" t="e">
        <f t="shared" ref="Y7:AB22" ca="1" si="5">MATCH(TRUE,OFFSET($A$6,X7,Y$1,50,1),0)-1+X7</f>
        <v>#N/A</v>
      </c>
      <c r="Z7" s="47" t="str">
        <f t="shared" ref="Z7:AC22" ca="1" si="6">IF(ISNA(Y7),"",OFFSET($A$6,Y7,1))</f>
        <v/>
      </c>
      <c r="AA7" s="191">
        <f t="shared" ref="AA7" ca="1" si="7">OFFSET($A$6,$S7,AB$2)+1</f>
        <v>1</v>
      </c>
      <c r="AB7" s="47" t="e">
        <f t="shared" ref="AB7" ca="1" si="8">MATCH(TRUE,OFFSET($A$6,AA7,AB$1,50,1),0)-1+AA7</f>
        <v>#N/A</v>
      </c>
      <c r="AC7" s="47" t="str">
        <f t="shared" ref="AC7" ca="1" si="9">IF(ISNA(AB7),"",OFFSET($A$6,AB7,1))</f>
        <v/>
      </c>
      <c r="AD7" s="92" t="str">
        <f ca="1">IF(ISNA(AB7),"",OFFSET($A$6,AB7,AD$2))</f>
        <v/>
      </c>
      <c r="AE7" s="105" t="e">
        <f ca="1">IF(ISNA($AD7),FALSE,VLOOKUP($AD7,RawDataTypeTable,AE$2,FALSE))</f>
        <v>#N/A</v>
      </c>
      <c r="AF7" s="106" t="e">
        <f t="shared" ref="AF7:AJ22" ca="1" si="10">IF(ISNA($AD7),FALSE,VLOOKUP($AD7,RawDataTypeTable,AF$2,FALSE))</f>
        <v>#N/A</v>
      </c>
      <c r="AG7" s="107" t="e">
        <f t="shared" ca="1" si="10"/>
        <v>#N/A</v>
      </c>
      <c r="AH7" s="107" t="e">
        <f t="shared" ca="1" si="10"/>
        <v>#N/A</v>
      </c>
      <c r="AI7" s="107" t="e">
        <f t="shared" ca="1" si="10"/>
        <v>#N/A</v>
      </c>
      <c r="AJ7" s="108" t="e">
        <f t="shared" ca="1" si="10"/>
        <v>#N/A</v>
      </c>
      <c r="AK7" s="109" t="e">
        <f ca="1">AE7</f>
        <v>#N/A</v>
      </c>
      <c r="AL7" s="107" t="e">
        <f t="shared" ref="AL7:AL41" ca="1" si="11">AF7</f>
        <v>#N/A</v>
      </c>
      <c r="AM7" s="107" t="e">
        <f t="shared" ref="AM7:AM41" ca="1" si="12">AG7</f>
        <v>#N/A</v>
      </c>
      <c r="AN7" s="107" t="e">
        <f t="shared" ref="AN7:AN41" ca="1" si="13">AH7</f>
        <v>#N/A</v>
      </c>
      <c r="AO7" s="107" t="e">
        <f t="shared" ref="AO7:AO41" ca="1" si="14">AI7</f>
        <v>#N/A</v>
      </c>
      <c r="AP7" s="108" t="e">
        <f t="shared" ref="AP7:AP41" ca="1" si="15">AJ7</f>
        <v>#N/A</v>
      </c>
    </row>
    <row r="8" spans="1:42">
      <c r="A8" s="150">
        <f t="shared" si="0"/>
        <v>2</v>
      </c>
      <c r="B8" s="144"/>
      <c r="C8" s="41"/>
      <c r="D8" s="41"/>
      <c r="E8" s="42"/>
      <c r="F8" s="42"/>
      <c r="G8" s="42"/>
      <c r="H8" s="42"/>
      <c r="I8" s="42"/>
      <c r="J8" s="42"/>
      <c r="K8" s="42"/>
      <c r="L8" s="42"/>
      <c r="M8" s="157"/>
      <c r="N8" s="45" t="b">
        <f t="shared" ref="N8:N41" si="16">NOT(ISBLANK($B8))</f>
        <v>0</v>
      </c>
      <c r="O8" s="45" t="b">
        <f t="shared" si="1"/>
        <v>0</v>
      </c>
      <c r="P8" s="45" t="b">
        <f t="shared" si="2"/>
        <v>0</v>
      </c>
      <c r="Q8" s="45" t="b">
        <f t="shared" si="3"/>
        <v>0</v>
      </c>
      <c r="R8" s="46"/>
      <c r="S8" s="45">
        <f>$A8-1</f>
        <v>1</v>
      </c>
      <c r="T8" s="46"/>
      <c r="U8" s="191" t="e">
        <f t="shared" ref="U8:U41" ca="1" si="17">OFFSET($A$6,$S8,V$2)+1</f>
        <v>#N/A</v>
      </c>
      <c r="V8" s="47" t="e">
        <f t="shared" ref="V8:V41" ca="1" si="18">MATCH(TRUE,OFFSET($A$6,U8,V$1,50,1),0)-1+U8</f>
        <v>#N/A</v>
      </c>
      <c r="W8" s="47" t="str">
        <f t="shared" ref="W8:W41" ca="1" si="19">IF(ISNA(V8),"",OFFSET($A$6,V8,1))</f>
        <v/>
      </c>
      <c r="X8" s="191" t="e">
        <f t="shared" ca="1" si="4"/>
        <v>#N/A</v>
      </c>
      <c r="Y8" s="47" t="e">
        <f t="shared" ca="1" si="5"/>
        <v>#N/A</v>
      </c>
      <c r="Z8" s="47" t="str">
        <f t="shared" ca="1" si="6"/>
        <v/>
      </c>
      <c r="AA8" s="191" t="e">
        <f t="shared" ca="1" si="4"/>
        <v>#N/A</v>
      </c>
      <c r="AB8" s="47" t="e">
        <f t="shared" ca="1" si="5"/>
        <v>#N/A</v>
      </c>
      <c r="AC8" s="47" t="str">
        <f t="shared" ca="1" si="6"/>
        <v/>
      </c>
      <c r="AD8" s="92" t="str">
        <f t="shared" ref="AD8:AD41" ca="1" si="20">IF(ISNA(AB8),"",OFFSET($A$6,AB8,AD$2))</f>
        <v/>
      </c>
      <c r="AE8" s="105" t="e">
        <f t="shared" ref="AE8:AJ23" ca="1" si="21">IF(ISNA($AD8),FALSE,VLOOKUP($AD8,RawDataTypeTable,AE$2,FALSE))</f>
        <v>#N/A</v>
      </c>
      <c r="AF8" s="106" t="e">
        <f t="shared" ca="1" si="10"/>
        <v>#N/A</v>
      </c>
      <c r="AG8" s="107" t="e">
        <f t="shared" ca="1" si="10"/>
        <v>#N/A</v>
      </c>
      <c r="AH8" s="107" t="e">
        <f t="shared" ca="1" si="10"/>
        <v>#N/A</v>
      </c>
      <c r="AI8" s="107" t="e">
        <f t="shared" ca="1" si="10"/>
        <v>#N/A</v>
      </c>
      <c r="AJ8" s="108" t="e">
        <f t="shared" ca="1" si="10"/>
        <v>#N/A</v>
      </c>
      <c r="AK8" s="109" t="e">
        <f t="shared" ref="AK8:AK41" ca="1" si="22">AE8</f>
        <v>#N/A</v>
      </c>
      <c r="AL8" s="107" t="e">
        <f t="shared" ca="1" si="11"/>
        <v>#N/A</v>
      </c>
      <c r="AM8" s="107" t="e">
        <f t="shared" ca="1" si="12"/>
        <v>#N/A</v>
      </c>
      <c r="AN8" s="107" t="e">
        <f t="shared" ca="1" si="13"/>
        <v>#N/A</v>
      </c>
      <c r="AO8" s="107" t="e">
        <f t="shared" ca="1" si="14"/>
        <v>#N/A</v>
      </c>
      <c r="AP8" s="108" t="e">
        <f t="shared" ca="1" si="15"/>
        <v>#N/A</v>
      </c>
    </row>
    <row r="9" spans="1:42">
      <c r="A9" s="150">
        <f t="shared" si="0"/>
        <v>3</v>
      </c>
      <c r="B9" s="144"/>
      <c r="C9" s="41"/>
      <c r="D9" s="41"/>
      <c r="E9" s="42"/>
      <c r="F9" s="42"/>
      <c r="G9" s="42"/>
      <c r="H9" s="42"/>
      <c r="I9" s="42"/>
      <c r="J9" s="42"/>
      <c r="K9" s="42"/>
      <c r="L9" s="42"/>
      <c r="M9" s="157"/>
      <c r="N9" s="45" t="b">
        <f t="shared" si="16"/>
        <v>0</v>
      </c>
      <c r="O9" s="45" t="b">
        <f t="shared" si="1"/>
        <v>0</v>
      </c>
      <c r="P9" s="45" t="b">
        <f t="shared" si="2"/>
        <v>0</v>
      </c>
      <c r="Q9" s="45" t="b">
        <f t="shared" si="3"/>
        <v>0</v>
      </c>
      <c r="R9" s="46"/>
      <c r="S9" s="45">
        <f t="shared" ref="S9:S41" si="23">$A9-1</f>
        <v>2</v>
      </c>
      <c r="T9" s="46"/>
      <c r="U9" s="191" t="e">
        <f t="shared" ca="1" si="17"/>
        <v>#N/A</v>
      </c>
      <c r="V9" s="47" t="e">
        <f t="shared" ca="1" si="18"/>
        <v>#N/A</v>
      </c>
      <c r="W9" s="47" t="str">
        <f t="shared" ca="1" si="19"/>
        <v/>
      </c>
      <c r="X9" s="191" t="e">
        <f t="shared" ca="1" si="4"/>
        <v>#N/A</v>
      </c>
      <c r="Y9" s="47" t="e">
        <f t="shared" ca="1" si="5"/>
        <v>#N/A</v>
      </c>
      <c r="Z9" s="47" t="str">
        <f t="shared" ca="1" si="6"/>
        <v/>
      </c>
      <c r="AA9" s="191" t="e">
        <f t="shared" ca="1" si="4"/>
        <v>#N/A</v>
      </c>
      <c r="AB9" s="47" t="e">
        <f t="shared" ca="1" si="5"/>
        <v>#N/A</v>
      </c>
      <c r="AC9" s="47" t="str">
        <f t="shared" ca="1" si="6"/>
        <v/>
      </c>
      <c r="AD9" s="92" t="str">
        <f t="shared" ca="1" si="20"/>
        <v/>
      </c>
      <c r="AE9" s="105" t="e">
        <f t="shared" ca="1" si="21"/>
        <v>#N/A</v>
      </c>
      <c r="AF9" s="106" t="e">
        <f t="shared" ca="1" si="10"/>
        <v>#N/A</v>
      </c>
      <c r="AG9" s="107" t="e">
        <f t="shared" ca="1" si="10"/>
        <v>#N/A</v>
      </c>
      <c r="AH9" s="107" t="e">
        <f t="shared" ca="1" si="10"/>
        <v>#N/A</v>
      </c>
      <c r="AI9" s="107" t="e">
        <f t="shared" ca="1" si="10"/>
        <v>#N/A</v>
      </c>
      <c r="AJ9" s="108" t="e">
        <f t="shared" ca="1" si="10"/>
        <v>#N/A</v>
      </c>
      <c r="AK9" s="109" t="e">
        <f t="shared" ca="1" si="22"/>
        <v>#N/A</v>
      </c>
      <c r="AL9" s="107" t="e">
        <f t="shared" ca="1" si="11"/>
        <v>#N/A</v>
      </c>
      <c r="AM9" s="107" t="e">
        <f t="shared" ca="1" si="12"/>
        <v>#N/A</v>
      </c>
      <c r="AN9" s="107" t="e">
        <f t="shared" ca="1" si="13"/>
        <v>#N/A</v>
      </c>
      <c r="AO9" s="107" t="e">
        <f t="shared" ca="1" si="14"/>
        <v>#N/A</v>
      </c>
      <c r="AP9" s="108" t="e">
        <f t="shared" ca="1" si="15"/>
        <v>#N/A</v>
      </c>
    </row>
    <row r="10" spans="1:42">
      <c r="A10" s="150">
        <f t="shared" si="0"/>
        <v>4</v>
      </c>
      <c r="B10" s="144"/>
      <c r="C10" s="41"/>
      <c r="D10" s="41"/>
      <c r="E10" s="42"/>
      <c r="F10" s="42"/>
      <c r="G10" s="42"/>
      <c r="H10" s="42"/>
      <c r="I10" s="42"/>
      <c r="J10" s="42"/>
      <c r="K10" s="42"/>
      <c r="L10" s="42"/>
      <c r="M10" s="157"/>
      <c r="N10" s="45" t="b">
        <f t="shared" si="16"/>
        <v>0</v>
      </c>
      <c r="O10" s="45" t="b">
        <f t="shared" si="1"/>
        <v>0</v>
      </c>
      <c r="P10" s="45" t="b">
        <f t="shared" si="2"/>
        <v>0</v>
      </c>
      <c r="Q10" s="45" t="b">
        <f t="shared" si="3"/>
        <v>0</v>
      </c>
      <c r="R10" s="46"/>
      <c r="S10" s="45">
        <f t="shared" si="23"/>
        <v>3</v>
      </c>
      <c r="T10" s="46"/>
      <c r="U10" s="191" t="e">
        <f t="shared" ca="1" si="17"/>
        <v>#N/A</v>
      </c>
      <c r="V10" s="47" t="e">
        <f t="shared" ca="1" si="18"/>
        <v>#N/A</v>
      </c>
      <c r="W10" s="47" t="str">
        <f t="shared" ca="1" si="19"/>
        <v/>
      </c>
      <c r="X10" s="191" t="e">
        <f t="shared" ca="1" si="4"/>
        <v>#N/A</v>
      </c>
      <c r="Y10" s="47" t="e">
        <f t="shared" ca="1" si="5"/>
        <v>#N/A</v>
      </c>
      <c r="Z10" s="47" t="str">
        <f t="shared" ca="1" si="6"/>
        <v/>
      </c>
      <c r="AA10" s="191" t="e">
        <f t="shared" ca="1" si="4"/>
        <v>#N/A</v>
      </c>
      <c r="AB10" s="47" t="e">
        <f t="shared" ca="1" si="5"/>
        <v>#N/A</v>
      </c>
      <c r="AC10" s="47" t="str">
        <f t="shared" ca="1" si="6"/>
        <v/>
      </c>
      <c r="AD10" s="92" t="str">
        <f t="shared" ca="1" si="20"/>
        <v/>
      </c>
      <c r="AE10" s="105" t="e">
        <f t="shared" ca="1" si="21"/>
        <v>#N/A</v>
      </c>
      <c r="AF10" s="106" t="e">
        <f t="shared" ca="1" si="10"/>
        <v>#N/A</v>
      </c>
      <c r="AG10" s="107" t="e">
        <f t="shared" ca="1" si="10"/>
        <v>#N/A</v>
      </c>
      <c r="AH10" s="107" t="e">
        <f t="shared" ca="1" si="10"/>
        <v>#N/A</v>
      </c>
      <c r="AI10" s="107" t="e">
        <f t="shared" ca="1" si="10"/>
        <v>#N/A</v>
      </c>
      <c r="AJ10" s="108" t="e">
        <f t="shared" ca="1" si="10"/>
        <v>#N/A</v>
      </c>
      <c r="AK10" s="109" t="e">
        <f t="shared" ca="1" si="22"/>
        <v>#N/A</v>
      </c>
      <c r="AL10" s="107" t="e">
        <f t="shared" ca="1" si="11"/>
        <v>#N/A</v>
      </c>
      <c r="AM10" s="107" t="e">
        <f t="shared" ca="1" si="12"/>
        <v>#N/A</v>
      </c>
      <c r="AN10" s="107" t="e">
        <f t="shared" ca="1" si="13"/>
        <v>#N/A</v>
      </c>
      <c r="AO10" s="107" t="e">
        <f t="shared" ca="1" si="14"/>
        <v>#N/A</v>
      </c>
      <c r="AP10" s="108" t="e">
        <f t="shared" ca="1" si="15"/>
        <v>#N/A</v>
      </c>
    </row>
    <row r="11" spans="1:42">
      <c r="A11" s="150">
        <f t="shared" si="0"/>
        <v>5</v>
      </c>
      <c r="B11" s="144"/>
      <c r="C11" s="41"/>
      <c r="D11" s="41"/>
      <c r="E11" s="42"/>
      <c r="F11" s="42"/>
      <c r="G11" s="42"/>
      <c r="H11" s="42"/>
      <c r="I11" s="42"/>
      <c r="J11" s="42"/>
      <c r="K11" s="42"/>
      <c r="L11" s="42"/>
      <c r="M11" s="157"/>
      <c r="N11" s="45" t="b">
        <f t="shared" si="16"/>
        <v>0</v>
      </c>
      <c r="O11" s="45" t="b">
        <f t="shared" si="1"/>
        <v>0</v>
      </c>
      <c r="P11" s="45" t="b">
        <f t="shared" si="2"/>
        <v>0</v>
      </c>
      <c r="Q11" s="45" t="b">
        <f t="shared" si="3"/>
        <v>0</v>
      </c>
      <c r="R11" s="46"/>
      <c r="S11" s="45">
        <f t="shared" si="23"/>
        <v>4</v>
      </c>
      <c r="T11" s="46"/>
      <c r="U11" s="191" t="e">
        <f t="shared" ca="1" si="17"/>
        <v>#N/A</v>
      </c>
      <c r="V11" s="47" t="e">
        <f t="shared" ca="1" si="18"/>
        <v>#N/A</v>
      </c>
      <c r="W11" s="47" t="str">
        <f t="shared" ca="1" si="19"/>
        <v/>
      </c>
      <c r="X11" s="191" t="e">
        <f t="shared" ca="1" si="4"/>
        <v>#N/A</v>
      </c>
      <c r="Y11" s="47" t="e">
        <f t="shared" ca="1" si="5"/>
        <v>#N/A</v>
      </c>
      <c r="Z11" s="47" t="str">
        <f t="shared" ca="1" si="6"/>
        <v/>
      </c>
      <c r="AA11" s="191" t="e">
        <f t="shared" ca="1" si="4"/>
        <v>#N/A</v>
      </c>
      <c r="AB11" s="47" t="e">
        <f t="shared" ca="1" si="5"/>
        <v>#N/A</v>
      </c>
      <c r="AC11" s="47" t="str">
        <f t="shared" ca="1" si="6"/>
        <v/>
      </c>
      <c r="AD11" s="92" t="str">
        <f t="shared" ca="1" si="20"/>
        <v/>
      </c>
      <c r="AE11" s="105" t="e">
        <f t="shared" ca="1" si="21"/>
        <v>#N/A</v>
      </c>
      <c r="AF11" s="106" t="e">
        <f t="shared" ca="1" si="10"/>
        <v>#N/A</v>
      </c>
      <c r="AG11" s="107" t="e">
        <f t="shared" ca="1" si="10"/>
        <v>#N/A</v>
      </c>
      <c r="AH11" s="107" t="e">
        <f t="shared" ca="1" si="10"/>
        <v>#N/A</v>
      </c>
      <c r="AI11" s="107" t="e">
        <f t="shared" ca="1" si="10"/>
        <v>#N/A</v>
      </c>
      <c r="AJ11" s="108" t="e">
        <f t="shared" ca="1" si="10"/>
        <v>#N/A</v>
      </c>
      <c r="AK11" s="109" t="e">
        <f t="shared" ca="1" si="22"/>
        <v>#N/A</v>
      </c>
      <c r="AL11" s="107" t="e">
        <f t="shared" ca="1" si="11"/>
        <v>#N/A</v>
      </c>
      <c r="AM11" s="107" t="e">
        <f t="shared" ca="1" si="12"/>
        <v>#N/A</v>
      </c>
      <c r="AN11" s="107" t="e">
        <f t="shared" ca="1" si="13"/>
        <v>#N/A</v>
      </c>
      <c r="AO11" s="107" t="e">
        <f t="shared" ca="1" si="14"/>
        <v>#N/A</v>
      </c>
      <c r="AP11" s="108" t="e">
        <f t="shared" ca="1" si="15"/>
        <v>#N/A</v>
      </c>
    </row>
    <row r="12" spans="1:42">
      <c r="A12" s="150">
        <f t="shared" si="0"/>
        <v>6</v>
      </c>
      <c r="B12" s="144"/>
      <c r="C12" s="41"/>
      <c r="D12" s="41"/>
      <c r="E12" s="42"/>
      <c r="F12" s="42"/>
      <c r="G12" s="42"/>
      <c r="H12" s="42"/>
      <c r="I12" s="42"/>
      <c r="J12" s="42"/>
      <c r="K12" s="42"/>
      <c r="L12" s="42"/>
      <c r="M12" s="157"/>
      <c r="N12" s="45" t="b">
        <f t="shared" si="16"/>
        <v>0</v>
      </c>
      <c r="O12" s="45" t="b">
        <f t="shared" si="1"/>
        <v>0</v>
      </c>
      <c r="P12" s="45" t="b">
        <f t="shared" si="2"/>
        <v>0</v>
      </c>
      <c r="Q12" s="45" t="b">
        <f t="shared" si="3"/>
        <v>0</v>
      </c>
      <c r="R12" s="46"/>
      <c r="S12" s="45">
        <f t="shared" si="23"/>
        <v>5</v>
      </c>
      <c r="T12" s="46"/>
      <c r="U12" s="191" t="e">
        <f t="shared" ca="1" si="17"/>
        <v>#N/A</v>
      </c>
      <c r="V12" s="47" t="e">
        <f t="shared" ca="1" si="18"/>
        <v>#N/A</v>
      </c>
      <c r="W12" s="47" t="str">
        <f t="shared" ca="1" si="19"/>
        <v/>
      </c>
      <c r="X12" s="191" t="e">
        <f t="shared" ca="1" si="4"/>
        <v>#N/A</v>
      </c>
      <c r="Y12" s="47" t="e">
        <f t="shared" ca="1" si="5"/>
        <v>#N/A</v>
      </c>
      <c r="Z12" s="47" t="str">
        <f t="shared" ca="1" si="6"/>
        <v/>
      </c>
      <c r="AA12" s="191" t="e">
        <f t="shared" ca="1" si="4"/>
        <v>#N/A</v>
      </c>
      <c r="AB12" s="47" t="e">
        <f t="shared" ca="1" si="5"/>
        <v>#N/A</v>
      </c>
      <c r="AC12" s="47" t="str">
        <f t="shared" ca="1" si="6"/>
        <v/>
      </c>
      <c r="AD12" s="92" t="str">
        <f t="shared" ca="1" si="20"/>
        <v/>
      </c>
      <c r="AE12" s="105" t="e">
        <f t="shared" ca="1" si="21"/>
        <v>#N/A</v>
      </c>
      <c r="AF12" s="106" t="e">
        <f t="shared" ca="1" si="10"/>
        <v>#N/A</v>
      </c>
      <c r="AG12" s="107" t="e">
        <f t="shared" ca="1" si="10"/>
        <v>#N/A</v>
      </c>
      <c r="AH12" s="107" t="e">
        <f t="shared" ca="1" si="10"/>
        <v>#N/A</v>
      </c>
      <c r="AI12" s="107" t="e">
        <f t="shared" ca="1" si="10"/>
        <v>#N/A</v>
      </c>
      <c r="AJ12" s="108" t="e">
        <f t="shared" ca="1" si="10"/>
        <v>#N/A</v>
      </c>
      <c r="AK12" s="109" t="e">
        <f t="shared" ca="1" si="22"/>
        <v>#N/A</v>
      </c>
      <c r="AL12" s="107" t="e">
        <f t="shared" ca="1" si="11"/>
        <v>#N/A</v>
      </c>
      <c r="AM12" s="107" t="e">
        <f t="shared" ca="1" si="12"/>
        <v>#N/A</v>
      </c>
      <c r="AN12" s="107" t="e">
        <f t="shared" ca="1" si="13"/>
        <v>#N/A</v>
      </c>
      <c r="AO12" s="107" t="e">
        <f t="shared" ca="1" si="14"/>
        <v>#N/A</v>
      </c>
      <c r="AP12" s="108" t="e">
        <f t="shared" ca="1" si="15"/>
        <v>#N/A</v>
      </c>
    </row>
    <row r="13" spans="1:42">
      <c r="A13" s="150">
        <f t="shared" si="0"/>
        <v>7</v>
      </c>
      <c r="B13" s="144"/>
      <c r="C13" s="145"/>
      <c r="D13" s="41"/>
      <c r="E13" s="42"/>
      <c r="F13" s="42"/>
      <c r="G13" s="42"/>
      <c r="H13" s="42"/>
      <c r="I13" s="42"/>
      <c r="J13" s="42"/>
      <c r="K13" s="42"/>
      <c r="L13" s="42"/>
      <c r="M13" s="157"/>
      <c r="N13" s="45" t="b">
        <f t="shared" si="16"/>
        <v>0</v>
      </c>
      <c r="O13" s="45" t="b">
        <f t="shared" si="1"/>
        <v>0</v>
      </c>
      <c r="P13" s="45" t="b">
        <f t="shared" si="2"/>
        <v>0</v>
      </c>
      <c r="Q13" s="45" t="b">
        <f t="shared" si="3"/>
        <v>0</v>
      </c>
      <c r="R13" s="46"/>
      <c r="S13" s="45">
        <f t="shared" si="23"/>
        <v>6</v>
      </c>
      <c r="T13" s="46"/>
      <c r="U13" s="191" t="e">
        <f t="shared" ca="1" si="17"/>
        <v>#N/A</v>
      </c>
      <c r="V13" s="47" t="e">
        <f t="shared" ca="1" si="18"/>
        <v>#N/A</v>
      </c>
      <c r="W13" s="47" t="str">
        <f t="shared" ca="1" si="19"/>
        <v/>
      </c>
      <c r="X13" s="191" t="e">
        <f t="shared" ca="1" si="4"/>
        <v>#N/A</v>
      </c>
      <c r="Y13" s="47" t="e">
        <f t="shared" ca="1" si="5"/>
        <v>#N/A</v>
      </c>
      <c r="Z13" s="47" t="str">
        <f t="shared" ca="1" si="6"/>
        <v/>
      </c>
      <c r="AA13" s="191" t="e">
        <f t="shared" ca="1" si="4"/>
        <v>#N/A</v>
      </c>
      <c r="AB13" s="47" t="e">
        <f t="shared" ca="1" si="5"/>
        <v>#N/A</v>
      </c>
      <c r="AC13" s="47" t="str">
        <f t="shared" ca="1" si="6"/>
        <v/>
      </c>
      <c r="AD13" s="92" t="str">
        <f t="shared" ca="1" si="20"/>
        <v/>
      </c>
      <c r="AE13" s="105" t="e">
        <f t="shared" ca="1" si="21"/>
        <v>#N/A</v>
      </c>
      <c r="AF13" s="106" t="e">
        <f t="shared" ca="1" si="10"/>
        <v>#N/A</v>
      </c>
      <c r="AG13" s="107" t="e">
        <f t="shared" ca="1" si="10"/>
        <v>#N/A</v>
      </c>
      <c r="AH13" s="107" t="e">
        <f t="shared" ca="1" si="10"/>
        <v>#N/A</v>
      </c>
      <c r="AI13" s="107" t="e">
        <f t="shared" ca="1" si="10"/>
        <v>#N/A</v>
      </c>
      <c r="AJ13" s="108" t="e">
        <f t="shared" ca="1" si="10"/>
        <v>#N/A</v>
      </c>
      <c r="AK13" s="109" t="e">
        <f t="shared" ca="1" si="22"/>
        <v>#N/A</v>
      </c>
      <c r="AL13" s="107" t="e">
        <f t="shared" ca="1" si="11"/>
        <v>#N/A</v>
      </c>
      <c r="AM13" s="107" t="e">
        <f t="shared" ca="1" si="12"/>
        <v>#N/A</v>
      </c>
      <c r="AN13" s="107" t="e">
        <f t="shared" ca="1" si="13"/>
        <v>#N/A</v>
      </c>
      <c r="AO13" s="107" t="e">
        <f t="shared" ca="1" si="14"/>
        <v>#N/A</v>
      </c>
      <c r="AP13" s="108" t="e">
        <f t="shared" ca="1" si="15"/>
        <v>#N/A</v>
      </c>
    </row>
    <row r="14" spans="1:42">
      <c r="A14" s="150">
        <f t="shared" si="0"/>
        <v>8</v>
      </c>
      <c r="B14" s="40"/>
      <c r="C14" s="41"/>
      <c r="D14" s="41"/>
      <c r="E14" s="42"/>
      <c r="F14" s="42"/>
      <c r="G14" s="42"/>
      <c r="H14" s="42"/>
      <c r="I14" s="42"/>
      <c r="J14" s="42"/>
      <c r="K14" s="42"/>
      <c r="L14" s="42"/>
      <c r="M14" s="157"/>
      <c r="N14" s="45" t="b">
        <f t="shared" si="16"/>
        <v>0</v>
      </c>
      <c r="O14" s="45" t="b">
        <f t="shared" si="1"/>
        <v>0</v>
      </c>
      <c r="P14" s="45" t="b">
        <f t="shared" si="2"/>
        <v>0</v>
      </c>
      <c r="Q14" s="45" t="b">
        <f t="shared" si="3"/>
        <v>0</v>
      </c>
      <c r="R14" s="46"/>
      <c r="S14" s="45">
        <f t="shared" si="23"/>
        <v>7</v>
      </c>
      <c r="T14" s="46"/>
      <c r="U14" s="191" t="e">
        <f t="shared" ca="1" si="17"/>
        <v>#N/A</v>
      </c>
      <c r="V14" s="47" t="e">
        <f t="shared" ca="1" si="18"/>
        <v>#N/A</v>
      </c>
      <c r="W14" s="47" t="str">
        <f t="shared" ca="1" si="19"/>
        <v/>
      </c>
      <c r="X14" s="191" t="e">
        <f t="shared" ca="1" si="4"/>
        <v>#N/A</v>
      </c>
      <c r="Y14" s="47" t="e">
        <f t="shared" ca="1" si="5"/>
        <v>#N/A</v>
      </c>
      <c r="Z14" s="47" t="str">
        <f t="shared" ca="1" si="6"/>
        <v/>
      </c>
      <c r="AA14" s="191" t="e">
        <f t="shared" ca="1" si="4"/>
        <v>#N/A</v>
      </c>
      <c r="AB14" s="47" t="e">
        <f t="shared" ca="1" si="5"/>
        <v>#N/A</v>
      </c>
      <c r="AC14" s="47" t="str">
        <f t="shared" ca="1" si="6"/>
        <v/>
      </c>
      <c r="AD14" s="92" t="str">
        <f t="shared" ca="1" si="20"/>
        <v/>
      </c>
      <c r="AE14" s="105" t="e">
        <f t="shared" ca="1" si="21"/>
        <v>#N/A</v>
      </c>
      <c r="AF14" s="106" t="e">
        <f t="shared" ca="1" si="10"/>
        <v>#N/A</v>
      </c>
      <c r="AG14" s="107" t="e">
        <f t="shared" ca="1" si="10"/>
        <v>#N/A</v>
      </c>
      <c r="AH14" s="107" t="e">
        <f t="shared" ca="1" si="10"/>
        <v>#N/A</v>
      </c>
      <c r="AI14" s="107" t="e">
        <f t="shared" ca="1" si="10"/>
        <v>#N/A</v>
      </c>
      <c r="AJ14" s="108" t="e">
        <f t="shared" ca="1" si="10"/>
        <v>#N/A</v>
      </c>
      <c r="AK14" s="109" t="e">
        <f t="shared" ca="1" si="22"/>
        <v>#N/A</v>
      </c>
      <c r="AL14" s="107" t="e">
        <f t="shared" ca="1" si="11"/>
        <v>#N/A</v>
      </c>
      <c r="AM14" s="107" t="e">
        <f t="shared" ca="1" si="12"/>
        <v>#N/A</v>
      </c>
      <c r="AN14" s="107" t="e">
        <f t="shared" ca="1" si="13"/>
        <v>#N/A</v>
      </c>
      <c r="AO14" s="107" t="e">
        <f t="shared" ca="1" si="14"/>
        <v>#N/A</v>
      </c>
      <c r="AP14" s="108" t="e">
        <f t="shared" ca="1" si="15"/>
        <v>#N/A</v>
      </c>
    </row>
    <row r="15" spans="1:42">
      <c r="A15" s="150">
        <f t="shared" si="0"/>
        <v>9</v>
      </c>
      <c r="B15" s="40"/>
      <c r="C15" s="41"/>
      <c r="D15" s="41"/>
      <c r="E15" s="42"/>
      <c r="F15" s="42"/>
      <c r="G15" s="42"/>
      <c r="H15" s="42"/>
      <c r="I15" s="42"/>
      <c r="J15" s="42"/>
      <c r="K15" s="42"/>
      <c r="L15" s="42"/>
      <c r="M15" s="157"/>
      <c r="N15" s="45" t="b">
        <f t="shared" si="16"/>
        <v>0</v>
      </c>
      <c r="O15" s="45" t="b">
        <f t="shared" si="1"/>
        <v>0</v>
      </c>
      <c r="P15" s="45" t="b">
        <f t="shared" si="2"/>
        <v>0</v>
      </c>
      <c r="Q15" s="45" t="b">
        <f t="shared" si="3"/>
        <v>0</v>
      </c>
      <c r="R15" s="46"/>
      <c r="S15" s="45">
        <f t="shared" si="23"/>
        <v>8</v>
      </c>
      <c r="T15" s="46"/>
      <c r="U15" s="191" t="e">
        <f t="shared" ca="1" si="17"/>
        <v>#N/A</v>
      </c>
      <c r="V15" s="47" t="e">
        <f t="shared" ca="1" si="18"/>
        <v>#N/A</v>
      </c>
      <c r="W15" s="47" t="str">
        <f t="shared" ca="1" si="19"/>
        <v/>
      </c>
      <c r="X15" s="191" t="e">
        <f t="shared" ca="1" si="4"/>
        <v>#N/A</v>
      </c>
      <c r="Y15" s="47" t="e">
        <f t="shared" ca="1" si="5"/>
        <v>#N/A</v>
      </c>
      <c r="Z15" s="47" t="str">
        <f t="shared" ca="1" si="6"/>
        <v/>
      </c>
      <c r="AA15" s="191" t="e">
        <f t="shared" ca="1" si="4"/>
        <v>#N/A</v>
      </c>
      <c r="AB15" s="47" t="e">
        <f t="shared" ca="1" si="5"/>
        <v>#N/A</v>
      </c>
      <c r="AC15" s="47" t="str">
        <f t="shared" ca="1" si="6"/>
        <v/>
      </c>
      <c r="AD15" s="92" t="str">
        <f t="shared" ca="1" si="20"/>
        <v/>
      </c>
      <c r="AE15" s="105" t="e">
        <f t="shared" ca="1" si="21"/>
        <v>#N/A</v>
      </c>
      <c r="AF15" s="106" t="e">
        <f t="shared" ca="1" si="10"/>
        <v>#N/A</v>
      </c>
      <c r="AG15" s="107" t="e">
        <f t="shared" ca="1" si="10"/>
        <v>#N/A</v>
      </c>
      <c r="AH15" s="107" t="e">
        <f t="shared" ca="1" si="10"/>
        <v>#N/A</v>
      </c>
      <c r="AI15" s="107" t="e">
        <f t="shared" ca="1" si="10"/>
        <v>#N/A</v>
      </c>
      <c r="AJ15" s="108" t="e">
        <f t="shared" ca="1" si="10"/>
        <v>#N/A</v>
      </c>
      <c r="AK15" s="109" t="e">
        <f t="shared" ca="1" si="22"/>
        <v>#N/A</v>
      </c>
      <c r="AL15" s="107" t="e">
        <f t="shared" ca="1" si="11"/>
        <v>#N/A</v>
      </c>
      <c r="AM15" s="107" t="e">
        <f t="shared" ca="1" si="12"/>
        <v>#N/A</v>
      </c>
      <c r="AN15" s="107" t="e">
        <f t="shared" ca="1" si="13"/>
        <v>#N/A</v>
      </c>
      <c r="AO15" s="107" t="e">
        <f t="shared" ca="1" si="14"/>
        <v>#N/A</v>
      </c>
      <c r="AP15" s="108" t="e">
        <f t="shared" ca="1" si="15"/>
        <v>#N/A</v>
      </c>
    </row>
    <row r="16" spans="1:42">
      <c r="A16" s="150">
        <f t="shared" si="0"/>
        <v>10</v>
      </c>
      <c r="B16" s="40"/>
      <c r="C16" s="41"/>
      <c r="D16" s="41"/>
      <c r="E16" s="42"/>
      <c r="F16" s="42"/>
      <c r="G16" s="42"/>
      <c r="H16" s="42"/>
      <c r="I16" s="42"/>
      <c r="J16" s="42"/>
      <c r="K16" s="42"/>
      <c r="L16" s="42"/>
      <c r="M16" s="157"/>
      <c r="N16" s="45" t="b">
        <f t="shared" si="16"/>
        <v>0</v>
      </c>
      <c r="O16" s="45" t="b">
        <f t="shared" si="1"/>
        <v>0</v>
      </c>
      <c r="P16" s="45" t="b">
        <f t="shared" si="2"/>
        <v>0</v>
      </c>
      <c r="Q16" s="45" t="b">
        <f t="shared" si="3"/>
        <v>0</v>
      </c>
      <c r="R16" s="46"/>
      <c r="S16" s="45">
        <f t="shared" si="23"/>
        <v>9</v>
      </c>
      <c r="T16" s="46"/>
      <c r="U16" s="191" t="e">
        <f t="shared" ca="1" si="17"/>
        <v>#N/A</v>
      </c>
      <c r="V16" s="47" t="e">
        <f t="shared" ca="1" si="18"/>
        <v>#N/A</v>
      </c>
      <c r="W16" s="47" t="str">
        <f t="shared" ca="1" si="19"/>
        <v/>
      </c>
      <c r="X16" s="191" t="e">
        <f t="shared" ca="1" si="4"/>
        <v>#N/A</v>
      </c>
      <c r="Y16" s="47" t="e">
        <f t="shared" ca="1" si="5"/>
        <v>#N/A</v>
      </c>
      <c r="Z16" s="47" t="str">
        <f t="shared" ca="1" si="6"/>
        <v/>
      </c>
      <c r="AA16" s="191" t="e">
        <f t="shared" ca="1" si="4"/>
        <v>#N/A</v>
      </c>
      <c r="AB16" s="47" t="e">
        <f t="shared" ca="1" si="5"/>
        <v>#N/A</v>
      </c>
      <c r="AC16" s="47" t="str">
        <f t="shared" ca="1" si="6"/>
        <v/>
      </c>
      <c r="AD16" s="92" t="str">
        <f t="shared" ca="1" si="20"/>
        <v/>
      </c>
      <c r="AE16" s="105" t="e">
        <f t="shared" ca="1" si="21"/>
        <v>#N/A</v>
      </c>
      <c r="AF16" s="106" t="e">
        <f t="shared" ca="1" si="10"/>
        <v>#N/A</v>
      </c>
      <c r="AG16" s="107" t="e">
        <f t="shared" ca="1" si="10"/>
        <v>#N/A</v>
      </c>
      <c r="AH16" s="107" t="e">
        <f t="shared" ca="1" si="10"/>
        <v>#N/A</v>
      </c>
      <c r="AI16" s="107" t="e">
        <f t="shared" ca="1" si="10"/>
        <v>#N/A</v>
      </c>
      <c r="AJ16" s="108" t="e">
        <f t="shared" ca="1" si="10"/>
        <v>#N/A</v>
      </c>
      <c r="AK16" s="109" t="e">
        <f t="shared" ca="1" si="22"/>
        <v>#N/A</v>
      </c>
      <c r="AL16" s="107" t="e">
        <f t="shared" ca="1" si="11"/>
        <v>#N/A</v>
      </c>
      <c r="AM16" s="107" t="e">
        <f t="shared" ca="1" si="12"/>
        <v>#N/A</v>
      </c>
      <c r="AN16" s="107" t="e">
        <f t="shared" ca="1" si="13"/>
        <v>#N/A</v>
      </c>
      <c r="AO16" s="107" t="e">
        <f t="shared" ca="1" si="14"/>
        <v>#N/A</v>
      </c>
      <c r="AP16" s="108" t="e">
        <f t="shared" ca="1" si="15"/>
        <v>#N/A</v>
      </c>
    </row>
    <row r="17" spans="1:42">
      <c r="A17" s="150">
        <f t="shared" si="0"/>
        <v>11</v>
      </c>
      <c r="B17" s="40"/>
      <c r="C17" s="41"/>
      <c r="D17" s="41"/>
      <c r="E17" s="42"/>
      <c r="F17" s="42"/>
      <c r="G17" s="42"/>
      <c r="H17" s="42"/>
      <c r="I17" s="42"/>
      <c r="J17" s="42"/>
      <c r="K17" s="42"/>
      <c r="L17" s="42"/>
      <c r="M17" s="157"/>
      <c r="N17" s="45" t="b">
        <f t="shared" si="16"/>
        <v>0</v>
      </c>
      <c r="O17" s="45" t="b">
        <f t="shared" si="1"/>
        <v>0</v>
      </c>
      <c r="P17" s="45" t="b">
        <f t="shared" si="2"/>
        <v>0</v>
      </c>
      <c r="Q17" s="45" t="b">
        <f t="shared" si="3"/>
        <v>0</v>
      </c>
      <c r="R17" s="46"/>
      <c r="S17" s="45">
        <f t="shared" si="23"/>
        <v>10</v>
      </c>
      <c r="T17" s="46"/>
      <c r="U17" s="191" t="e">
        <f t="shared" ca="1" si="17"/>
        <v>#N/A</v>
      </c>
      <c r="V17" s="47" t="e">
        <f t="shared" ca="1" si="18"/>
        <v>#N/A</v>
      </c>
      <c r="W17" s="47" t="str">
        <f t="shared" ca="1" si="19"/>
        <v/>
      </c>
      <c r="X17" s="191" t="e">
        <f t="shared" ca="1" si="4"/>
        <v>#N/A</v>
      </c>
      <c r="Y17" s="47" t="e">
        <f t="shared" ca="1" si="5"/>
        <v>#N/A</v>
      </c>
      <c r="Z17" s="47" t="str">
        <f t="shared" ca="1" si="6"/>
        <v/>
      </c>
      <c r="AA17" s="191" t="e">
        <f t="shared" ca="1" si="4"/>
        <v>#N/A</v>
      </c>
      <c r="AB17" s="47" t="e">
        <f t="shared" ca="1" si="5"/>
        <v>#N/A</v>
      </c>
      <c r="AC17" s="47" t="str">
        <f t="shared" ca="1" si="6"/>
        <v/>
      </c>
      <c r="AD17" s="92" t="str">
        <f t="shared" ca="1" si="20"/>
        <v/>
      </c>
      <c r="AE17" s="105" t="e">
        <f t="shared" ca="1" si="21"/>
        <v>#N/A</v>
      </c>
      <c r="AF17" s="106" t="e">
        <f t="shared" ca="1" si="10"/>
        <v>#N/A</v>
      </c>
      <c r="AG17" s="107" t="e">
        <f t="shared" ca="1" si="10"/>
        <v>#N/A</v>
      </c>
      <c r="AH17" s="107" t="e">
        <f t="shared" ca="1" si="10"/>
        <v>#N/A</v>
      </c>
      <c r="AI17" s="107" t="e">
        <f t="shared" ca="1" si="10"/>
        <v>#N/A</v>
      </c>
      <c r="AJ17" s="108" t="e">
        <f t="shared" ca="1" si="10"/>
        <v>#N/A</v>
      </c>
      <c r="AK17" s="109" t="e">
        <f t="shared" ca="1" si="22"/>
        <v>#N/A</v>
      </c>
      <c r="AL17" s="107" t="e">
        <f t="shared" ca="1" si="11"/>
        <v>#N/A</v>
      </c>
      <c r="AM17" s="107" t="e">
        <f t="shared" ca="1" si="12"/>
        <v>#N/A</v>
      </c>
      <c r="AN17" s="107" t="e">
        <f t="shared" ca="1" si="13"/>
        <v>#N/A</v>
      </c>
      <c r="AO17" s="107" t="e">
        <f t="shared" ca="1" si="14"/>
        <v>#N/A</v>
      </c>
      <c r="AP17" s="108" t="e">
        <f t="shared" ca="1" si="15"/>
        <v>#N/A</v>
      </c>
    </row>
    <row r="18" spans="1:42">
      <c r="A18" s="150">
        <f t="shared" si="0"/>
        <v>12</v>
      </c>
      <c r="B18" s="40"/>
      <c r="C18" s="41"/>
      <c r="D18" s="41"/>
      <c r="E18" s="42"/>
      <c r="F18" s="42"/>
      <c r="G18" s="42"/>
      <c r="H18" s="42"/>
      <c r="I18" s="42"/>
      <c r="J18" s="42"/>
      <c r="K18" s="42"/>
      <c r="L18" s="42"/>
      <c r="M18" s="157"/>
      <c r="N18" s="45" t="b">
        <f t="shared" si="16"/>
        <v>0</v>
      </c>
      <c r="O18" s="45" t="b">
        <f t="shared" si="1"/>
        <v>0</v>
      </c>
      <c r="P18" s="45" t="b">
        <f t="shared" si="2"/>
        <v>0</v>
      </c>
      <c r="Q18" s="45" t="b">
        <f t="shared" si="3"/>
        <v>0</v>
      </c>
      <c r="R18" s="46"/>
      <c r="S18" s="45">
        <f t="shared" si="23"/>
        <v>11</v>
      </c>
      <c r="T18" s="46"/>
      <c r="U18" s="191" t="e">
        <f t="shared" ca="1" si="17"/>
        <v>#N/A</v>
      </c>
      <c r="V18" s="47" t="e">
        <f t="shared" ca="1" si="18"/>
        <v>#N/A</v>
      </c>
      <c r="W18" s="47" t="str">
        <f t="shared" ca="1" si="19"/>
        <v/>
      </c>
      <c r="X18" s="191" t="e">
        <f t="shared" ca="1" si="4"/>
        <v>#N/A</v>
      </c>
      <c r="Y18" s="47" t="e">
        <f t="shared" ca="1" si="5"/>
        <v>#N/A</v>
      </c>
      <c r="Z18" s="47" t="str">
        <f t="shared" ca="1" si="6"/>
        <v/>
      </c>
      <c r="AA18" s="191" t="e">
        <f t="shared" ca="1" si="4"/>
        <v>#N/A</v>
      </c>
      <c r="AB18" s="47" t="e">
        <f t="shared" ca="1" si="5"/>
        <v>#N/A</v>
      </c>
      <c r="AC18" s="47" t="str">
        <f t="shared" ca="1" si="6"/>
        <v/>
      </c>
      <c r="AD18" s="92" t="str">
        <f t="shared" ca="1" si="20"/>
        <v/>
      </c>
      <c r="AE18" s="105" t="e">
        <f t="shared" ca="1" si="21"/>
        <v>#N/A</v>
      </c>
      <c r="AF18" s="106" t="e">
        <f t="shared" ca="1" si="10"/>
        <v>#N/A</v>
      </c>
      <c r="AG18" s="107" t="e">
        <f t="shared" ca="1" si="10"/>
        <v>#N/A</v>
      </c>
      <c r="AH18" s="107" t="e">
        <f t="shared" ca="1" si="10"/>
        <v>#N/A</v>
      </c>
      <c r="AI18" s="107" t="e">
        <f t="shared" ca="1" si="10"/>
        <v>#N/A</v>
      </c>
      <c r="AJ18" s="108" t="e">
        <f t="shared" ca="1" si="10"/>
        <v>#N/A</v>
      </c>
      <c r="AK18" s="109" t="e">
        <f t="shared" ca="1" si="22"/>
        <v>#N/A</v>
      </c>
      <c r="AL18" s="107" t="e">
        <f t="shared" ca="1" si="11"/>
        <v>#N/A</v>
      </c>
      <c r="AM18" s="107" t="e">
        <f t="shared" ca="1" si="12"/>
        <v>#N/A</v>
      </c>
      <c r="AN18" s="107" t="e">
        <f t="shared" ca="1" si="13"/>
        <v>#N/A</v>
      </c>
      <c r="AO18" s="107" t="e">
        <f t="shared" ca="1" si="14"/>
        <v>#N/A</v>
      </c>
      <c r="AP18" s="108" t="e">
        <f t="shared" ca="1" si="15"/>
        <v>#N/A</v>
      </c>
    </row>
    <row r="19" spans="1:42">
      <c r="A19" s="150">
        <f t="shared" si="0"/>
        <v>13</v>
      </c>
      <c r="B19" s="40"/>
      <c r="C19" s="41"/>
      <c r="D19" s="41"/>
      <c r="E19" s="42"/>
      <c r="F19" s="42"/>
      <c r="G19" s="42"/>
      <c r="H19" s="42"/>
      <c r="I19" s="42"/>
      <c r="J19" s="42"/>
      <c r="K19" s="42"/>
      <c r="L19" s="42"/>
      <c r="M19" s="157"/>
      <c r="N19" s="45" t="b">
        <f t="shared" si="16"/>
        <v>0</v>
      </c>
      <c r="O19" s="45" t="b">
        <f t="shared" si="1"/>
        <v>0</v>
      </c>
      <c r="P19" s="45" t="b">
        <f t="shared" si="2"/>
        <v>0</v>
      </c>
      <c r="Q19" s="45" t="b">
        <f t="shared" si="3"/>
        <v>0</v>
      </c>
      <c r="R19" s="46"/>
      <c r="S19" s="45">
        <f t="shared" si="23"/>
        <v>12</v>
      </c>
      <c r="T19" s="46"/>
      <c r="U19" s="191" t="e">
        <f t="shared" ca="1" si="17"/>
        <v>#N/A</v>
      </c>
      <c r="V19" s="47" t="e">
        <f t="shared" ca="1" si="18"/>
        <v>#N/A</v>
      </c>
      <c r="W19" s="47" t="str">
        <f t="shared" ca="1" si="19"/>
        <v/>
      </c>
      <c r="X19" s="191" t="e">
        <f t="shared" ca="1" si="4"/>
        <v>#N/A</v>
      </c>
      <c r="Y19" s="47" t="e">
        <f t="shared" ca="1" si="5"/>
        <v>#N/A</v>
      </c>
      <c r="Z19" s="47" t="str">
        <f t="shared" ca="1" si="6"/>
        <v/>
      </c>
      <c r="AA19" s="191" t="e">
        <f t="shared" ca="1" si="4"/>
        <v>#N/A</v>
      </c>
      <c r="AB19" s="47" t="e">
        <f t="shared" ca="1" si="5"/>
        <v>#N/A</v>
      </c>
      <c r="AC19" s="47" t="str">
        <f t="shared" ca="1" si="6"/>
        <v/>
      </c>
      <c r="AD19" s="92" t="str">
        <f t="shared" ca="1" si="20"/>
        <v/>
      </c>
      <c r="AE19" s="105" t="e">
        <f t="shared" ca="1" si="21"/>
        <v>#N/A</v>
      </c>
      <c r="AF19" s="106" t="e">
        <f t="shared" ca="1" si="10"/>
        <v>#N/A</v>
      </c>
      <c r="AG19" s="107" t="e">
        <f t="shared" ca="1" si="10"/>
        <v>#N/A</v>
      </c>
      <c r="AH19" s="107" t="e">
        <f t="shared" ca="1" si="10"/>
        <v>#N/A</v>
      </c>
      <c r="AI19" s="107" t="e">
        <f t="shared" ca="1" si="10"/>
        <v>#N/A</v>
      </c>
      <c r="AJ19" s="108" t="e">
        <f t="shared" ca="1" si="10"/>
        <v>#N/A</v>
      </c>
      <c r="AK19" s="109" t="e">
        <f t="shared" ca="1" si="22"/>
        <v>#N/A</v>
      </c>
      <c r="AL19" s="107" t="e">
        <f t="shared" ca="1" si="11"/>
        <v>#N/A</v>
      </c>
      <c r="AM19" s="107" t="e">
        <f t="shared" ca="1" si="12"/>
        <v>#N/A</v>
      </c>
      <c r="AN19" s="107" t="e">
        <f t="shared" ca="1" si="13"/>
        <v>#N/A</v>
      </c>
      <c r="AO19" s="107" t="e">
        <f t="shared" ca="1" si="14"/>
        <v>#N/A</v>
      </c>
      <c r="AP19" s="108" t="e">
        <f t="shared" ca="1" si="15"/>
        <v>#N/A</v>
      </c>
    </row>
    <row r="20" spans="1:42">
      <c r="A20" s="150">
        <f t="shared" si="0"/>
        <v>14</v>
      </c>
      <c r="B20" s="40"/>
      <c r="C20" s="41"/>
      <c r="D20" s="41"/>
      <c r="E20" s="42"/>
      <c r="F20" s="42"/>
      <c r="G20" s="42"/>
      <c r="H20" s="42"/>
      <c r="I20" s="42"/>
      <c r="J20" s="42"/>
      <c r="K20" s="42"/>
      <c r="L20" s="42"/>
      <c r="M20" s="157"/>
      <c r="N20" s="45" t="b">
        <f t="shared" si="16"/>
        <v>0</v>
      </c>
      <c r="O20" s="45" t="b">
        <f t="shared" si="1"/>
        <v>0</v>
      </c>
      <c r="P20" s="45" t="b">
        <f t="shared" si="2"/>
        <v>0</v>
      </c>
      <c r="Q20" s="45" t="b">
        <f t="shared" si="3"/>
        <v>0</v>
      </c>
      <c r="R20" s="46"/>
      <c r="S20" s="45">
        <f t="shared" si="23"/>
        <v>13</v>
      </c>
      <c r="T20" s="46"/>
      <c r="U20" s="191" t="e">
        <f t="shared" ca="1" si="17"/>
        <v>#N/A</v>
      </c>
      <c r="V20" s="47" t="e">
        <f t="shared" ca="1" si="18"/>
        <v>#N/A</v>
      </c>
      <c r="W20" s="47" t="str">
        <f t="shared" ca="1" si="19"/>
        <v/>
      </c>
      <c r="X20" s="191" t="e">
        <f t="shared" ca="1" si="4"/>
        <v>#N/A</v>
      </c>
      <c r="Y20" s="47" t="e">
        <f t="shared" ca="1" si="5"/>
        <v>#N/A</v>
      </c>
      <c r="Z20" s="47" t="str">
        <f t="shared" ca="1" si="6"/>
        <v/>
      </c>
      <c r="AA20" s="191" t="e">
        <f t="shared" ca="1" si="4"/>
        <v>#N/A</v>
      </c>
      <c r="AB20" s="47" t="e">
        <f t="shared" ca="1" si="5"/>
        <v>#N/A</v>
      </c>
      <c r="AC20" s="47" t="str">
        <f t="shared" ca="1" si="6"/>
        <v/>
      </c>
      <c r="AD20" s="92" t="str">
        <f t="shared" ca="1" si="20"/>
        <v/>
      </c>
      <c r="AE20" s="105" t="e">
        <f t="shared" ca="1" si="21"/>
        <v>#N/A</v>
      </c>
      <c r="AF20" s="106" t="e">
        <f t="shared" ca="1" si="10"/>
        <v>#N/A</v>
      </c>
      <c r="AG20" s="107" t="e">
        <f t="shared" ca="1" si="10"/>
        <v>#N/A</v>
      </c>
      <c r="AH20" s="107" t="e">
        <f t="shared" ca="1" si="10"/>
        <v>#N/A</v>
      </c>
      <c r="AI20" s="107" t="e">
        <f t="shared" ca="1" si="10"/>
        <v>#N/A</v>
      </c>
      <c r="AJ20" s="108" t="e">
        <f t="shared" ca="1" si="10"/>
        <v>#N/A</v>
      </c>
      <c r="AK20" s="109" t="e">
        <f t="shared" ca="1" si="22"/>
        <v>#N/A</v>
      </c>
      <c r="AL20" s="107" t="e">
        <f t="shared" ca="1" si="11"/>
        <v>#N/A</v>
      </c>
      <c r="AM20" s="107" t="e">
        <f t="shared" ca="1" si="12"/>
        <v>#N/A</v>
      </c>
      <c r="AN20" s="107" t="e">
        <f t="shared" ca="1" si="13"/>
        <v>#N/A</v>
      </c>
      <c r="AO20" s="107" t="e">
        <f t="shared" ca="1" si="14"/>
        <v>#N/A</v>
      </c>
      <c r="AP20" s="108" t="e">
        <f t="shared" ca="1" si="15"/>
        <v>#N/A</v>
      </c>
    </row>
    <row r="21" spans="1:42">
      <c r="A21" s="150">
        <f t="shared" si="0"/>
        <v>15</v>
      </c>
      <c r="B21" s="40"/>
      <c r="C21" s="41"/>
      <c r="D21" s="41"/>
      <c r="E21" s="42"/>
      <c r="F21" s="42"/>
      <c r="G21" s="42"/>
      <c r="H21" s="42"/>
      <c r="I21" s="42"/>
      <c r="J21" s="42"/>
      <c r="K21" s="42"/>
      <c r="L21" s="42"/>
      <c r="M21" s="157"/>
      <c r="N21" s="45" t="b">
        <f t="shared" si="16"/>
        <v>0</v>
      </c>
      <c r="O21" s="45" t="b">
        <f t="shared" si="1"/>
        <v>0</v>
      </c>
      <c r="P21" s="45" t="b">
        <f t="shared" si="2"/>
        <v>0</v>
      </c>
      <c r="Q21" s="45" t="b">
        <f t="shared" si="3"/>
        <v>0</v>
      </c>
      <c r="R21" s="46"/>
      <c r="S21" s="45">
        <f t="shared" si="23"/>
        <v>14</v>
      </c>
      <c r="T21" s="46"/>
      <c r="U21" s="191" t="e">
        <f t="shared" ca="1" si="17"/>
        <v>#N/A</v>
      </c>
      <c r="V21" s="47" t="e">
        <f t="shared" ca="1" si="18"/>
        <v>#N/A</v>
      </c>
      <c r="W21" s="47" t="str">
        <f t="shared" ca="1" si="19"/>
        <v/>
      </c>
      <c r="X21" s="191" t="e">
        <f t="shared" ca="1" si="4"/>
        <v>#N/A</v>
      </c>
      <c r="Y21" s="47" t="e">
        <f t="shared" ca="1" si="5"/>
        <v>#N/A</v>
      </c>
      <c r="Z21" s="47" t="str">
        <f t="shared" ca="1" si="6"/>
        <v/>
      </c>
      <c r="AA21" s="191" t="e">
        <f t="shared" ca="1" si="4"/>
        <v>#N/A</v>
      </c>
      <c r="AB21" s="47" t="e">
        <f t="shared" ca="1" si="5"/>
        <v>#N/A</v>
      </c>
      <c r="AC21" s="47" t="str">
        <f t="shared" ca="1" si="6"/>
        <v/>
      </c>
      <c r="AD21" s="92" t="str">
        <f t="shared" ca="1" si="20"/>
        <v/>
      </c>
      <c r="AE21" s="105" t="e">
        <f t="shared" ca="1" si="21"/>
        <v>#N/A</v>
      </c>
      <c r="AF21" s="106" t="e">
        <f t="shared" ca="1" si="10"/>
        <v>#N/A</v>
      </c>
      <c r="AG21" s="107" t="e">
        <f t="shared" ca="1" si="10"/>
        <v>#N/A</v>
      </c>
      <c r="AH21" s="107" t="e">
        <f t="shared" ca="1" si="10"/>
        <v>#N/A</v>
      </c>
      <c r="AI21" s="107" t="e">
        <f t="shared" ca="1" si="10"/>
        <v>#N/A</v>
      </c>
      <c r="AJ21" s="108" t="e">
        <f t="shared" ca="1" si="10"/>
        <v>#N/A</v>
      </c>
      <c r="AK21" s="109" t="e">
        <f t="shared" ca="1" si="22"/>
        <v>#N/A</v>
      </c>
      <c r="AL21" s="107" t="e">
        <f t="shared" ca="1" si="11"/>
        <v>#N/A</v>
      </c>
      <c r="AM21" s="107" t="e">
        <f t="shared" ca="1" si="12"/>
        <v>#N/A</v>
      </c>
      <c r="AN21" s="107" t="e">
        <f t="shared" ca="1" si="13"/>
        <v>#N/A</v>
      </c>
      <c r="AO21" s="107" t="e">
        <f t="shared" ca="1" si="14"/>
        <v>#N/A</v>
      </c>
      <c r="AP21" s="108" t="e">
        <f t="shared" ca="1" si="15"/>
        <v>#N/A</v>
      </c>
    </row>
    <row r="22" spans="1:42">
      <c r="A22" s="150">
        <f t="shared" si="0"/>
        <v>16</v>
      </c>
      <c r="B22" s="40"/>
      <c r="C22" s="41"/>
      <c r="D22" s="41"/>
      <c r="E22" s="42"/>
      <c r="F22" s="42"/>
      <c r="G22" s="42"/>
      <c r="H22" s="42"/>
      <c r="I22" s="42"/>
      <c r="J22" s="42"/>
      <c r="K22" s="42"/>
      <c r="L22" s="42"/>
      <c r="M22" s="157"/>
      <c r="N22" s="45" t="b">
        <f t="shared" si="16"/>
        <v>0</v>
      </c>
      <c r="O22" s="45" t="b">
        <f t="shared" si="1"/>
        <v>0</v>
      </c>
      <c r="P22" s="45" t="b">
        <f t="shared" si="2"/>
        <v>0</v>
      </c>
      <c r="Q22" s="45" t="b">
        <f t="shared" si="3"/>
        <v>0</v>
      </c>
      <c r="R22" s="46"/>
      <c r="S22" s="45">
        <f t="shared" si="23"/>
        <v>15</v>
      </c>
      <c r="T22" s="46"/>
      <c r="U22" s="191" t="e">
        <f t="shared" ca="1" si="17"/>
        <v>#N/A</v>
      </c>
      <c r="V22" s="47" t="e">
        <f t="shared" ca="1" si="18"/>
        <v>#N/A</v>
      </c>
      <c r="W22" s="47" t="str">
        <f t="shared" ca="1" si="19"/>
        <v/>
      </c>
      <c r="X22" s="191" t="e">
        <f t="shared" ca="1" si="4"/>
        <v>#N/A</v>
      </c>
      <c r="Y22" s="47" t="e">
        <f t="shared" ca="1" si="5"/>
        <v>#N/A</v>
      </c>
      <c r="Z22" s="47" t="str">
        <f t="shared" ca="1" si="6"/>
        <v/>
      </c>
      <c r="AA22" s="191" t="e">
        <f t="shared" ca="1" si="4"/>
        <v>#N/A</v>
      </c>
      <c r="AB22" s="47" t="e">
        <f t="shared" ca="1" si="5"/>
        <v>#N/A</v>
      </c>
      <c r="AC22" s="47" t="str">
        <f t="shared" ca="1" si="6"/>
        <v/>
      </c>
      <c r="AD22" s="92" t="str">
        <f t="shared" ca="1" si="20"/>
        <v/>
      </c>
      <c r="AE22" s="105" t="e">
        <f t="shared" ca="1" si="21"/>
        <v>#N/A</v>
      </c>
      <c r="AF22" s="106" t="e">
        <f t="shared" ca="1" si="10"/>
        <v>#N/A</v>
      </c>
      <c r="AG22" s="107" t="e">
        <f t="shared" ca="1" si="10"/>
        <v>#N/A</v>
      </c>
      <c r="AH22" s="107" t="e">
        <f t="shared" ca="1" si="10"/>
        <v>#N/A</v>
      </c>
      <c r="AI22" s="107" t="e">
        <f t="shared" ca="1" si="10"/>
        <v>#N/A</v>
      </c>
      <c r="AJ22" s="108" t="e">
        <f t="shared" ca="1" si="10"/>
        <v>#N/A</v>
      </c>
      <c r="AK22" s="109" t="e">
        <f t="shared" ca="1" si="22"/>
        <v>#N/A</v>
      </c>
      <c r="AL22" s="107" t="e">
        <f t="shared" ca="1" si="11"/>
        <v>#N/A</v>
      </c>
      <c r="AM22" s="107" t="e">
        <f t="shared" ca="1" si="12"/>
        <v>#N/A</v>
      </c>
      <c r="AN22" s="107" t="e">
        <f t="shared" ca="1" si="13"/>
        <v>#N/A</v>
      </c>
      <c r="AO22" s="107" t="e">
        <f t="shared" ca="1" si="14"/>
        <v>#N/A</v>
      </c>
      <c r="AP22" s="108" t="e">
        <f t="shared" ca="1" si="15"/>
        <v>#N/A</v>
      </c>
    </row>
    <row r="23" spans="1:42">
      <c r="A23" s="150">
        <f t="shared" si="0"/>
        <v>17</v>
      </c>
      <c r="B23" s="40"/>
      <c r="C23" s="41"/>
      <c r="D23" s="41"/>
      <c r="E23" s="42"/>
      <c r="F23" s="42"/>
      <c r="G23" s="42"/>
      <c r="H23" s="42"/>
      <c r="I23" s="42"/>
      <c r="J23" s="42"/>
      <c r="K23" s="42"/>
      <c r="L23" s="42"/>
      <c r="M23" s="157"/>
      <c r="N23" s="45" t="b">
        <f t="shared" si="16"/>
        <v>0</v>
      </c>
      <c r="O23" s="45" t="b">
        <f t="shared" si="1"/>
        <v>0</v>
      </c>
      <c r="P23" s="45" t="b">
        <f t="shared" si="2"/>
        <v>0</v>
      </c>
      <c r="Q23" s="45" t="b">
        <f t="shared" si="3"/>
        <v>0</v>
      </c>
      <c r="R23" s="46"/>
      <c r="S23" s="45">
        <f t="shared" si="23"/>
        <v>16</v>
      </c>
      <c r="T23" s="46"/>
      <c r="U23" s="191" t="e">
        <f t="shared" ca="1" si="17"/>
        <v>#N/A</v>
      </c>
      <c r="V23" s="47" t="e">
        <f t="shared" ca="1" si="18"/>
        <v>#N/A</v>
      </c>
      <c r="W23" s="47" t="str">
        <f t="shared" ca="1" si="19"/>
        <v/>
      </c>
      <c r="X23" s="191" t="e">
        <f t="shared" ref="X23:AA38" ca="1" si="24">OFFSET($A$6,$S23,Y$2)+1</f>
        <v>#N/A</v>
      </c>
      <c r="Y23" s="47" t="e">
        <f t="shared" ref="Y23:AB38" ca="1" si="25">MATCH(TRUE,OFFSET($A$6,X23,Y$1,50,1),0)-1+X23</f>
        <v>#N/A</v>
      </c>
      <c r="Z23" s="47" t="str">
        <f t="shared" ref="Z23:AC38" ca="1" si="26">IF(ISNA(Y23),"",OFFSET($A$6,Y23,1))</f>
        <v/>
      </c>
      <c r="AA23" s="191" t="e">
        <f t="shared" ca="1" si="24"/>
        <v>#N/A</v>
      </c>
      <c r="AB23" s="47" t="e">
        <f t="shared" ca="1" si="25"/>
        <v>#N/A</v>
      </c>
      <c r="AC23" s="47" t="str">
        <f t="shared" ca="1" si="26"/>
        <v/>
      </c>
      <c r="AD23" s="92" t="str">
        <f t="shared" ca="1" si="20"/>
        <v/>
      </c>
      <c r="AE23" s="105" t="e">
        <f t="shared" ca="1" si="21"/>
        <v>#N/A</v>
      </c>
      <c r="AF23" s="106" t="e">
        <f t="shared" ca="1" si="21"/>
        <v>#N/A</v>
      </c>
      <c r="AG23" s="107" t="e">
        <f t="shared" ca="1" si="21"/>
        <v>#N/A</v>
      </c>
      <c r="AH23" s="107" t="e">
        <f t="shared" ca="1" si="21"/>
        <v>#N/A</v>
      </c>
      <c r="AI23" s="107" t="e">
        <f t="shared" ca="1" si="21"/>
        <v>#N/A</v>
      </c>
      <c r="AJ23" s="108" t="e">
        <f t="shared" ca="1" si="21"/>
        <v>#N/A</v>
      </c>
      <c r="AK23" s="109" t="e">
        <f t="shared" ca="1" si="22"/>
        <v>#N/A</v>
      </c>
      <c r="AL23" s="107" t="e">
        <f t="shared" ca="1" si="11"/>
        <v>#N/A</v>
      </c>
      <c r="AM23" s="107" t="e">
        <f t="shared" ca="1" si="12"/>
        <v>#N/A</v>
      </c>
      <c r="AN23" s="107" t="e">
        <f t="shared" ca="1" si="13"/>
        <v>#N/A</v>
      </c>
      <c r="AO23" s="107" t="e">
        <f t="shared" ca="1" si="14"/>
        <v>#N/A</v>
      </c>
      <c r="AP23" s="108" t="e">
        <f t="shared" ca="1" si="15"/>
        <v>#N/A</v>
      </c>
    </row>
    <row r="24" spans="1:42">
      <c r="A24" s="150">
        <f t="shared" si="0"/>
        <v>18</v>
      </c>
      <c r="B24" s="40"/>
      <c r="C24" s="41"/>
      <c r="D24" s="41"/>
      <c r="E24" s="42"/>
      <c r="F24" s="42"/>
      <c r="G24" s="42"/>
      <c r="H24" s="42"/>
      <c r="I24" s="42"/>
      <c r="J24" s="42"/>
      <c r="K24" s="42"/>
      <c r="L24" s="42"/>
      <c r="M24" s="157"/>
      <c r="N24" s="45" t="b">
        <f t="shared" si="16"/>
        <v>0</v>
      </c>
      <c r="O24" s="45" t="b">
        <f t="shared" si="1"/>
        <v>0</v>
      </c>
      <c r="P24" s="45" t="b">
        <f t="shared" si="2"/>
        <v>0</v>
      </c>
      <c r="Q24" s="45" t="b">
        <f t="shared" si="3"/>
        <v>0</v>
      </c>
      <c r="R24" s="46"/>
      <c r="S24" s="45">
        <f t="shared" si="23"/>
        <v>17</v>
      </c>
      <c r="T24" s="46"/>
      <c r="U24" s="191" t="e">
        <f t="shared" ca="1" si="17"/>
        <v>#N/A</v>
      </c>
      <c r="V24" s="47" t="e">
        <f t="shared" ca="1" si="18"/>
        <v>#N/A</v>
      </c>
      <c r="W24" s="47" t="str">
        <f t="shared" ca="1" si="19"/>
        <v/>
      </c>
      <c r="X24" s="191" t="e">
        <f t="shared" ca="1" si="24"/>
        <v>#N/A</v>
      </c>
      <c r="Y24" s="47" t="e">
        <f t="shared" ca="1" si="25"/>
        <v>#N/A</v>
      </c>
      <c r="Z24" s="47" t="str">
        <f t="shared" ca="1" si="26"/>
        <v/>
      </c>
      <c r="AA24" s="191" t="e">
        <f t="shared" ca="1" si="24"/>
        <v>#N/A</v>
      </c>
      <c r="AB24" s="47" t="e">
        <f t="shared" ca="1" si="25"/>
        <v>#N/A</v>
      </c>
      <c r="AC24" s="47" t="str">
        <f t="shared" ca="1" si="26"/>
        <v/>
      </c>
      <c r="AD24" s="92" t="str">
        <f t="shared" ca="1" si="20"/>
        <v/>
      </c>
      <c r="AE24" s="105" t="e">
        <f t="shared" ref="AE24:AJ39" ca="1" si="27">IF(ISNA($AD24),FALSE,VLOOKUP($AD24,RawDataTypeTable,AE$2,FALSE))</f>
        <v>#N/A</v>
      </c>
      <c r="AF24" s="106" t="e">
        <f t="shared" ca="1" si="27"/>
        <v>#N/A</v>
      </c>
      <c r="AG24" s="107" t="e">
        <f t="shared" ca="1" si="27"/>
        <v>#N/A</v>
      </c>
      <c r="AH24" s="107" t="e">
        <f t="shared" ca="1" si="27"/>
        <v>#N/A</v>
      </c>
      <c r="AI24" s="107" t="e">
        <f t="shared" ca="1" si="27"/>
        <v>#N/A</v>
      </c>
      <c r="AJ24" s="108" t="e">
        <f t="shared" ca="1" si="27"/>
        <v>#N/A</v>
      </c>
      <c r="AK24" s="109" t="e">
        <f t="shared" ca="1" si="22"/>
        <v>#N/A</v>
      </c>
      <c r="AL24" s="107" t="e">
        <f t="shared" ca="1" si="11"/>
        <v>#N/A</v>
      </c>
      <c r="AM24" s="107" t="e">
        <f t="shared" ca="1" si="12"/>
        <v>#N/A</v>
      </c>
      <c r="AN24" s="107" t="e">
        <f t="shared" ca="1" si="13"/>
        <v>#N/A</v>
      </c>
      <c r="AO24" s="107" t="e">
        <f t="shared" ca="1" si="14"/>
        <v>#N/A</v>
      </c>
      <c r="AP24" s="108" t="e">
        <f t="shared" ca="1" si="15"/>
        <v>#N/A</v>
      </c>
    </row>
    <row r="25" spans="1:42">
      <c r="A25" s="150">
        <f t="shared" si="0"/>
        <v>19</v>
      </c>
      <c r="B25" s="40"/>
      <c r="C25" s="41"/>
      <c r="D25" s="41"/>
      <c r="E25" s="42"/>
      <c r="F25" s="42"/>
      <c r="G25" s="42"/>
      <c r="H25" s="42"/>
      <c r="I25" s="42"/>
      <c r="J25" s="42"/>
      <c r="K25" s="42"/>
      <c r="L25" s="42"/>
      <c r="M25" s="157"/>
      <c r="N25" s="45" t="b">
        <f t="shared" si="16"/>
        <v>0</v>
      </c>
      <c r="O25" s="45" t="b">
        <f t="shared" si="1"/>
        <v>0</v>
      </c>
      <c r="P25" s="45" t="b">
        <f t="shared" si="2"/>
        <v>0</v>
      </c>
      <c r="Q25" s="45" t="b">
        <f t="shared" si="3"/>
        <v>0</v>
      </c>
      <c r="R25" s="46"/>
      <c r="S25" s="45">
        <f t="shared" si="23"/>
        <v>18</v>
      </c>
      <c r="T25" s="46"/>
      <c r="U25" s="191" t="e">
        <f t="shared" ca="1" si="17"/>
        <v>#N/A</v>
      </c>
      <c r="V25" s="47" t="e">
        <f t="shared" ca="1" si="18"/>
        <v>#N/A</v>
      </c>
      <c r="W25" s="47" t="str">
        <f t="shared" ca="1" si="19"/>
        <v/>
      </c>
      <c r="X25" s="191" t="e">
        <f t="shared" ca="1" si="24"/>
        <v>#N/A</v>
      </c>
      <c r="Y25" s="47" t="e">
        <f t="shared" ca="1" si="25"/>
        <v>#N/A</v>
      </c>
      <c r="Z25" s="47" t="str">
        <f t="shared" ca="1" si="26"/>
        <v/>
      </c>
      <c r="AA25" s="191" t="e">
        <f t="shared" ca="1" si="24"/>
        <v>#N/A</v>
      </c>
      <c r="AB25" s="47" t="e">
        <f t="shared" ca="1" si="25"/>
        <v>#N/A</v>
      </c>
      <c r="AC25" s="47" t="str">
        <f t="shared" ca="1" si="26"/>
        <v/>
      </c>
      <c r="AD25" s="92" t="str">
        <f t="shared" ca="1" si="20"/>
        <v/>
      </c>
      <c r="AE25" s="105" t="e">
        <f t="shared" ca="1" si="27"/>
        <v>#N/A</v>
      </c>
      <c r="AF25" s="106" t="e">
        <f t="shared" ca="1" si="27"/>
        <v>#N/A</v>
      </c>
      <c r="AG25" s="107" t="e">
        <f t="shared" ca="1" si="27"/>
        <v>#N/A</v>
      </c>
      <c r="AH25" s="107" t="e">
        <f t="shared" ca="1" si="27"/>
        <v>#N/A</v>
      </c>
      <c r="AI25" s="107" t="e">
        <f t="shared" ca="1" si="27"/>
        <v>#N/A</v>
      </c>
      <c r="AJ25" s="108" t="e">
        <f t="shared" ca="1" si="27"/>
        <v>#N/A</v>
      </c>
      <c r="AK25" s="109" t="e">
        <f t="shared" ca="1" si="22"/>
        <v>#N/A</v>
      </c>
      <c r="AL25" s="107" t="e">
        <f t="shared" ca="1" si="11"/>
        <v>#N/A</v>
      </c>
      <c r="AM25" s="107" t="e">
        <f t="shared" ca="1" si="12"/>
        <v>#N/A</v>
      </c>
      <c r="AN25" s="107" t="e">
        <f t="shared" ca="1" si="13"/>
        <v>#N/A</v>
      </c>
      <c r="AO25" s="107" t="e">
        <f t="shared" ca="1" si="14"/>
        <v>#N/A</v>
      </c>
      <c r="AP25" s="108" t="e">
        <f t="shared" ca="1" si="15"/>
        <v>#N/A</v>
      </c>
    </row>
    <row r="26" spans="1:42">
      <c r="A26" s="150">
        <f t="shared" si="0"/>
        <v>20</v>
      </c>
      <c r="B26" s="40"/>
      <c r="C26" s="41"/>
      <c r="D26" s="41"/>
      <c r="E26" s="42"/>
      <c r="F26" s="42"/>
      <c r="G26" s="42"/>
      <c r="H26" s="42"/>
      <c r="I26" s="42"/>
      <c r="J26" s="42"/>
      <c r="K26" s="42"/>
      <c r="L26" s="42"/>
      <c r="M26" s="157"/>
      <c r="N26" s="45" t="b">
        <f t="shared" si="16"/>
        <v>0</v>
      </c>
      <c r="O26" s="45" t="b">
        <f t="shared" si="1"/>
        <v>0</v>
      </c>
      <c r="P26" s="45" t="b">
        <f t="shared" si="2"/>
        <v>0</v>
      </c>
      <c r="Q26" s="45" t="b">
        <f t="shared" si="3"/>
        <v>0</v>
      </c>
      <c r="R26" s="46"/>
      <c r="S26" s="45">
        <f t="shared" si="23"/>
        <v>19</v>
      </c>
      <c r="T26" s="46"/>
      <c r="U26" s="191" t="e">
        <f t="shared" ca="1" si="17"/>
        <v>#N/A</v>
      </c>
      <c r="V26" s="47" t="e">
        <f t="shared" ca="1" si="18"/>
        <v>#N/A</v>
      </c>
      <c r="W26" s="47" t="str">
        <f t="shared" ca="1" si="19"/>
        <v/>
      </c>
      <c r="X26" s="191" t="e">
        <f t="shared" ca="1" si="24"/>
        <v>#N/A</v>
      </c>
      <c r="Y26" s="47" t="e">
        <f t="shared" ca="1" si="25"/>
        <v>#N/A</v>
      </c>
      <c r="Z26" s="47" t="str">
        <f t="shared" ca="1" si="26"/>
        <v/>
      </c>
      <c r="AA26" s="191" t="e">
        <f t="shared" ca="1" si="24"/>
        <v>#N/A</v>
      </c>
      <c r="AB26" s="47" t="e">
        <f t="shared" ca="1" si="25"/>
        <v>#N/A</v>
      </c>
      <c r="AC26" s="47" t="str">
        <f t="shared" ca="1" si="26"/>
        <v/>
      </c>
      <c r="AD26" s="92" t="str">
        <f t="shared" ca="1" si="20"/>
        <v/>
      </c>
      <c r="AE26" s="105" t="e">
        <f t="shared" ca="1" si="27"/>
        <v>#N/A</v>
      </c>
      <c r="AF26" s="106" t="e">
        <f t="shared" ca="1" si="27"/>
        <v>#N/A</v>
      </c>
      <c r="AG26" s="107" t="e">
        <f t="shared" ca="1" si="27"/>
        <v>#N/A</v>
      </c>
      <c r="AH26" s="107" t="e">
        <f t="shared" ca="1" si="27"/>
        <v>#N/A</v>
      </c>
      <c r="AI26" s="107" t="e">
        <f t="shared" ca="1" si="27"/>
        <v>#N/A</v>
      </c>
      <c r="AJ26" s="108" t="e">
        <f t="shared" ca="1" si="27"/>
        <v>#N/A</v>
      </c>
      <c r="AK26" s="109" t="e">
        <f t="shared" ca="1" si="22"/>
        <v>#N/A</v>
      </c>
      <c r="AL26" s="107" t="e">
        <f t="shared" ca="1" si="11"/>
        <v>#N/A</v>
      </c>
      <c r="AM26" s="107" t="e">
        <f t="shared" ca="1" si="12"/>
        <v>#N/A</v>
      </c>
      <c r="AN26" s="107" t="e">
        <f t="shared" ca="1" si="13"/>
        <v>#N/A</v>
      </c>
      <c r="AO26" s="107" t="e">
        <f t="shared" ca="1" si="14"/>
        <v>#N/A</v>
      </c>
      <c r="AP26" s="108" t="e">
        <f t="shared" ca="1" si="15"/>
        <v>#N/A</v>
      </c>
    </row>
    <row r="27" spans="1:42">
      <c r="A27" s="150">
        <f t="shared" si="0"/>
        <v>21</v>
      </c>
      <c r="B27" s="40"/>
      <c r="C27" s="41"/>
      <c r="D27" s="41"/>
      <c r="E27" s="42"/>
      <c r="F27" s="42"/>
      <c r="G27" s="42"/>
      <c r="H27" s="42"/>
      <c r="I27" s="42"/>
      <c r="J27" s="42"/>
      <c r="K27" s="42"/>
      <c r="L27" s="42"/>
      <c r="M27" s="157"/>
      <c r="N27" s="45" t="b">
        <f t="shared" si="16"/>
        <v>0</v>
      </c>
      <c r="O27" s="45" t="b">
        <f t="shared" si="1"/>
        <v>0</v>
      </c>
      <c r="P27" s="45" t="b">
        <f t="shared" si="2"/>
        <v>0</v>
      </c>
      <c r="Q27" s="45" t="b">
        <f t="shared" si="3"/>
        <v>0</v>
      </c>
      <c r="R27" s="46"/>
      <c r="S27" s="45">
        <f t="shared" si="23"/>
        <v>20</v>
      </c>
      <c r="T27" s="46"/>
      <c r="U27" s="191" t="e">
        <f t="shared" ca="1" si="17"/>
        <v>#N/A</v>
      </c>
      <c r="V27" s="47" t="e">
        <f t="shared" ca="1" si="18"/>
        <v>#N/A</v>
      </c>
      <c r="W27" s="47" t="str">
        <f t="shared" ca="1" si="19"/>
        <v/>
      </c>
      <c r="X27" s="191" t="e">
        <f t="shared" ca="1" si="24"/>
        <v>#N/A</v>
      </c>
      <c r="Y27" s="47" t="e">
        <f t="shared" ca="1" si="25"/>
        <v>#N/A</v>
      </c>
      <c r="Z27" s="47" t="str">
        <f t="shared" ca="1" si="26"/>
        <v/>
      </c>
      <c r="AA27" s="191" t="e">
        <f t="shared" ca="1" si="24"/>
        <v>#N/A</v>
      </c>
      <c r="AB27" s="47" t="e">
        <f t="shared" ca="1" si="25"/>
        <v>#N/A</v>
      </c>
      <c r="AC27" s="47" t="str">
        <f t="shared" ca="1" si="26"/>
        <v/>
      </c>
      <c r="AD27" s="92" t="str">
        <f t="shared" ca="1" si="20"/>
        <v/>
      </c>
      <c r="AE27" s="105" t="e">
        <f t="shared" ca="1" si="27"/>
        <v>#N/A</v>
      </c>
      <c r="AF27" s="106" t="e">
        <f t="shared" ca="1" si="27"/>
        <v>#N/A</v>
      </c>
      <c r="AG27" s="107" t="e">
        <f t="shared" ca="1" si="27"/>
        <v>#N/A</v>
      </c>
      <c r="AH27" s="107" t="e">
        <f t="shared" ca="1" si="27"/>
        <v>#N/A</v>
      </c>
      <c r="AI27" s="107" t="e">
        <f t="shared" ca="1" si="27"/>
        <v>#N/A</v>
      </c>
      <c r="AJ27" s="108" t="e">
        <f t="shared" ca="1" si="27"/>
        <v>#N/A</v>
      </c>
      <c r="AK27" s="109" t="e">
        <f t="shared" ca="1" si="22"/>
        <v>#N/A</v>
      </c>
      <c r="AL27" s="107" t="e">
        <f t="shared" ca="1" si="11"/>
        <v>#N/A</v>
      </c>
      <c r="AM27" s="107" t="e">
        <f t="shared" ca="1" si="12"/>
        <v>#N/A</v>
      </c>
      <c r="AN27" s="107" t="e">
        <f t="shared" ca="1" si="13"/>
        <v>#N/A</v>
      </c>
      <c r="AO27" s="107" t="e">
        <f t="shared" ca="1" si="14"/>
        <v>#N/A</v>
      </c>
      <c r="AP27" s="108" t="e">
        <f t="shared" ca="1" si="15"/>
        <v>#N/A</v>
      </c>
    </row>
    <row r="28" spans="1:42">
      <c r="A28" s="150">
        <f t="shared" si="0"/>
        <v>22</v>
      </c>
      <c r="B28" s="40"/>
      <c r="C28" s="41"/>
      <c r="D28" s="41"/>
      <c r="E28" s="42"/>
      <c r="F28" s="42"/>
      <c r="G28" s="42"/>
      <c r="H28" s="42"/>
      <c r="I28" s="42"/>
      <c r="J28" s="42"/>
      <c r="K28" s="42"/>
      <c r="L28" s="42"/>
      <c r="M28" s="157"/>
      <c r="N28" s="45" t="b">
        <f t="shared" si="16"/>
        <v>0</v>
      </c>
      <c r="O28" s="45" t="b">
        <f t="shared" si="1"/>
        <v>0</v>
      </c>
      <c r="P28" s="45" t="b">
        <f t="shared" si="2"/>
        <v>0</v>
      </c>
      <c r="Q28" s="45" t="b">
        <f t="shared" si="3"/>
        <v>0</v>
      </c>
      <c r="R28" s="46"/>
      <c r="S28" s="45">
        <f t="shared" si="23"/>
        <v>21</v>
      </c>
      <c r="T28" s="46"/>
      <c r="U28" s="191" t="e">
        <f t="shared" ca="1" si="17"/>
        <v>#N/A</v>
      </c>
      <c r="V28" s="47" t="e">
        <f t="shared" ca="1" si="18"/>
        <v>#N/A</v>
      </c>
      <c r="W28" s="47" t="str">
        <f t="shared" ca="1" si="19"/>
        <v/>
      </c>
      <c r="X28" s="191" t="e">
        <f t="shared" ca="1" si="24"/>
        <v>#N/A</v>
      </c>
      <c r="Y28" s="47" t="e">
        <f t="shared" ca="1" si="25"/>
        <v>#N/A</v>
      </c>
      <c r="Z28" s="47" t="str">
        <f t="shared" ca="1" si="26"/>
        <v/>
      </c>
      <c r="AA28" s="191" t="e">
        <f t="shared" ca="1" si="24"/>
        <v>#N/A</v>
      </c>
      <c r="AB28" s="47" t="e">
        <f t="shared" ca="1" si="25"/>
        <v>#N/A</v>
      </c>
      <c r="AC28" s="47" t="str">
        <f t="shared" ca="1" si="26"/>
        <v/>
      </c>
      <c r="AD28" s="92" t="str">
        <f t="shared" ca="1" si="20"/>
        <v/>
      </c>
      <c r="AE28" s="105" t="e">
        <f t="shared" ca="1" si="27"/>
        <v>#N/A</v>
      </c>
      <c r="AF28" s="106" t="e">
        <f t="shared" ca="1" si="27"/>
        <v>#N/A</v>
      </c>
      <c r="AG28" s="107" t="e">
        <f t="shared" ca="1" si="27"/>
        <v>#N/A</v>
      </c>
      <c r="AH28" s="107" t="e">
        <f t="shared" ca="1" si="27"/>
        <v>#N/A</v>
      </c>
      <c r="AI28" s="107" t="e">
        <f t="shared" ca="1" si="27"/>
        <v>#N/A</v>
      </c>
      <c r="AJ28" s="108" t="e">
        <f t="shared" ca="1" si="27"/>
        <v>#N/A</v>
      </c>
      <c r="AK28" s="109" t="e">
        <f t="shared" ca="1" si="22"/>
        <v>#N/A</v>
      </c>
      <c r="AL28" s="107" t="e">
        <f t="shared" ca="1" si="11"/>
        <v>#N/A</v>
      </c>
      <c r="AM28" s="107" t="e">
        <f t="shared" ca="1" si="12"/>
        <v>#N/A</v>
      </c>
      <c r="AN28" s="107" t="e">
        <f t="shared" ca="1" si="13"/>
        <v>#N/A</v>
      </c>
      <c r="AO28" s="107" t="e">
        <f t="shared" ca="1" si="14"/>
        <v>#N/A</v>
      </c>
      <c r="AP28" s="108" t="e">
        <f t="shared" ca="1" si="15"/>
        <v>#N/A</v>
      </c>
    </row>
    <row r="29" spans="1:42">
      <c r="A29" s="150">
        <f t="shared" si="0"/>
        <v>23</v>
      </c>
      <c r="B29" s="40"/>
      <c r="C29" s="41"/>
      <c r="D29" s="41"/>
      <c r="E29" s="42"/>
      <c r="F29" s="42"/>
      <c r="G29" s="42"/>
      <c r="H29" s="42"/>
      <c r="I29" s="42"/>
      <c r="J29" s="42"/>
      <c r="K29" s="42"/>
      <c r="L29" s="42"/>
      <c r="M29" s="157"/>
      <c r="N29" s="45" t="b">
        <f t="shared" si="16"/>
        <v>0</v>
      </c>
      <c r="O29" s="45" t="b">
        <f t="shared" si="1"/>
        <v>0</v>
      </c>
      <c r="P29" s="45" t="b">
        <f t="shared" si="2"/>
        <v>0</v>
      </c>
      <c r="Q29" s="45" t="b">
        <f t="shared" si="3"/>
        <v>0</v>
      </c>
      <c r="R29" s="46"/>
      <c r="S29" s="45">
        <f t="shared" si="23"/>
        <v>22</v>
      </c>
      <c r="T29" s="46"/>
      <c r="U29" s="191" t="e">
        <f t="shared" ca="1" si="17"/>
        <v>#N/A</v>
      </c>
      <c r="V29" s="47" t="e">
        <f t="shared" ca="1" si="18"/>
        <v>#N/A</v>
      </c>
      <c r="W29" s="47" t="str">
        <f t="shared" ca="1" si="19"/>
        <v/>
      </c>
      <c r="X29" s="191" t="e">
        <f t="shared" ca="1" si="24"/>
        <v>#N/A</v>
      </c>
      <c r="Y29" s="47" t="e">
        <f t="shared" ca="1" si="25"/>
        <v>#N/A</v>
      </c>
      <c r="Z29" s="47" t="str">
        <f t="shared" ca="1" si="26"/>
        <v/>
      </c>
      <c r="AA29" s="191" t="e">
        <f t="shared" ca="1" si="24"/>
        <v>#N/A</v>
      </c>
      <c r="AB29" s="47" t="e">
        <f t="shared" ca="1" si="25"/>
        <v>#N/A</v>
      </c>
      <c r="AC29" s="47" t="str">
        <f t="shared" ca="1" si="26"/>
        <v/>
      </c>
      <c r="AD29" s="92" t="str">
        <f t="shared" ca="1" si="20"/>
        <v/>
      </c>
      <c r="AE29" s="105" t="e">
        <f t="shared" ca="1" si="27"/>
        <v>#N/A</v>
      </c>
      <c r="AF29" s="106" t="e">
        <f t="shared" ca="1" si="27"/>
        <v>#N/A</v>
      </c>
      <c r="AG29" s="107" t="e">
        <f t="shared" ca="1" si="27"/>
        <v>#N/A</v>
      </c>
      <c r="AH29" s="107" t="e">
        <f t="shared" ca="1" si="27"/>
        <v>#N/A</v>
      </c>
      <c r="AI29" s="107" t="e">
        <f t="shared" ca="1" si="27"/>
        <v>#N/A</v>
      </c>
      <c r="AJ29" s="108" t="e">
        <f t="shared" ca="1" si="27"/>
        <v>#N/A</v>
      </c>
      <c r="AK29" s="109" t="e">
        <f t="shared" ca="1" si="22"/>
        <v>#N/A</v>
      </c>
      <c r="AL29" s="107" t="e">
        <f t="shared" ca="1" si="11"/>
        <v>#N/A</v>
      </c>
      <c r="AM29" s="107" t="e">
        <f t="shared" ca="1" si="12"/>
        <v>#N/A</v>
      </c>
      <c r="AN29" s="107" t="e">
        <f t="shared" ca="1" si="13"/>
        <v>#N/A</v>
      </c>
      <c r="AO29" s="107" t="e">
        <f t="shared" ca="1" si="14"/>
        <v>#N/A</v>
      </c>
      <c r="AP29" s="108" t="e">
        <f t="shared" ca="1" si="15"/>
        <v>#N/A</v>
      </c>
    </row>
    <row r="30" spans="1:42">
      <c r="A30" s="150">
        <f t="shared" si="0"/>
        <v>24</v>
      </c>
      <c r="B30" s="40"/>
      <c r="C30" s="41"/>
      <c r="D30" s="41"/>
      <c r="E30" s="42"/>
      <c r="F30" s="42"/>
      <c r="G30" s="42"/>
      <c r="H30" s="42"/>
      <c r="I30" s="42"/>
      <c r="J30" s="42"/>
      <c r="K30" s="42"/>
      <c r="L30" s="42"/>
      <c r="M30" s="157"/>
      <c r="N30" s="45" t="b">
        <f t="shared" si="16"/>
        <v>0</v>
      </c>
      <c r="O30" s="45" t="b">
        <f t="shared" si="1"/>
        <v>0</v>
      </c>
      <c r="P30" s="45" t="b">
        <f t="shared" si="2"/>
        <v>0</v>
      </c>
      <c r="Q30" s="45" t="b">
        <f t="shared" si="3"/>
        <v>0</v>
      </c>
      <c r="R30" s="46"/>
      <c r="S30" s="45">
        <f t="shared" si="23"/>
        <v>23</v>
      </c>
      <c r="T30" s="46"/>
      <c r="U30" s="191" t="e">
        <f t="shared" ca="1" si="17"/>
        <v>#N/A</v>
      </c>
      <c r="V30" s="47" t="e">
        <f t="shared" ca="1" si="18"/>
        <v>#N/A</v>
      </c>
      <c r="W30" s="47" t="str">
        <f t="shared" ca="1" si="19"/>
        <v/>
      </c>
      <c r="X30" s="191" t="e">
        <f t="shared" ca="1" si="24"/>
        <v>#N/A</v>
      </c>
      <c r="Y30" s="47" t="e">
        <f t="shared" ca="1" si="25"/>
        <v>#N/A</v>
      </c>
      <c r="Z30" s="47" t="str">
        <f t="shared" ca="1" si="26"/>
        <v/>
      </c>
      <c r="AA30" s="191" t="e">
        <f t="shared" ca="1" si="24"/>
        <v>#N/A</v>
      </c>
      <c r="AB30" s="47" t="e">
        <f t="shared" ca="1" si="25"/>
        <v>#N/A</v>
      </c>
      <c r="AC30" s="47" t="str">
        <f t="shared" ca="1" si="26"/>
        <v/>
      </c>
      <c r="AD30" s="92" t="str">
        <f t="shared" ca="1" si="20"/>
        <v/>
      </c>
      <c r="AE30" s="105" t="e">
        <f t="shared" ca="1" si="27"/>
        <v>#N/A</v>
      </c>
      <c r="AF30" s="106" t="e">
        <f t="shared" ca="1" si="27"/>
        <v>#N/A</v>
      </c>
      <c r="AG30" s="107" t="e">
        <f t="shared" ca="1" si="27"/>
        <v>#N/A</v>
      </c>
      <c r="AH30" s="107" t="e">
        <f t="shared" ca="1" si="27"/>
        <v>#N/A</v>
      </c>
      <c r="AI30" s="107" t="e">
        <f t="shared" ca="1" si="27"/>
        <v>#N/A</v>
      </c>
      <c r="AJ30" s="108" t="e">
        <f t="shared" ca="1" si="27"/>
        <v>#N/A</v>
      </c>
      <c r="AK30" s="109" t="e">
        <f t="shared" ca="1" si="22"/>
        <v>#N/A</v>
      </c>
      <c r="AL30" s="107" t="e">
        <f t="shared" ca="1" si="11"/>
        <v>#N/A</v>
      </c>
      <c r="AM30" s="107" t="e">
        <f t="shared" ca="1" si="12"/>
        <v>#N/A</v>
      </c>
      <c r="AN30" s="107" t="e">
        <f t="shared" ca="1" si="13"/>
        <v>#N/A</v>
      </c>
      <c r="AO30" s="107" t="e">
        <f t="shared" ca="1" si="14"/>
        <v>#N/A</v>
      </c>
      <c r="AP30" s="108" t="e">
        <f t="shared" ca="1" si="15"/>
        <v>#N/A</v>
      </c>
    </row>
    <row r="31" spans="1:42">
      <c r="A31" s="150">
        <f t="shared" si="0"/>
        <v>25</v>
      </c>
      <c r="B31" s="40"/>
      <c r="C31" s="41"/>
      <c r="D31" s="41"/>
      <c r="E31" s="42"/>
      <c r="F31" s="42"/>
      <c r="G31" s="42"/>
      <c r="H31" s="42"/>
      <c r="I31" s="42"/>
      <c r="J31" s="42"/>
      <c r="K31" s="42"/>
      <c r="L31" s="42"/>
      <c r="M31" s="157"/>
      <c r="N31" s="45" t="b">
        <f t="shared" si="16"/>
        <v>0</v>
      </c>
      <c r="O31" s="45" t="b">
        <f t="shared" si="1"/>
        <v>0</v>
      </c>
      <c r="P31" s="45" t="b">
        <f t="shared" si="2"/>
        <v>0</v>
      </c>
      <c r="Q31" s="45" t="b">
        <f t="shared" si="3"/>
        <v>0</v>
      </c>
      <c r="R31" s="46"/>
      <c r="S31" s="45">
        <f t="shared" si="23"/>
        <v>24</v>
      </c>
      <c r="T31" s="46"/>
      <c r="U31" s="191" t="e">
        <f t="shared" ca="1" si="17"/>
        <v>#N/A</v>
      </c>
      <c r="V31" s="47" t="e">
        <f t="shared" ca="1" si="18"/>
        <v>#N/A</v>
      </c>
      <c r="W31" s="47" t="str">
        <f t="shared" ca="1" si="19"/>
        <v/>
      </c>
      <c r="X31" s="191" t="e">
        <f t="shared" ca="1" si="24"/>
        <v>#N/A</v>
      </c>
      <c r="Y31" s="47" t="e">
        <f t="shared" ca="1" si="25"/>
        <v>#N/A</v>
      </c>
      <c r="Z31" s="47" t="str">
        <f t="shared" ca="1" si="26"/>
        <v/>
      </c>
      <c r="AA31" s="191" t="e">
        <f t="shared" ca="1" si="24"/>
        <v>#N/A</v>
      </c>
      <c r="AB31" s="47" t="e">
        <f t="shared" ca="1" si="25"/>
        <v>#N/A</v>
      </c>
      <c r="AC31" s="47" t="str">
        <f t="shared" ca="1" si="26"/>
        <v/>
      </c>
      <c r="AD31" s="92" t="str">
        <f t="shared" ca="1" si="20"/>
        <v/>
      </c>
      <c r="AE31" s="105" t="e">
        <f t="shared" ca="1" si="27"/>
        <v>#N/A</v>
      </c>
      <c r="AF31" s="106" t="e">
        <f t="shared" ca="1" si="27"/>
        <v>#N/A</v>
      </c>
      <c r="AG31" s="107" t="e">
        <f t="shared" ca="1" si="27"/>
        <v>#N/A</v>
      </c>
      <c r="AH31" s="107" t="e">
        <f t="shared" ca="1" si="27"/>
        <v>#N/A</v>
      </c>
      <c r="AI31" s="107" t="e">
        <f t="shared" ca="1" si="27"/>
        <v>#N/A</v>
      </c>
      <c r="AJ31" s="108" t="e">
        <f t="shared" ca="1" si="27"/>
        <v>#N/A</v>
      </c>
      <c r="AK31" s="109" t="e">
        <f t="shared" ca="1" si="22"/>
        <v>#N/A</v>
      </c>
      <c r="AL31" s="107" t="e">
        <f t="shared" ca="1" si="11"/>
        <v>#N/A</v>
      </c>
      <c r="AM31" s="107" t="e">
        <f t="shared" ca="1" si="12"/>
        <v>#N/A</v>
      </c>
      <c r="AN31" s="107" t="e">
        <f t="shared" ca="1" si="13"/>
        <v>#N/A</v>
      </c>
      <c r="AO31" s="107" t="e">
        <f t="shared" ca="1" si="14"/>
        <v>#N/A</v>
      </c>
      <c r="AP31" s="108" t="e">
        <f t="shared" ca="1" si="15"/>
        <v>#N/A</v>
      </c>
    </row>
    <row r="32" spans="1:42">
      <c r="A32" s="150">
        <f t="shared" si="0"/>
        <v>26</v>
      </c>
      <c r="B32" s="40"/>
      <c r="C32" s="41"/>
      <c r="D32" s="41"/>
      <c r="E32" s="42"/>
      <c r="F32" s="42"/>
      <c r="G32" s="42"/>
      <c r="H32" s="42"/>
      <c r="I32" s="42"/>
      <c r="J32" s="42"/>
      <c r="K32" s="42"/>
      <c r="L32" s="42"/>
      <c r="M32" s="157"/>
      <c r="N32" s="45" t="b">
        <f t="shared" si="16"/>
        <v>0</v>
      </c>
      <c r="O32" s="45" t="b">
        <f t="shared" si="1"/>
        <v>0</v>
      </c>
      <c r="P32" s="45" t="b">
        <f t="shared" si="2"/>
        <v>0</v>
      </c>
      <c r="Q32" s="45" t="b">
        <f t="shared" si="3"/>
        <v>0</v>
      </c>
      <c r="R32" s="46"/>
      <c r="S32" s="45">
        <f t="shared" si="23"/>
        <v>25</v>
      </c>
      <c r="T32" s="46"/>
      <c r="U32" s="191" t="e">
        <f t="shared" ca="1" si="17"/>
        <v>#N/A</v>
      </c>
      <c r="V32" s="47" t="e">
        <f t="shared" ca="1" si="18"/>
        <v>#N/A</v>
      </c>
      <c r="W32" s="47" t="str">
        <f t="shared" ca="1" si="19"/>
        <v/>
      </c>
      <c r="X32" s="191" t="e">
        <f t="shared" ca="1" si="24"/>
        <v>#N/A</v>
      </c>
      <c r="Y32" s="47" t="e">
        <f t="shared" ca="1" si="25"/>
        <v>#N/A</v>
      </c>
      <c r="Z32" s="47" t="str">
        <f t="shared" ca="1" si="26"/>
        <v/>
      </c>
      <c r="AA32" s="191" t="e">
        <f t="shared" ca="1" si="24"/>
        <v>#N/A</v>
      </c>
      <c r="AB32" s="47" t="e">
        <f t="shared" ca="1" si="25"/>
        <v>#N/A</v>
      </c>
      <c r="AC32" s="47" t="str">
        <f t="shared" ca="1" si="26"/>
        <v/>
      </c>
      <c r="AD32" s="92" t="str">
        <f t="shared" ca="1" si="20"/>
        <v/>
      </c>
      <c r="AE32" s="105" t="e">
        <f t="shared" ca="1" si="27"/>
        <v>#N/A</v>
      </c>
      <c r="AF32" s="106" t="e">
        <f t="shared" ca="1" si="27"/>
        <v>#N/A</v>
      </c>
      <c r="AG32" s="107" t="e">
        <f t="shared" ca="1" si="27"/>
        <v>#N/A</v>
      </c>
      <c r="AH32" s="107" t="e">
        <f t="shared" ca="1" si="27"/>
        <v>#N/A</v>
      </c>
      <c r="AI32" s="107" t="e">
        <f t="shared" ca="1" si="27"/>
        <v>#N/A</v>
      </c>
      <c r="AJ32" s="108" t="e">
        <f t="shared" ca="1" si="27"/>
        <v>#N/A</v>
      </c>
      <c r="AK32" s="109" t="e">
        <f t="shared" ca="1" si="22"/>
        <v>#N/A</v>
      </c>
      <c r="AL32" s="107" t="e">
        <f t="shared" ca="1" si="11"/>
        <v>#N/A</v>
      </c>
      <c r="AM32" s="107" t="e">
        <f t="shared" ca="1" si="12"/>
        <v>#N/A</v>
      </c>
      <c r="AN32" s="107" t="e">
        <f t="shared" ca="1" si="13"/>
        <v>#N/A</v>
      </c>
      <c r="AO32" s="107" t="e">
        <f t="shared" ca="1" si="14"/>
        <v>#N/A</v>
      </c>
      <c r="AP32" s="108" t="e">
        <f t="shared" ca="1" si="15"/>
        <v>#N/A</v>
      </c>
    </row>
    <row r="33" spans="1:42">
      <c r="A33" s="150">
        <f t="shared" si="0"/>
        <v>27</v>
      </c>
      <c r="B33" s="40"/>
      <c r="C33" s="41"/>
      <c r="D33" s="41"/>
      <c r="E33" s="42"/>
      <c r="F33" s="42"/>
      <c r="G33" s="42"/>
      <c r="H33" s="42"/>
      <c r="I33" s="42"/>
      <c r="J33" s="42"/>
      <c r="K33" s="42"/>
      <c r="L33" s="42"/>
      <c r="M33" s="157"/>
      <c r="N33" s="45" t="b">
        <f t="shared" si="16"/>
        <v>0</v>
      </c>
      <c r="O33" s="45" t="b">
        <f t="shared" si="1"/>
        <v>0</v>
      </c>
      <c r="P33" s="45" t="b">
        <f t="shared" si="2"/>
        <v>0</v>
      </c>
      <c r="Q33" s="45" t="b">
        <f t="shared" si="3"/>
        <v>0</v>
      </c>
      <c r="R33" s="46"/>
      <c r="S33" s="45">
        <f t="shared" si="23"/>
        <v>26</v>
      </c>
      <c r="T33" s="46"/>
      <c r="U33" s="191" t="e">
        <f t="shared" ca="1" si="17"/>
        <v>#N/A</v>
      </c>
      <c r="V33" s="47" t="e">
        <f t="shared" ca="1" si="18"/>
        <v>#N/A</v>
      </c>
      <c r="W33" s="47" t="str">
        <f t="shared" ca="1" si="19"/>
        <v/>
      </c>
      <c r="X33" s="191" t="e">
        <f t="shared" ca="1" si="24"/>
        <v>#N/A</v>
      </c>
      <c r="Y33" s="47" t="e">
        <f t="shared" ca="1" si="25"/>
        <v>#N/A</v>
      </c>
      <c r="Z33" s="47" t="str">
        <f t="shared" ca="1" si="26"/>
        <v/>
      </c>
      <c r="AA33" s="191" t="e">
        <f t="shared" ca="1" si="24"/>
        <v>#N/A</v>
      </c>
      <c r="AB33" s="47" t="e">
        <f t="shared" ca="1" si="25"/>
        <v>#N/A</v>
      </c>
      <c r="AC33" s="47" t="str">
        <f t="shared" ca="1" si="26"/>
        <v/>
      </c>
      <c r="AD33" s="92" t="str">
        <f t="shared" ca="1" si="20"/>
        <v/>
      </c>
      <c r="AE33" s="105" t="e">
        <f t="shared" ca="1" si="27"/>
        <v>#N/A</v>
      </c>
      <c r="AF33" s="106" t="e">
        <f t="shared" ca="1" si="27"/>
        <v>#N/A</v>
      </c>
      <c r="AG33" s="107" t="e">
        <f t="shared" ca="1" si="27"/>
        <v>#N/A</v>
      </c>
      <c r="AH33" s="107" t="e">
        <f t="shared" ca="1" si="27"/>
        <v>#N/A</v>
      </c>
      <c r="AI33" s="107" t="e">
        <f t="shared" ca="1" si="27"/>
        <v>#N/A</v>
      </c>
      <c r="AJ33" s="108" t="e">
        <f t="shared" ca="1" si="27"/>
        <v>#N/A</v>
      </c>
      <c r="AK33" s="109" t="e">
        <f t="shared" ca="1" si="22"/>
        <v>#N/A</v>
      </c>
      <c r="AL33" s="107" t="e">
        <f t="shared" ca="1" si="11"/>
        <v>#N/A</v>
      </c>
      <c r="AM33" s="107" t="e">
        <f t="shared" ca="1" si="12"/>
        <v>#N/A</v>
      </c>
      <c r="AN33" s="107" t="e">
        <f t="shared" ca="1" si="13"/>
        <v>#N/A</v>
      </c>
      <c r="AO33" s="107" t="e">
        <f t="shared" ca="1" si="14"/>
        <v>#N/A</v>
      </c>
      <c r="AP33" s="108" t="e">
        <f t="shared" ca="1" si="15"/>
        <v>#N/A</v>
      </c>
    </row>
    <row r="34" spans="1:42">
      <c r="A34" s="150">
        <f t="shared" si="0"/>
        <v>28</v>
      </c>
      <c r="B34" s="40"/>
      <c r="C34" s="41"/>
      <c r="D34" s="41"/>
      <c r="E34" s="42"/>
      <c r="F34" s="42"/>
      <c r="G34" s="42"/>
      <c r="H34" s="42"/>
      <c r="I34" s="42"/>
      <c r="J34" s="42"/>
      <c r="K34" s="42"/>
      <c r="L34" s="42"/>
      <c r="M34" s="157"/>
      <c r="N34" s="45" t="b">
        <f t="shared" si="16"/>
        <v>0</v>
      </c>
      <c r="O34" s="45" t="b">
        <f t="shared" si="1"/>
        <v>0</v>
      </c>
      <c r="P34" s="45" t="b">
        <f t="shared" si="2"/>
        <v>0</v>
      </c>
      <c r="Q34" s="45" t="b">
        <f t="shared" si="3"/>
        <v>0</v>
      </c>
      <c r="R34" s="46"/>
      <c r="S34" s="45">
        <f t="shared" si="23"/>
        <v>27</v>
      </c>
      <c r="T34" s="46"/>
      <c r="U34" s="191" t="e">
        <f t="shared" ca="1" si="17"/>
        <v>#N/A</v>
      </c>
      <c r="V34" s="47" t="e">
        <f t="shared" ca="1" si="18"/>
        <v>#N/A</v>
      </c>
      <c r="W34" s="47" t="str">
        <f t="shared" ca="1" si="19"/>
        <v/>
      </c>
      <c r="X34" s="191" t="e">
        <f t="shared" ca="1" si="24"/>
        <v>#N/A</v>
      </c>
      <c r="Y34" s="47" t="e">
        <f t="shared" ca="1" si="25"/>
        <v>#N/A</v>
      </c>
      <c r="Z34" s="47" t="str">
        <f t="shared" ca="1" si="26"/>
        <v/>
      </c>
      <c r="AA34" s="191" t="e">
        <f t="shared" ca="1" si="24"/>
        <v>#N/A</v>
      </c>
      <c r="AB34" s="47" t="e">
        <f t="shared" ca="1" si="25"/>
        <v>#N/A</v>
      </c>
      <c r="AC34" s="47" t="str">
        <f t="shared" ca="1" si="26"/>
        <v/>
      </c>
      <c r="AD34" s="92" t="str">
        <f t="shared" ca="1" si="20"/>
        <v/>
      </c>
      <c r="AE34" s="105" t="e">
        <f t="shared" ca="1" si="27"/>
        <v>#N/A</v>
      </c>
      <c r="AF34" s="106" t="e">
        <f t="shared" ca="1" si="27"/>
        <v>#N/A</v>
      </c>
      <c r="AG34" s="107" t="e">
        <f t="shared" ca="1" si="27"/>
        <v>#N/A</v>
      </c>
      <c r="AH34" s="107" t="e">
        <f t="shared" ca="1" si="27"/>
        <v>#N/A</v>
      </c>
      <c r="AI34" s="107" t="e">
        <f t="shared" ca="1" si="27"/>
        <v>#N/A</v>
      </c>
      <c r="AJ34" s="108" t="e">
        <f t="shared" ca="1" si="27"/>
        <v>#N/A</v>
      </c>
      <c r="AK34" s="109" t="e">
        <f t="shared" ca="1" si="22"/>
        <v>#N/A</v>
      </c>
      <c r="AL34" s="107" t="e">
        <f t="shared" ca="1" si="11"/>
        <v>#N/A</v>
      </c>
      <c r="AM34" s="107" t="e">
        <f t="shared" ca="1" si="12"/>
        <v>#N/A</v>
      </c>
      <c r="AN34" s="107" t="e">
        <f t="shared" ca="1" si="13"/>
        <v>#N/A</v>
      </c>
      <c r="AO34" s="107" t="e">
        <f t="shared" ca="1" si="14"/>
        <v>#N/A</v>
      </c>
      <c r="AP34" s="108" t="e">
        <f t="shared" ca="1" si="15"/>
        <v>#N/A</v>
      </c>
    </row>
    <row r="35" spans="1:42">
      <c r="A35" s="150">
        <f t="shared" si="0"/>
        <v>29</v>
      </c>
      <c r="B35" s="40"/>
      <c r="C35" s="41"/>
      <c r="D35" s="41"/>
      <c r="E35" s="42"/>
      <c r="F35" s="42"/>
      <c r="G35" s="42"/>
      <c r="H35" s="42"/>
      <c r="I35" s="42"/>
      <c r="J35" s="42"/>
      <c r="K35" s="42"/>
      <c r="L35" s="42"/>
      <c r="M35" s="157"/>
      <c r="N35" s="45" t="b">
        <f t="shared" si="16"/>
        <v>0</v>
      </c>
      <c r="O35" s="45" t="b">
        <f t="shared" si="1"/>
        <v>0</v>
      </c>
      <c r="P35" s="45" t="b">
        <f t="shared" si="2"/>
        <v>0</v>
      </c>
      <c r="Q35" s="45" t="b">
        <f t="shared" si="3"/>
        <v>0</v>
      </c>
      <c r="R35" s="46"/>
      <c r="S35" s="45">
        <f t="shared" si="23"/>
        <v>28</v>
      </c>
      <c r="T35" s="46"/>
      <c r="U35" s="191" t="e">
        <f t="shared" ca="1" si="17"/>
        <v>#N/A</v>
      </c>
      <c r="V35" s="47" t="e">
        <f t="shared" ca="1" si="18"/>
        <v>#N/A</v>
      </c>
      <c r="W35" s="47" t="str">
        <f t="shared" ca="1" si="19"/>
        <v/>
      </c>
      <c r="X35" s="191" t="e">
        <f t="shared" ca="1" si="24"/>
        <v>#N/A</v>
      </c>
      <c r="Y35" s="47" t="e">
        <f t="shared" ca="1" si="25"/>
        <v>#N/A</v>
      </c>
      <c r="Z35" s="47" t="str">
        <f t="shared" ca="1" si="26"/>
        <v/>
      </c>
      <c r="AA35" s="191" t="e">
        <f t="shared" ca="1" si="24"/>
        <v>#N/A</v>
      </c>
      <c r="AB35" s="47" t="e">
        <f t="shared" ca="1" si="25"/>
        <v>#N/A</v>
      </c>
      <c r="AC35" s="47" t="str">
        <f t="shared" ca="1" si="26"/>
        <v/>
      </c>
      <c r="AD35" s="92" t="str">
        <f t="shared" ca="1" si="20"/>
        <v/>
      </c>
      <c r="AE35" s="105" t="e">
        <f t="shared" ca="1" si="27"/>
        <v>#N/A</v>
      </c>
      <c r="AF35" s="106" t="e">
        <f t="shared" ca="1" si="27"/>
        <v>#N/A</v>
      </c>
      <c r="AG35" s="107" t="e">
        <f t="shared" ca="1" si="27"/>
        <v>#N/A</v>
      </c>
      <c r="AH35" s="107" t="e">
        <f t="shared" ca="1" si="27"/>
        <v>#N/A</v>
      </c>
      <c r="AI35" s="107" t="e">
        <f t="shared" ca="1" si="27"/>
        <v>#N/A</v>
      </c>
      <c r="AJ35" s="108" t="e">
        <f t="shared" ca="1" si="27"/>
        <v>#N/A</v>
      </c>
      <c r="AK35" s="109" t="e">
        <f t="shared" ca="1" si="22"/>
        <v>#N/A</v>
      </c>
      <c r="AL35" s="107" t="e">
        <f t="shared" ca="1" si="11"/>
        <v>#N/A</v>
      </c>
      <c r="AM35" s="107" t="e">
        <f t="shared" ca="1" si="12"/>
        <v>#N/A</v>
      </c>
      <c r="AN35" s="107" t="e">
        <f t="shared" ca="1" si="13"/>
        <v>#N/A</v>
      </c>
      <c r="AO35" s="107" t="e">
        <f t="shared" ca="1" si="14"/>
        <v>#N/A</v>
      </c>
      <c r="AP35" s="108" t="e">
        <f t="shared" ca="1" si="15"/>
        <v>#N/A</v>
      </c>
    </row>
    <row r="36" spans="1:42">
      <c r="A36" s="150">
        <f t="shared" si="0"/>
        <v>30</v>
      </c>
      <c r="B36" s="40"/>
      <c r="C36" s="41"/>
      <c r="D36" s="41"/>
      <c r="E36" s="42"/>
      <c r="F36" s="42"/>
      <c r="G36" s="42"/>
      <c r="H36" s="42"/>
      <c r="I36" s="42"/>
      <c r="J36" s="42"/>
      <c r="K36" s="42"/>
      <c r="L36" s="42"/>
      <c r="M36" s="157"/>
      <c r="N36" s="45" t="b">
        <f t="shared" si="16"/>
        <v>0</v>
      </c>
      <c r="O36" s="45" t="b">
        <f t="shared" si="1"/>
        <v>0</v>
      </c>
      <c r="P36" s="45" t="b">
        <f t="shared" si="2"/>
        <v>0</v>
      </c>
      <c r="Q36" s="45" t="b">
        <f t="shared" si="3"/>
        <v>0</v>
      </c>
      <c r="R36" s="46"/>
      <c r="S36" s="45">
        <f t="shared" si="23"/>
        <v>29</v>
      </c>
      <c r="T36" s="46"/>
      <c r="U36" s="191" t="e">
        <f t="shared" ca="1" si="17"/>
        <v>#N/A</v>
      </c>
      <c r="V36" s="47" t="e">
        <f t="shared" ca="1" si="18"/>
        <v>#N/A</v>
      </c>
      <c r="W36" s="47" t="str">
        <f t="shared" ca="1" si="19"/>
        <v/>
      </c>
      <c r="X36" s="191" t="e">
        <f t="shared" ca="1" si="24"/>
        <v>#N/A</v>
      </c>
      <c r="Y36" s="47" t="e">
        <f t="shared" ca="1" si="25"/>
        <v>#N/A</v>
      </c>
      <c r="Z36" s="47" t="str">
        <f t="shared" ca="1" si="26"/>
        <v/>
      </c>
      <c r="AA36" s="191" t="e">
        <f t="shared" ca="1" si="24"/>
        <v>#N/A</v>
      </c>
      <c r="AB36" s="47" t="e">
        <f t="shared" ca="1" si="25"/>
        <v>#N/A</v>
      </c>
      <c r="AC36" s="47" t="str">
        <f t="shared" ca="1" si="26"/>
        <v/>
      </c>
      <c r="AD36" s="92" t="str">
        <f t="shared" ca="1" si="20"/>
        <v/>
      </c>
      <c r="AE36" s="105" t="e">
        <f t="shared" ca="1" si="27"/>
        <v>#N/A</v>
      </c>
      <c r="AF36" s="106" t="e">
        <f t="shared" ca="1" si="27"/>
        <v>#N/A</v>
      </c>
      <c r="AG36" s="107" t="e">
        <f t="shared" ca="1" si="27"/>
        <v>#N/A</v>
      </c>
      <c r="AH36" s="107" t="e">
        <f t="shared" ca="1" si="27"/>
        <v>#N/A</v>
      </c>
      <c r="AI36" s="107" t="e">
        <f t="shared" ca="1" si="27"/>
        <v>#N/A</v>
      </c>
      <c r="AJ36" s="108" t="e">
        <f t="shared" ca="1" si="27"/>
        <v>#N/A</v>
      </c>
      <c r="AK36" s="109" t="e">
        <f t="shared" ca="1" si="22"/>
        <v>#N/A</v>
      </c>
      <c r="AL36" s="107" t="e">
        <f t="shared" ca="1" si="11"/>
        <v>#N/A</v>
      </c>
      <c r="AM36" s="107" t="e">
        <f t="shared" ca="1" si="12"/>
        <v>#N/A</v>
      </c>
      <c r="AN36" s="107" t="e">
        <f t="shared" ca="1" si="13"/>
        <v>#N/A</v>
      </c>
      <c r="AO36" s="107" t="e">
        <f t="shared" ca="1" si="14"/>
        <v>#N/A</v>
      </c>
      <c r="AP36" s="108" t="e">
        <f t="shared" ca="1" si="15"/>
        <v>#N/A</v>
      </c>
    </row>
    <row r="37" spans="1:42">
      <c r="A37" s="150">
        <f t="shared" si="0"/>
        <v>31</v>
      </c>
      <c r="B37" s="40"/>
      <c r="C37" s="41"/>
      <c r="D37" s="41"/>
      <c r="E37" s="42"/>
      <c r="F37" s="42"/>
      <c r="G37" s="42"/>
      <c r="H37" s="42"/>
      <c r="I37" s="42"/>
      <c r="J37" s="42"/>
      <c r="K37" s="42"/>
      <c r="L37" s="42"/>
      <c r="M37" s="157"/>
      <c r="N37" s="45" t="b">
        <f t="shared" si="16"/>
        <v>0</v>
      </c>
      <c r="O37" s="45" t="b">
        <f t="shared" si="1"/>
        <v>0</v>
      </c>
      <c r="P37" s="45" t="b">
        <f t="shared" si="2"/>
        <v>0</v>
      </c>
      <c r="Q37" s="45" t="b">
        <f t="shared" si="3"/>
        <v>0</v>
      </c>
      <c r="R37" s="46"/>
      <c r="S37" s="45">
        <f t="shared" si="23"/>
        <v>30</v>
      </c>
      <c r="T37" s="46"/>
      <c r="U37" s="191" t="e">
        <f t="shared" ca="1" si="17"/>
        <v>#N/A</v>
      </c>
      <c r="V37" s="47" t="e">
        <f t="shared" ca="1" si="18"/>
        <v>#N/A</v>
      </c>
      <c r="W37" s="47" t="str">
        <f t="shared" ca="1" si="19"/>
        <v/>
      </c>
      <c r="X37" s="191" t="e">
        <f t="shared" ca="1" si="24"/>
        <v>#N/A</v>
      </c>
      <c r="Y37" s="47" t="e">
        <f t="shared" ca="1" si="25"/>
        <v>#N/A</v>
      </c>
      <c r="Z37" s="47" t="str">
        <f t="shared" ca="1" si="26"/>
        <v/>
      </c>
      <c r="AA37" s="191" t="e">
        <f t="shared" ca="1" si="24"/>
        <v>#N/A</v>
      </c>
      <c r="AB37" s="47" t="e">
        <f t="shared" ca="1" si="25"/>
        <v>#N/A</v>
      </c>
      <c r="AC37" s="47" t="str">
        <f t="shared" ca="1" si="26"/>
        <v/>
      </c>
      <c r="AD37" s="92" t="str">
        <f t="shared" ca="1" si="20"/>
        <v/>
      </c>
      <c r="AE37" s="105" t="e">
        <f t="shared" ca="1" si="27"/>
        <v>#N/A</v>
      </c>
      <c r="AF37" s="106" t="e">
        <f t="shared" ca="1" si="27"/>
        <v>#N/A</v>
      </c>
      <c r="AG37" s="107" t="e">
        <f t="shared" ca="1" si="27"/>
        <v>#N/A</v>
      </c>
      <c r="AH37" s="107" t="e">
        <f t="shared" ca="1" si="27"/>
        <v>#N/A</v>
      </c>
      <c r="AI37" s="107" t="e">
        <f t="shared" ca="1" si="27"/>
        <v>#N/A</v>
      </c>
      <c r="AJ37" s="108" t="e">
        <f t="shared" ca="1" si="27"/>
        <v>#N/A</v>
      </c>
      <c r="AK37" s="109" t="e">
        <f t="shared" ca="1" si="22"/>
        <v>#N/A</v>
      </c>
      <c r="AL37" s="107" t="e">
        <f t="shared" ca="1" si="11"/>
        <v>#N/A</v>
      </c>
      <c r="AM37" s="107" t="e">
        <f t="shared" ca="1" si="12"/>
        <v>#N/A</v>
      </c>
      <c r="AN37" s="107" t="e">
        <f t="shared" ca="1" si="13"/>
        <v>#N/A</v>
      </c>
      <c r="AO37" s="107" t="e">
        <f t="shared" ca="1" si="14"/>
        <v>#N/A</v>
      </c>
      <c r="AP37" s="108" t="e">
        <f t="shared" ca="1" si="15"/>
        <v>#N/A</v>
      </c>
    </row>
    <row r="38" spans="1:42">
      <c r="A38" s="150">
        <f t="shared" si="0"/>
        <v>32</v>
      </c>
      <c r="B38" s="40"/>
      <c r="C38" s="41"/>
      <c r="D38" s="41"/>
      <c r="E38" s="42"/>
      <c r="F38" s="42"/>
      <c r="G38" s="42"/>
      <c r="H38" s="42"/>
      <c r="I38" s="42"/>
      <c r="J38" s="42"/>
      <c r="K38" s="42"/>
      <c r="L38" s="42"/>
      <c r="M38" s="157"/>
      <c r="N38" s="45" t="b">
        <f t="shared" si="16"/>
        <v>0</v>
      </c>
      <c r="O38" s="45" t="b">
        <f t="shared" si="1"/>
        <v>0</v>
      </c>
      <c r="P38" s="45" t="b">
        <f t="shared" si="2"/>
        <v>0</v>
      </c>
      <c r="Q38" s="45" t="b">
        <f t="shared" si="3"/>
        <v>0</v>
      </c>
      <c r="R38" s="46"/>
      <c r="S38" s="45">
        <f t="shared" si="23"/>
        <v>31</v>
      </c>
      <c r="T38" s="46"/>
      <c r="U38" s="191" t="e">
        <f t="shared" ca="1" si="17"/>
        <v>#N/A</v>
      </c>
      <c r="V38" s="47" t="e">
        <f t="shared" ca="1" si="18"/>
        <v>#N/A</v>
      </c>
      <c r="W38" s="47" t="str">
        <f t="shared" ca="1" si="19"/>
        <v/>
      </c>
      <c r="X38" s="191" t="e">
        <f t="shared" ca="1" si="24"/>
        <v>#N/A</v>
      </c>
      <c r="Y38" s="47" t="e">
        <f t="shared" ca="1" si="25"/>
        <v>#N/A</v>
      </c>
      <c r="Z38" s="47" t="str">
        <f t="shared" ca="1" si="26"/>
        <v/>
      </c>
      <c r="AA38" s="191" t="e">
        <f t="shared" ca="1" si="24"/>
        <v>#N/A</v>
      </c>
      <c r="AB38" s="47" t="e">
        <f t="shared" ca="1" si="25"/>
        <v>#N/A</v>
      </c>
      <c r="AC38" s="47" t="str">
        <f t="shared" ca="1" si="26"/>
        <v/>
      </c>
      <c r="AD38" s="92" t="str">
        <f t="shared" ca="1" si="20"/>
        <v/>
      </c>
      <c r="AE38" s="105" t="e">
        <f t="shared" ca="1" si="27"/>
        <v>#N/A</v>
      </c>
      <c r="AF38" s="106" t="e">
        <f t="shared" ca="1" si="27"/>
        <v>#N/A</v>
      </c>
      <c r="AG38" s="107" t="e">
        <f t="shared" ca="1" si="27"/>
        <v>#N/A</v>
      </c>
      <c r="AH38" s="107" t="e">
        <f t="shared" ca="1" si="27"/>
        <v>#N/A</v>
      </c>
      <c r="AI38" s="107" t="e">
        <f t="shared" ca="1" si="27"/>
        <v>#N/A</v>
      </c>
      <c r="AJ38" s="108" t="e">
        <f t="shared" ca="1" si="27"/>
        <v>#N/A</v>
      </c>
      <c r="AK38" s="109" t="e">
        <f t="shared" ca="1" si="22"/>
        <v>#N/A</v>
      </c>
      <c r="AL38" s="107" t="e">
        <f t="shared" ca="1" si="11"/>
        <v>#N/A</v>
      </c>
      <c r="AM38" s="107" t="e">
        <f t="shared" ca="1" si="12"/>
        <v>#N/A</v>
      </c>
      <c r="AN38" s="107" t="e">
        <f t="shared" ca="1" si="13"/>
        <v>#N/A</v>
      </c>
      <c r="AO38" s="107" t="e">
        <f t="shared" ca="1" si="14"/>
        <v>#N/A</v>
      </c>
      <c r="AP38" s="108" t="e">
        <f t="shared" ca="1" si="15"/>
        <v>#N/A</v>
      </c>
    </row>
    <row r="39" spans="1:42">
      <c r="A39" s="150">
        <f t="shared" si="0"/>
        <v>33</v>
      </c>
      <c r="B39" s="40"/>
      <c r="C39" s="41"/>
      <c r="D39" s="41"/>
      <c r="E39" s="42"/>
      <c r="F39" s="42"/>
      <c r="G39" s="42"/>
      <c r="H39" s="42"/>
      <c r="I39" s="42"/>
      <c r="J39" s="42"/>
      <c r="K39" s="42"/>
      <c r="L39" s="42"/>
      <c r="M39" s="157"/>
      <c r="N39" s="45" t="b">
        <f t="shared" si="16"/>
        <v>0</v>
      </c>
      <c r="O39" s="45" t="b">
        <f t="shared" si="1"/>
        <v>0</v>
      </c>
      <c r="P39" s="45" t="b">
        <f t="shared" si="2"/>
        <v>0</v>
      </c>
      <c r="Q39" s="45" t="b">
        <f t="shared" si="3"/>
        <v>0</v>
      </c>
      <c r="R39" s="46"/>
      <c r="S39" s="45">
        <f t="shared" si="23"/>
        <v>32</v>
      </c>
      <c r="T39" s="46"/>
      <c r="U39" s="191" t="e">
        <f t="shared" ca="1" si="17"/>
        <v>#N/A</v>
      </c>
      <c r="V39" s="47" t="e">
        <f t="shared" ca="1" si="18"/>
        <v>#N/A</v>
      </c>
      <c r="W39" s="47" t="str">
        <f t="shared" ca="1" si="19"/>
        <v/>
      </c>
      <c r="X39" s="191" t="e">
        <f t="shared" ref="X39:AA41" ca="1" si="28">OFFSET($A$6,$S39,Y$2)+1</f>
        <v>#N/A</v>
      </c>
      <c r="Y39" s="47" t="e">
        <f t="shared" ref="Y39:AB41" ca="1" si="29">MATCH(TRUE,OFFSET($A$6,X39,Y$1,50,1),0)-1+X39</f>
        <v>#N/A</v>
      </c>
      <c r="Z39" s="47" t="str">
        <f t="shared" ref="Z39:AC41" ca="1" si="30">IF(ISNA(Y39),"",OFFSET($A$6,Y39,1))</f>
        <v/>
      </c>
      <c r="AA39" s="191" t="e">
        <f t="shared" ca="1" si="28"/>
        <v>#N/A</v>
      </c>
      <c r="AB39" s="47" t="e">
        <f t="shared" ca="1" si="29"/>
        <v>#N/A</v>
      </c>
      <c r="AC39" s="47" t="str">
        <f t="shared" ca="1" si="30"/>
        <v/>
      </c>
      <c r="AD39" s="92" t="str">
        <f t="shared" ca="1" si="20"/>
        <v/>
      </c>
      <c r="AE39" s="105" t="e">
        <f t="shared" ca="1" si="27"/>
        <v>#N/A</v>
      </c>
      <c r="AF39" s="106" t="e">
        <f t="shared" ca="1" si="27"/>
        <v>#N/A</v>
      </c>
      <c r="AG39" s="107" t="e">
        <f t="shared" ca="1" si="27"/>
        <v>#N/A</v>
      </c>
      <c r="AH39" s="107" t="e">
        <f t="shared" ca="1" si="27"/>
        <v>#N/A</v>
      </c>
      <c r="AI39" s="107" t="e">
        <f t="shared" ca="1" si="27"/>
        <v>#N/A</v>
      </c>
      <c r="AJ39" s="108" t="e">
        <f t="shared" ca="1" si="27"/>
        <v>#N/A</v>
      </c>
      <c r="AK39" s="109" t="e">
        <f t="shared" ca="1" si="22"/>
        <v>#N/A</v>
      </c>
      <c r="AL39" s="107" t="e">
        <f t="shared" ca="1" si="11"/>
        <v>#N/A</v>
      </c>
      <c r="AM39" s="107" t="e">
        <f t="shared" ca="1" si="12"/>
        <v>#N/A</v>
      </c>
      <c r="AN39" s="107" t="e">
        <f t="shared" ca="1" si="13"/>
        <v>#N/A</v>
      </c>
      <c r="AO39" s="107" t="e">
        <f t="shared" ca="1" si="14"/>
        <v>#N/A</v>
      </c>
      <c r="AP39" s="108" t="e">
        <f t="shared" ca="1" si="15"/>
        <v>#N/A</v>
      </c>
    </row>
    <row r="40" spans="1:42">
      <c r="A40" s="150">
        <f t="shared" si="0"/>
        <v>34</v>
      </c>
      <c r="B40" s="40"/>
      <c r="C40" s="41"/>
      <c r="D40" s="41"/>
      <c r="E40" s="42"/>
      <c r="F40" s="42"/>
      <c r="G40" s="42"/>
      <c r="H40" s="42"/>
      <c r="I40" s="42"/>
      <c r="J40" s="42"/>
      <c r="K40" s="42"/>
      <c r="L40" s="42"/>
      <c r="M40" s="157"/>
      <c r="N40" s="45" t="b">
        <f t="shared" si="16"/>
        <v>0</v>
      </c>
      <c r="O40" s="45" t="b">
        <f t="shared" si="1"/>
        <v>0</v>
      </c>
      <c r="P40" s="45" t="b">
        <f t="shared" si="2"/>
        <v>0</v>
      </c>
      <c r="Q40" s="45" t="b">
        <f t="shared" si="3"/>
        <v>0</v>
      </c>
      <c r="R40" s="46"/>
      <c r="S40" s="45">
        <f t="shared" si="23"/>
        <v>33</v>
      </c>
      <c r="T40" s="46"/>
      <c r="U40" s="191" t="e">
        <f t="shared" ca="1" si="17"/>
        <v>#N/A</v>
      </c>
      <c r="V40" s="47" t="e">
        <f t="shared" ca="1" si="18"/>
        <v>#N/A</v>
      </c>
      <c r="W40" s="47" t="str">
        <f t="shared" ca="1" si="19"/>
        <v/>
      </c>
      <c r="X40" s="191" t="e">
        <f t="shared" ca="1" si="28"/>
        <v>#N/A</v>
      </c>
      <c r="Y40" s="47" t="e">
        <f t="shared" ca="1" si="29"/>
        <v>#N/A</v>
      </c>
      <c r="Z40" s="47" t="str">
        <f t="shared" ca="1" si="30"/>
        <v/>
      </c>
      <c r="AA40" s="191" t="e">
        <f t="shared" ca="1" si="28"/>
        <v>#N/A</v>
      </c>
      <c r="AB40" s="47" t="e">
        <f t="shared" ca="1" si="29"/>
        <v>#N/A</v>
      </c>
      <c r="AC40" s="47" t="str">
        <f t="shared" ca="1" si="30"/>
        <v/>
      </c>
      <c r="AD40" s="92" t="str">
        <f t="shared" ref="AD40" ca="1" si="31">IF(ISNA(AB40),"",OFFSET($A$6,AB40,AD$2))</f>
        <v/>
      </c>
      <c r="AE40" s="105" t="e">
        <f t="shared" ref="AE40:AJ41" ca="1" si="32">IF(ISNA($AD40),FALSE,VLOOKUP($AD40,RawDataTypeTable,AE$2,FALSE))</f>
        <v>#N/A</v>
      </c>
      <c r="AF40" s="106" t="e">
        <f t="shared" ca="1" si="32"/>
        <v>#N/A</v>
      </c>
      <c r="AG40" s="107" t="e">
        <f t="shared" ca="1" si="32"/>
        <v>#N/A</v>
      </c>
      <c r="AH40" s="107" t="e">
        <f t="shared" ca="1" si="32"/>
        <v>#N/A</v>
      </c>
      <c r="AI40" s="107" t="e">
        <f t="shared" ca="1" si="32"/>
        <v>#N/A</v>
      </c>
      <c r="AJ40" s="108" t="e">
        <f t="shared" ca="1" si="32"/>
        <v>#N/A</v>
      </c>
      <c r="AK40" s="109" t="e">
        <f t="shared" ref="AK40" ca="1" si="33">AE40</f>
        <v>#N/A</v>
      </c>
      <c r="AL40" s="107" t="e">
        <f t="shared" ref="AL40" ca="1" si="34">AF40</f>
        <v>#N/A</v>
      </c>
      <c r="AM40" s="107" t="e">
        <f t="shared" ref="AM40" ca="1" si="35">AG40</f>
        <v>#N/A</v>
      </c>
      <c r="AN40" s="107" t="e">
        <f t="shared" ref="AN40" ca="1" si="36">AH40</f>
        <v>#N/A</v>
      </c>
      <c r="AO40" s="107" t="e">
        <f t="shared" ref="AO40" ca="1" si="37">AI40</f>
        <v>#N/A</v>
      </c>
      <c r="AP40" s="108" t="e">
        <f t="shared" ref="AP40" ca="1" si="38">AJ40</f>
        <v>#N/A</v>
      </c>
    </row>
    <row r="41" spans="1:42">
      <c r="A41" s="150">
        <f t="shared" si="0"/>
        <v>35</v>
      </c>
      <c r="B41" s="40"/>
      <c r="C41" s="41"/>
      <c r="D41" s="41"/>
      <c r="E41" s="42"/>
      <c r="F41" s="42"/>
      <c r="G41" s="42"/>
      <c r="H41" s="42"/>
      <c r="I41" s="42"/>
      <c r="J41" s="42"/>
      <c r="K41" s="42"/>
      <c r="L41" s="42"/>
      <c r="M41" s="157"/>
      <c r="N41" s="45" t="b">
        <f t="shared" si="16"/>
        <v>0</v>
      </c>
      <c r="O41" s="45" t="b">
        <f t="shared" si="1"/>
        <v>0</v>
      </c>
      <c r="P41" s="45" t="b">
        <f t="shared" si="2"/>
        <v>0</v>
      </c>
      <c r="Q41" s="45" t="b">
        <f t="shared" si="3"/>
        <v>0</v>
      </c>
      <c r="R41" s="46"/>
      <c r="S41" s="45">
        <f t="shared" si="23"/>
        <v>34</v>
      </c>
      <c r="T41" s="46"/>
      <c r="U41" s="191" t="e">
        <f t="shared" ca="1" si="17"/>
        <v>#N/A</v>
      </c>
      <c r="V41" s="47" t="e">
        <f t="shared" ca="1" si="18"/>
        <v>#N/A</v>
      </c>
      <c r="W41" s="47" t="str">
        <f t="shared" ca="1" si="19"/>
        <v/>
      </c>
      <c r="X41" s="191" t="e">
        <f t="shared" ca="1" si="28"/>
        <v>#N/A</v>
      </c>
      <c r="Y41" s="47" t="e">
        <f t="shared" ca="1" si="29"/>
        <v>#N/A</v>
      </c>
      <c r="Z41" s="47" t="str">
        <f t="shared" ca="1" si="30"/>
        <v/>
      </c>
      <c r="AA41" s="191" t="e">
        <f t="shared" ca="1" si="28"/>
        <v>#N/A</v>
      </c>
      <c r="AB41" s="47" t="e">
        <f t="shared" ca="1" si="29"/>
        <v>#N/A</v>
      </c>
      <c r="AC41" s="47" t="str">
        <f t="shared" ca="1" si="30"/>
        <v/>
      </c>
      <c r="AD41" s="92" t="str">
        <f t="shared" ca="1" si="20"/>
        <v/>
      </c>
      <c r="AE41" s="105" t="e">
        <f t="shared" ca="1" si="32"/>
        <v>#N/A</v>
      </c>
      <c r="AF41" s="106" t="e">
        <f t="shared" ca="1" si="32"/>
        <v>#N/A</v>
      </c>
      <c r="AG41" s="107" t="e">
        <f t="shared" ca="1" si="32"/>
        <v>#N/A</v>
      </c>
      <c r="AH41" s="107" t="e">
        <f t="shared" ca="1" si="32"/>
        <v>#N/A</v>
      </c>
      <c r="AI41" s="107" t="e">
        <f t="shared" ca="1" si="32"/>
        <v>#N/A</v>
      </c>
      <c r="AJ41" s="108" t="e">
        <f t="shared" ca="1" si="32"/>
        <v>#N/A</v>
      </c>
      <c r="AK41" s="109" t="e">
        <f t="shared" ca="1" si="22"/>
        <v>#N/A</v>
      </c>
      <c r="AL41" s="107" t="e">
        <f t="shared" ca="1" si="11"/>
        <v>#N/A</v>
      </c>
      <c r="AM41" s="107" t="e">
        <f t="shared" ca="1" si="12"/>
        <v>#N/A</v>
      </c>
      <c r="AN41" s="107" t="e">
        <f t="shared" ca="1" si="13"/>
        <v>#N/A</v>
      </c>
      <c r="AO41" s="107" t="e">
        <f t="shared" ca="1" si="14"/>
        <v>#N/A</v>
      </c>
      <c r="AP41" s="108" t="e">
        <f t="shared" ca="1" si="15"/>
        <v>#N/A</v>
      </c>
    </row>
    <row r="42" spans="1:42">
      <c r="M42" s="157"/>
      <c r="AD42" s="93"/>
      <c r="AE42" s="93"/>
      <c r="AF42" s="93"/>
    </row>
    <row r="43" spans="1:42">
      <c r="M43" s="157"/>
      <c r="AD43" s="93"/>
      <c r="AE43" s="93"/>
      <c r="AF43" s="93"/>
    </row>
    <row r="44" spans="1:42">
      <c r="M44" s="157"/>
      <c r="AD44" s="93"/>
      <c r="AE44" s="93"/>
      <c r="AF44" s="93"/>
    </row>
    <row r="45" spans="1:42">
      <c r="M45" s="157"/>
      <c r="AD45" s="93"/>
      <c r="AE45" s="93"/>
      <c r="AF45" s="93"/>
    </row>
    <row r="46" spans="1:42">
      <c r="M46" s="157"/>
      <c r="AD46" s="93"/>
      <c r="AE46" s="93"/>
      <c r="AF46" s="93"/>
    </row>
    <row r="47" spans="1:42">
      <c r="M47" s="157"/>
      <c r="AD47" s="93"/>
      <c r="AE47" s="93"/>
      <c r="AF47" s="93"/>
    </row>
    <row r="48" spans="1:42">
      <c r="M48" s="157"/>
      <c r="AD48" s="93"/>
      <c r="AE48" s="93"/>
      <c r="AF48" s="93"/>
    </row>
    <row r="49" spans="13:32">
      <c r="M49" s="157"/>
      <c r="AD49" s="93"/>
      <c r="AE49" s="93"/>
      <c r="AF49" s="93"/>
    </row>
    <row r="50" spans="13:32">
      <c r="M50" s="157"/>
      <c r="AD50" s="93"/>
      <c r="AE50" s="93"/>
      <c r="AF50" s="93"/>
    </row>
    <row r="51" spans="13:32">
      <c r="M51" s="157"/>
      <c r="AD51" s="93"/>
      <c r="AE51" s="93"/>
      <c r="AF51" s="93"/>
    </row>
    <row r="52" spans="13:32">
      <c r="M52" s="157"/>
      <c r="AD52" s="93"/>
      <c r="AE52" s="93"/>
      <c r="AF52" s="93"/>
    </row>
    <row r="53" spans="13:32">
      <c r="M53" s="157"/>
      <c r="AD53" s="93"/>
      <c r="AE53" s="93"/>
      <c r="AF53" s="93"/>
    </row>
    <row r="54" spans="13:32">
      <c r="M54" s="157"/>
      <c r="AD54" s="93"/>
      <c r="AE54" s="93"/>
      <c r="AF54" s="93"/>
    </row>
    <row r="55" spans="13:32">
      <c r="M55" s="157"/>
      <c r="AD55" s="93"/>
      <c r="AE55" s="93"/>
      <c r="AF55" s="93"/>
    </row>
    <row r="56" spans="13:32">
      <c r="M56" s="157"/>
      <c r="AD56" s="93"/>
      <c r="AE56" s="93"/>
      <c r="AF56" s="93"/>
    </row>
  </sheetData>
  <autoFilter ref="B6:AP6"/>
  <mergeCells count="9">
    <mergeCell ref="AE4:AJ4"/>
    <mergeCell ref="AK4:AP4"/>
    <mergeCell ref="AA4:AD4"/>
    <mergeCell ref="H4:L4"/>
    <mergeCell ref="B3:L3"/>
    <mergeCell ref="X4:Z4"/>
    <mergeCell ref="N3:Q3"/>
    <mergeCell ref="U4:W4"/>
    <mergeCell ref="U3:AP3"/>
  </mergeCells>
  <phoneticPr fontId="10" type="noConversion"/>
  <conditionalFormatting sqref="C7:D39 C41:D41">
    <cfRule type="expression" dxfId="199" priority="11" stopIfTrue="1">
      <formula>NOT(ISBLANK(C7))</formula>
    </cfRule>
  </conditionalFormatting>
  <conditionalFormatting sqref="B7:B39 B41">
    <cfRule type="expression" dxfId="198" priority="0" stopIfTrue="1">
      <formula>$N7</formula>
    </cfRule>
  </conditionalFormatting>
  <conditionalFormatting sqref="H7:L39 H41:L41">
    <cfRule type="expression" dxfId="197" priority="189" stopIfTrue="1">
      <formula>AND(H7&lt;&gt;"",NOT(H7))</formula>
    </cfRule>
    <cfRule type="expression" dxfId="196" priority="190" stopIfTrue="1">
      <formula>H7</formula>
    </cfRule>
  </conditionalFormatting>
  <conditionalFormatting sqref="H5:L39 H41:L41">
    <cfRule type="expression" dxfId="195" priority="16" stopIfTrue="1">
      <formula>NOT(H$2)</formula>
    </cfRule>
  </conditionalFormatting>
  <conditionalFormatting sqref="F7:F39 F41">
    <cfRule type="expression" dxfId="194" priority="15" stopIfTrue="1">
      <formula>$E7</formula>
    </cfRule>
    <cfRule type="expression" dxfId="193" priority="186" stopIfTrue="1">
      <formula>P7</formula>
    </cfRule>
  </conditionalFormatting>
  <conditionalFormatting sqref="E7:L39 E41:L41">
    <cfRule type="expression" dxfId="192" priority="13" stopIfTrue="1">
      <formula>NOT($N7)</formula>
    </cfRule>
  </conditionalFormatting>
  <conditionalFormatting sqref="E7:E39 G7:G39 G41 E41">
    <cfRule type="expression" dxfId="191" priority="184" stopIfTrue="1">
      <formula>O7</formula>
    </cfRule>
  </conditionalFormatting>
  <conditionalFormatting sqref="E7:G39 E41:G41">
    <cfRule type="expression" dxfId="190" priority="183" stopIfTrue="1">
      <formula>AND(E7&lt;&gt;"",NOT(O7))</formula>
    </cfRule>
  </conditionalFormatting>
  <conditionalFormatting sqref="C40:D40">
    <cfRule type="expression" dxfId="189" priority="1" stopIfTrue="1">
      <formula>NOT(ISBLANK(C40))</formula>
    </cfRule>
  </conditionalFormatting>
  <conditionalFormatting sqref="B40">
    <cfRule type="expression" dxfId="188" priority="9" stopIfTrue="1">
      <formula>$N40</formula>
    </cfRule>
  </conditionalFormatting>
  <conditionalFormatting sqref="H40:L40">
    <cfRule type="expression" dxfId="187" priority="8" stopIfTrue="1">
      <formula>AND(H40&lt;&gt;"",NOT(H40))</formula>
    </cfRule>
    <cfRule type="expression" dxfId="186" priority="191" stopIfTrue="1">
      <formula>H40</formula>
    </cfRule>
  </conditionalFormatting>
  <conditionalFormatting sqref="H40:L40">
    <cfRule type="expression" dxfId="185" priority="4" stopIfTrue="1">
      <formula>NOT(H$2)</formula>
    </cfRule>
  </conditionalFormatting>
  <conditionalFormatting sqref="F40">
    <cfRule type="expression" dxfId="184" priority="3" stopIfTrue="1">
      <formula>$E40</formula>
    </cfRule>
    <cfRule type="expression" dxfId="183" priority="7" stopIfTrue="1">
      <formula>P40</formula>
    </cfRule>
  </conditionalFormatting>
  <conditionalFormatting sqref="E40:L40">
    <cfRule type="expression" dxfId="182" priority="2" stopIfTrue="1">
      <formula>NOT($N40)</formula>
    </cfRule>
  </conditionalFormatting>
  <conditionalFormatting sqref="G40 E40">
    <cfRule type="expression" dxfId="181" priority="6" stopIfTrue="1">
      <formula>O40</formula>
    </cfRule>
  </conditionalFormatting>
  <conditionalFormatting sqref="E40:G40">
    <cfRule type="expression" dxfId="180" priority="5" stopIfTrue="1">
      <formula>AND(E40&lt;&gt;"",NOT(O40))</formula>
    </cfRule>
  </conditionalFormatting>
  <dataValidations count="2">
    <dataValidation type="list" allowBlank="1" showInputMessage="1" showErrorMessage="1" sqref="E7:L41">
      <formula1>"TRUE, FALSE"</formula1>
    </dataValidation>
    <dataValidation type="list" allowBlank="1" showInputMessage="1" showErrorMessage="1" sqref="C7:C41">
      <formula1>DataType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41"/>
  <sheetViews>
    <sheetView workbookViewId="0">
      <pane xSplit="10" ySplit="9" topLeftCell="K10" activePane="bottomRight" state="frozen"/>
      <selection activeCell="B6" sqref="B6"/>
      <selection pane="topRight" activeCell="K6" sqref="K6"/>
      <selection pane="bottomLeft" activeCell="B8" sqref="B8"/>
      <selection pane="bottomRight" activeCell="K10" sqref="K10"/>
    </sheetView>
  </sheetViews>
  <sheetFormatPr baseColWidth="10" defaultRowHeight="13" x14ac:dyDescent="0"/>
  <cols>
    <col min="1" max="1" width="5.42578125" hidden="1" customWidth="1"/>
    <col min="2" max="4" width="7.42578125" customWidth="1"/>
    <col min="5" max="6" width="11.7109375" hidden="1" customWidth="1"/>
    <col min="7" max="7" width="6.42578125" hidden="1" customWidth="1"/>
    <col min="8" max="10" width="7.42578125" hidden="1" customWidth="1"/>
    <col min="11" max="58" width="4.140625" customWidth="1"/>
    <col min="59" max="64" width="16.85546875" hidden="1" customWidth="1"/>
  </cols>
  <sheetData>
    <row r="1" spans="1:66" ht="44" hidden="1">
      <c r="A1" s="234" t="s">
        <v>106</v>
      </c>
      <c r="B1" s="198"/>
      <c r="C1" s="77"/>
      <c r="D1" s="199"/>
      <c r="E1" s="200"/>
      <c r="F1" s="200"/>
      <c r="G1" s="200"/>
      <c r="H1" s="200"/>
      <c r="I1" s="237" t="s">
        <v>18</v>
      </c>
      <c r="J1" s="201" t="s">
        <v>636</v>
      </c>
      <c r="K1" s="31">
        <f ca="1">IF(K2,1,0)</f>
        <v>0</v>
      </c>
      <c r="L1" s="31">
        <f t="shared" ref="L1:BF1" ca="1" si="0">IF(L2,1,0)</f>
        <v>0</v>
      </c>
      <c r="M1" s="31">
        <f t="shared" ca="1" si="0"/>
        <v>0</v>
      </c>
      <c r="N1" s="31">
        <f t="shared" ca="1" si="0"/>
        <v>0</v>
      </c>
      <c r="O1" s="31">
        <f t="shared" ca="1" si="0"/>
        <v>0</v>
      </c>
      <c r="P1" s="31">
        <f t="shared" ca="1" si="0"/>
        <v>0</v>
      </c>
      <c r="Q1" s="31">
        <f t="shared" ca="1" si="0"/>
        <v>0</v>
      </c>
      <c r="R1" s="31">
        <f t="shared" ca="1" si="0"/>
        <v>0</v>
      </c>
      <c r="S1" s="31">
        <f t="shared" ca="1" si="0"/>
        <v>0</v>
      </c>
      <c r="T1" s="31">
        <f t="shared" ca="1" si="0"/>
        <v>0</v>
      </c>
      <c r="U1" s="31">
        <f t="shared" ca="1" si="0"/>
        <v>0</v>
      </c>
      <c r="V1" s="31">
        <f t="shared" ca="1" si="0"/>
        <v>0</v>
      </c>
      <c r="W1" s="31">
        <f t="shared" ca="1" si="0"/>
        <v>0</v>
      </c>
      <c r="X1" s="31">
        <f t="shared" ca="1" si="0"/>
        <v>0</v>
      </c>
      <c r="Y1" s="31">
        <f t="shared" ca="1" si="0"/>
        <v>0</v>
      </c>
      <c r="Z1" s="31">
        <f t="shared" ca="1" si="0"/>
        <v>0</v>
      </c>
      <c r="AA1" s="31">
        <f t="shared" ca="1" si="0"/>
        <v>0</v>
      </c>
      <c r="AB1" s="31">
        <f t="shared" ca="1" si="0"/>
        <v>0</v>
      </c>
      <c r="AC1" s="31">
        <f t="shared" ca="1" si="0"/>
        <v>0</v>
      </c>
      <c r="AD1" s="31">
        <f t="shared" ca="1" si="0"/>
        <v>0</v>
      </c>
      <c r="AE1" s="31">
        <f t="shared" ca="1" si="0"/>
        <v>0</v>
      </c>
      <c r="AF1" s="31">
        <f t="shared" ca="1" si="0"/>
        <v>0</v>
      </c>
      <c r="AG1" s="31">
        <f t="shared" ca="1" si="0"/>
        <v>0</v>
      </c>
      <c r="AH1" s="31">
        <f t="shared" ca="1" si="0"/>
        <v>0</v>
      </c>
      <c r="AI1" s="31">
        <f t="shared" ca="1" si="0"/>
        <v>0</v>
      </c>
      <c r="AJ1" s="31">
        <f t="shared" ca="1" si="0"/>
        <v>0</v>
      </c>
      <c r="AK1" s="31">
        <f t="shared" ca="1" si="0"/>
        <v>0</v>
      </c>
      <c r="AL1" s="31">
        <f t="shared" ca="1" si="0"/>
        <v>0</v>
      </c>
      <c r="AM1" s="31">
        <f t="shared" ca="1" si="0"/>
        <v>0</v>
      </c>
      <c r="AN1" s="31">
        <f t="shared" ca="1" si="0"/>
        <v>0</v>
      </c>
      <c r="AO1" s="31">
        <f t="shared" ca="1" si="0"/>
        <v>0</v>
      </c>
      <c r="AP1" s="31">
        <f t="shared" ca="1" si="0"/>
        <v>0</v>
      </c>
      <c r="AQ1" s="31">
        <f t="shared" ca="1" si="0"/>
        <v>0</v>
      </c>
      <c r="AR1" s="31">
        <f t="shared" ca="1" si="0"/>
        <v>0</v>
      </c>
      <c r="AS1" s="31">
        <f t="shared" ca="1" si="0"/>
        <v>0</v>
      </c>
      <c r="AT1" s="31">
        <f t="shared" ca="1" si="0"/>
        <v>0</v>
      </c>
      <c r="AU1" s="31">
        <f t="shared" ca="1" si="0"/>
        <v>0</v>
      </c>
      <c r="AV1" s="31">
        <f t="shared" ca="1" si="0"/>
        <v>0</v>
      </c>
      <c r="AW1" s="31">
        <f t="shared" ca="1" si="0"/>
        <v>0</v>
      </c>
      <c r="AX1" s="31">
        <f t="shared" ca="1" si="0"/>
        <v>0</v>
      </c>
      <c r="AY1" s="31">
        <f t="shared" ca="1" si="0"/>
        <v>0</v>
      </c>
      <c r="AZ1" s="31">
        <f t="shared" ca="1" si="0"/>
        <v>0</v>
      </c>
      <c r="BA1" s="31">
        <f t="shared" ca="1" si="0"/>
        <v>0</v>
      </c>
      <c r="BB1" s="31">
        <f t="shared" ca="1" si="0"/>
        <v>0</v>
      </c>
      <c r="BC1" s="31">
        <f t="shared" ca="1" si="0"/>
        <v>0</v>
      </c>
      <c r="BD1" s="31">
        <f t="shared" ca="1" si="0"/>
        <v>0</v>
      </c>
      <c r="BE1" s="31">
        <f t="shared" ca="1" si="0"/>
        <v>0</v>
      </c>
      <c r="BF1" s="31">
        <f t="shared" ca="1" si="0"/>
        <v>0</v>
      </c>
      <c r="BG1" s="200"/>
      <c r="BH1" s="200"/>
      <c r="BI1" s="200"/>
      <c r="BJ1" s="200"/>
      <c r="BK1" s="200"/>
      <c r="BL1" s="200"/>
    </row>
    <row r="2" spans="1:66" ht="39" hidden="1" customHeight="1">
      <c r="A2" s="235"/>
      <c r="B2" s="22"/>
      <c r="C2" s="22"/>
      <c r="D2" s="22"/>
      <c r="E2" s="22"/>
      <c r="F2" s="22"/>
      <c r="G2" s="22"/>
      <c r="H2" s="22"/>
      <c r="I2" s="238"/>
      <c r="J2" s="201" t="s">
        <v>107</v>
      </c>
      <c r="K2" s="31" t="b">
        <f ca="1">K$9&lt;&gt;""</f>
        <v>0</v>
      </c>
      <c r="L2" s="31" t="b">
        <f ca="1">K2</f>
        <v>0</v>
      </c>
      <c r="M2" s="31" t="b">
        <f ca="1">K2</f>
        <v>0</v>
      </c>
      <c r="N2" s="31" t="b">
        <f t="shared" ref="N2" ca="1" si="1">N$9&lt;&gt;""</f>
        <v>0</v>
      </c>
      <c r="O2" s="31" t="b">
        <f t="shared" ref="O2" ca="1" si="2">N2</f>
        <v>0</v>
      </c>
      <c r="P2" s="31" t="b">
        <f t="shared" ref="P2:P4" ca="1" si="3">N2</f>
        <v>0</v>
      </c>
      <c r="Q2" s="31" t="b">
        <f t="shared" ref="Q2" ca="1" si="4">Q$9&lt;&gt;""</f>
        <v>0</v>
      </c>
      <c r="R2" s="31" t="b">
        <f t="shared" ref="R2" ca="1" si="5">Q2</f>
        <v>0</v>
      </c>
      <c r="S2" s="31" t="b">
        <f t="shared" ref="S2:S4" ca="1" si="6">Q2</f>
        <v>0</v>
      </c>
      <c r="T2" s="31" t="b">
        <f t="shared" ref="T2" ca="1" si="7">T$9&lt;&gt;""</f>
        <v>0</v>
      </c>
      <c r="U2" s="31" t="b">
        <f t="shared" ref="U2" ca="1" si="8">T2</f>
        <v>0</v>
      </c>
      <c r="V2" s="31" t="b">
        <f t="shared" ref="V2:V4" ca="1" si="9">T2</f>
        <v>0</v>
      </c>
      <c r="W2" s="31" t="b">
        <f t="shared" ref="W2" ca="1" si="10">W$9&lt;&gt;""</f>
        <v>0</v>
      </c>
      <c r="X2" s="31" t="b">
        <f t="shared" ref="X2" ca="1" si="11">W2</f>
        <v>0</v>
      </c>
      <c r="Y2" s="31" t="b">
        <f t="shared" ref="Y2:Y4" ca="1" si="12">W2</f>
        <v>0</v>
      </c>
      <c r="Z2" s="31" t="b">
        <f t="shared" ref="Z2" ca="1" si="13">Z$9&lt;&gt;""</f>
        <v>0</v>
      </c>
      <c r="AA2" s="31" t="b">
        <f t="shared" ref="AA2" ca="1" si="14">Z2</f>
        <v>0</v>
      </c>
      <c r="AB2" s="31" t="b">
        <f t="shared" ref="AB2:AB4" ca="1" si="15">Z2</f>
        <v>0</v>
      </c>
      <c r="AC2" s="31" t="b">
        <f t="shared" ref="AC2" ca="1" si="16">AC$9&lt;&gt;""</f>
        <v>0</v>
      </c>
      <c r="AD2" s="31" t="b">
        <f t="shared" ref="AD2" ca="1" si="17">AC2</f>
        <v>0</v>
      </c>
      <c r="AE2" s="31" t="b">
        <f t="shared" ref="AE2:AE4" ca="1" si="18">AC2</f>
        <v>0</v>
      </c>
      <c r="AF2" s="31" t="b">
        <f t="shared" ref="AF2" ca="1" si="19">AF$9&lt;&gt;""</f>
        <v>0</v>
      </c>
      <c r="AG2" s="31" t="b">
        <f t="shared" ref="AG2" ca="1" si="20">AF2</f>
        <v>0</v>
      </c>
      <c r="AH2" s="31" t="b">
        <f t="shared" ref="AH2:AH4" ca="1" si="21">AF2</f>
        <v>0</v>
      </c>
      <c r="AI2" s="31" t="b">
        <f t="shared" ref="AI2" ca="1" si="22">AI$9&lt;&gt;""</f>
        <v>0</v>
      </c>
      <c r="AJ2" s="31" t="b">
        <f t="shared" ref="AJ2" ca="1" si="23">AI2</f>
        <v>0</v>
      </c>
      <c r="AK2" s="31" t="b">
        <f t="shared" ref="AK2:AK4" ca="1" si="24">AI2</f>
        <v>0</v>
      </c>
      <c r="AL2" s="31" t="b">
        <f t="shared" ref="AL2" ca="1" si="25">AL$9&lt;&gt;""</f>
        <v>0</v>
      </c>
      <c r="AM2" s="31" t="b">
        <f t="shared" ref="AM2" ca="1" si="26">AL2</f>
        <v>0</v>
      </c>
      <c r="AN2" s="31" t="b">
        <f t="shared" ref="AN2:AN4" ca="1" si="27">AL2</f>
        <v>0</v>
      </c>
      <c r="AO2" s="31" t="b">
        <f t="shared" ref="AO2" ca="1" si="28">AO$9&lt;&gt;""</f>
        <v>0</v>
      </c>
      <c r="AP2" s="31" t="b">
        <f t="shared" ref="AP2" ca="1" si="29">AO2</f>
        <v>0</v>
      </c>
      <c r="AQ2" s="31" t="b">
        <f t="shared" ref="AQ2:AQ4" ca="1" si="30">AO2</f>
        <v>0</v>
      </c>
      <c r="AR2" s="31" t="b">
        <f t="shared" ref="AR2" ca="1" si="31">AR$9&lt;&gt;""</f>
        <v>0</v>
      </c>
      <c r="AS2" s="31" t="b">
        <f t="shared" ref="AS2" ca="1" si="32">AR2</f>
        <v>0</v>
      </c>
      <c r="AT2" s="31" t="b">
        <f t="shared" ref="AT2:AT4" ca="1" si="33">AR2</f>
        <v>0</v>
      </c>
      <c r="AU2" s="31" t="b">
        <f t="shared" ref="AU2" ca="1" si="34">AU$9&lt;&gt;""</f>
        <v>0</v>
      </c>
      <c r="AV2" s="31" t="b">
        <f t="shared" ref="AV2" ca="1" si="35">AU2</f>
        <v>0</v>
      </c>
      <c r="AW2" s="31" t="b">
        <f t="shared" ref="AW2:AW4" ca="1" si="36">AU2</f>
        <v>0</v>
      </c>
      <c r="AX2" s="31" t="b">
        <f t="shared" ref="AX2" ca="1" si="37">AX$9&lt;&gt;""</f>
        <v>0</v>
      </c>
      <c r="AY2" s="31" t="b">
        <f t="shared" ref="AY2" ca="1" si="38">AX2</f>
        <v>0</v>
      </c>
      <c r="AZ2" s="31" t="b">
        <f t="shared" ref="AZ2:AZ4" ca="1" si="39">AX2</f>
        <v>0</v>
      </c>
      <c r="BA2" s="31" t="b">
        <f t="shared" ref="BA2" ca="1" si="40">BA$9&lt;&gt;""</f>
        <v>0</v>
      </c>
      <c r="BB2" s="31" t="b">
        <f t="shared" ref="BB2" ca="1" si="41">BA2</f>
        <v>0</v>
      </c>
      <c r="BC2" s="31" t="b">
        <f t="shared" ref="BC2:BC4" ca="1" si="42">BA2</f>
        <v>0</v>
      </c>
      <c r="BD2" s="31" t="b">
        <f t="shared" ref="BD2" ca="1" si="43">BD$9&lt;&gt;""</f>
        <v>0</v>
      </c>
      <c r="BE2" s="31" t="b">
        <f t="shared" ref="BE2" ca="1" si="44">BD2</f>
        <v>0</v>
      </c>
      <c r="BF2" s="31" t="b">
        <f t="shared" ref="BF2:BF4" ca="1" si="45">BD2</f>
        <v>0</v>
      </c>
      <c r="BG2" s="22"/>
      <c r="BH2" s="22"/>
      <c r="BI2" s="22"/>
      <c r="BJ2" s="22"/>
      <c r="BK2" s="22"/>
      <c r="BL2" s="22"/>
    </row>
    <row r="3" spans="1:66" ht="33" hidden="1">
      <c r="A3" s="235"/>
      <c r="B3" s="22"/>
      <c r="C3" s="22"/>
      <c r="D3" s="22"/>
      <c r="E3" s="22"/>
      <c r="F3" s="22"/>
      <c r="G3" s="22"/>
      <c r="H3" s="22"/>
      <c r="I3" s="238"/>
      <c r="J3" s="201" t="s">
        <v>637</v>
      </c>
      <c r="K3" s="31">
        <f t="shared" ref="K3:BF3" ca="1" si="46">IF(K4,1,0)</f>
        <v>1</v>
      </c>
      <c r="L3" s="31">
        <f t="shared" ca="1" si="46"/>
        <v>1</v>
      </c>
      <c r="M3" s="31">
        <f t="shared" ca="1" si="46"/>
        <v>1</v>
      </c>
      <c r="N3" s="31">
        <f t="shared" ca="1" si="46"/>
        <v>1</v>
      </c>
      <c r="O3" s="31">
        <f t="shared" ca="1" si="46"/>
        <v>1</v>
      </c>
      <c r="P3" s="31">
        <f t="shared" ca="1" si="46"/>
        <v>1</v>
      </c>
      <c r="Q3" s="31">
        <f t="shared" ca="1" si="46"/>
        <v>1</v>
      </c>
      <c r="R3" s="31">
        <f t="shared" ca="1" si="46"/>
        <v>1</v>
      </c>
      <c r="S3" s="31">
        <f t="shared" ca="1" si="46"/>
        <v>1</v>
      </c>
      <c r="T3" s="31">
        <f t="shared" ca="1" si="46"/>
        <v>1</v>
      </c>
      <c r="U3" s="31">
        <f t="shared" ca="1" si="46"/>
        <v>1</v>
      </c>
      <c r="V3" s="31">
        <f t="shared" ca="1" si="46"/>
        <v>1</v>
      </c>
      <c r="W3" s="31">
        <f t="shared" ca="1" si="46"/>
        <v>1</v>
      </c>
      <c r="X3" s="31">
        <f t="shared" ca="1" si="46"/>
        <v>1</v>
      </c>
      <c r="Y3" s="31">
        <f t="shared" ca="1" si="46"/>
        <v>1</v>
      </c>
      <c r="Z3" s="31">
        <f t="shared" ca="1" si="46"/>
        <v>1</v>
      </c>
      <c r="AA3" s="31">
        <f t="shared" ca="1" si="46"/>
        <v>1</v>
      </c>
      <c r="AB3" s="31">
        <f t="shared" ca="1" si="46"/>
        <v>1</v>
      </c>
      <c r="AC3" s="31">
        <f t="shared" ca="1" si="46"/>
        <v>1</v>
      </c>
      <c r="AD3" s="31">
        <f t="shared" ca="1" si="46"/>
        <v>1</v>
      </c>
      <c r="AE3" s="31">
        <f t="shared" ca="1" si="46"/>
        <v>1</v>
      </c>
      <c r="AF3" s="31">
        <f t="shared" ca="1" si="46"/>
        <v>1</v>
      </c>
      <c r="AG3" s="31">
        <f t="shared" ca="1" si="46"/>
        <v>1</v>
      </c>
      <c r="AH3" s="31">
        <f t="shared" ca="1" si="46"/>
        <v>1</v>
      </c>
      <c r="AI3" s="31">
        <f t="shared" ca="1" si="46"/>
        <v>1</v>
      </c>
      <c r="AJ3" s="31">
        <f t="shared" ca="1" si="46"/>
        <v>1</v>
      </c>
      <c r="AK3" s="31">
        <f t="shared" ca="1" si="46"/>
        <v>1</v>
      </c>
      <c r="AL3" s="31">
        <f t="shared" ca="1" si="46"/>
        <v>1</v>
      </c>
      <c r="AM3" s="31">
        <f t="shared" ca="1" si="46"/>
        <v>1</v>
      </c>
      <c r="AN3" s="31">
        <f t="shared" ca="1" si="46"/>
        <v>1</v>
      </c>
      <c r="AO3" s="31">
        <f t="shared" ca="1" si="46"/>
        <v>1</v>
      </c>
      <c r="AP3" s="31">
        <f t="shared" ca="1" si="46"/>
        <v>1</v>
      </c>
      <c r="AQ3" s="31">
        <f t="shared" ca="1" si="46"/>
        <v>1</v>
      </c>
      <c r="AR3" s="31">
        <f t="shared" ca="1" si="46"/>
        <v>1</v>
      </c>
      <c r="AS3" s="31">
        <f t="shared" ca="1" si="46"/>
        <v>1</v>
      </c>
      <c r="AT3" s="31">
        <f t="shared" ca="1" si="46"/>
        <v>1</v>
      </c>
      <c r="AU3" s="31">
        <f t="shared" ca="1" si="46"/>
        <v>1</v>
      </c>
      <c r="AV3" s="31">
        <f t="shared" ca="1" si="46"/>
        <v>1</v>
      </c>
      <c r="AW3" s="31">
        <f t="shared" ca="1" si="46"/>
        <v>1</v>
      </c>
      <c r="AX3" s="31">
        <f t="shared" ca="1" si="46"/>
        <v>1</v>
      </c>
      <c r="AY3" s="31">
        <f t="shared" ca="1" si="46"/>
        <v>1</v>
      </c>
      <c r="AZ3" s="31">
        <f t="shared" ca="1" si="46"/>
        <v>1</v>
      </c>
      <c r="BA3" s="31">
        <f t="shared" ca="1" si="46"/>
        <v>1</v>
      </c>
      <c r="BB3" s="31">
        <f t="shared" ca="1" si="46"/>
        <v>1</v>
      </c>
      <c r="BC3" s="31">
        <f t="shared" ca="1" si="46"/>
        <v>1</v>
      </c>
      <c r="BD3" s="31">
        <f t="shared" ca="1" si="46"/>
        <v>1</v>
      </c>
      <c r="BE3" s="31">
        <f t="shared" ca="1" si="46"/>
        <v>1</v>
      </c>
      <c r="BF3" s="31">
        <f t="shared" ca="1" si="46"/>
        <v>1</v>
      </c>
      <c r="BG3" s="22"/>
      <c r="BH3" s="22"/>
      <c r="BI3" s="22"/>
      <c r="BJ3" s="22"/>
      <c r="BK3" s="22"/>
      <c r="BL3" s="22"/>
    </row>
    <row r="4" spans="1:66" ht="22" hidden="1">
      <c r="A4" s="235"/>
      <c r="B4" s="22"/>
      <c r="C4" s="22"/>
      <c r="D4" s="22"/>
      <c r="E4" s="22"/>
      <c r="F4" s="22"/>
      <c r="G4" s="22"/>
      <c r="H4" s="22">
        <f>COLUMN(Actors!$F$6)</f>
        <v>6</v>
      </c>
      <c r="I4" s="239"/>
      <c r="J4" s="201" t="s">
        <v>68</v>
      </c>
      <c r="K4" s="31" t="b">
        <f ca="1">NOT(IF(K$2,VLOOKUP(K$9,RawActorTable,$H4,FALSE),FALSE))</f>
        <v>1</v>
      </c>
      <c r="L4" s="31" t="b">
        <f ca="1">K4</f>
        <v>1</v>
      </c>
      <c r="M4" s="31" t="b">
        <f ca="1">K4</f>
        <v>1</v>
      </c>
      <c r="N4" s="31" t="b">
        <f t="shared" ref="N4" ca="1" si="47">NOT(IF(N$2,VLOOKUP(N$9,RawActorTable,$H4,FALSE),FALSE))</f>
        <v>1</v>
      </c>
      <c r="O4" s="31" t="b">
        <f t="shared" ref="O4" ca="1" si="48">N4</f>
        <v>1</v>
      </c>
      <c r="P4" s="31" t="b">
        <f t="shared" ca="1" si="3"/>
        <v>1</v>
      </c>
      <c r="Q4" s="31" t="b">
        <f t="shared" ref="Q4" ca="1" si="49">NOT(IF(Q$2,VLOOKUP(Q$9,RawActorTable,$H4,FALSE),FALSE))</f>
        <v>1</v>
      </c>
      <c r="R4" s="31" t="b">
        <f t="shared" ref="R4" ca="1" si="50">Q4</f>
        <v>1</v>
      </c>
      <c r="S4" s="31" t="b">
        <f t="shared" ca="1" si="6"/>
        <v>1</v>
      </c>
      <c r="T4" s="31" t="b">
        <f t="shared" ref="T4" ca="1" si="51">NOT(IF(T$2,VLOOKUP(T$9,RawActorTable,$H4,FALSE),FALSE))</f>
        <v>1</v>
      </c>
      <c r="U4" s="31" t="b">
        <f t="shared" ref="U4" ca="1" si="52">T4</f>
        <v>1</v>
      </c>
      <c r="V4" s="31" t="b">
        <f t="shared" ca="1" si="9"/>
        <v>1</v>
      </c>
      <c r="W4" s="31" t="b">
        <f t="shared" ref="W4" ca="1" si="53">NOT(IF(W$2,VLOOKUP(W$9,RawActorTable,$H4,FALSE),FALSE))</f>
        <v>1</v>
      </c>
      <c r="X4" s="31" t="b">
        <f t="shared" ref="X4" ca="1" si="54">W4</f>
        <v>1</v>
      </c>
      <c r="Y4" s="31" t="b">
        <f t="shared" ca="1" si="12"/>
        <v>1</v>
      </c>
      <c r="Z4" s="31" t="b">
        <f t="shared" ref="Z4" ca="1" si="55">NOT(IF(Z$2,VLOOKUP(Z$9,RawActorTable,$H4,FALSE),FALSE))</f>
        <v>1</v>
      </c>
      <c r="AA4" s="31" t="b">
        <f t="shared" ref="AA4" ca="1" si="56">Z4</f>
        <v>1</v>
      </c>
      <c r="AB4" s="31" t="b">
        <f t="shared" ca="1" si="15"/>
        <v>1</v>
      </c>
      <c r="AC4" s="31" t="b">
        <f t="shared" ref="AC4" ca="1" si="57">NOT(IF(AC$2,VLOOKUP(AC$9,RawActorTable,$H4,FALSE),FALSE))</f>
        <v>1</v>
      </c>
      <c r="AD4" s="31" t="b">
        <f t="shared" ref="AD4" ca="1" si="58">AC4</f>
        <v>1</v>
      </c>
      <c r="AE4" s="31" t="b">
        <f t="shared" ca="1" si="18"/>
        <v>1</v>
      </c>
      <c r="AF4" s="31" t="b">
        <f t="shared" ref="AF4" ca="1" si="59">NOT(IF(AF$2,VLOOKUP(AF$9,RawActorTable,$H4,FALSE),FALSE))</f>
        <v>1</v>
      </c>
      <c r="AG4" s="31" t="b">
        <f t="shared" ref="AG4" ca="1" si="60">AF4</f>
        <v>1</v>
      </c>
      <c r="AH4" s="31" t="b">
        <f t="shared" ca="1" si="21"/>
        <v>1</v>
      </c>
      <c r="AI4" s="31" t="b">
        <f t="shared" ref="AI4" ca="1" si="61">NOT(IF(AI$2,VLOOKUP(AI$9,RawActorTable,$H4,FALSE),FALSE))</f>
        <v>1</v>
      </c>
      <c r="AJ4" s="31" t="b">
        <f t="shared" ref="AJ4" ca="1" si="62">AI4</f>
        <v>1</v>
      </c>
      <c r="AK4" s="31" t="b">
        <f t="shared" ca="1" si="24"/>
        <v>1</v>
      </c>
      <c r="AL4" s="31" t="b">
        <f t="shared" ref="AL4" ca="1" si="63">NOT(IF(AL$2,VLOOKUP(AL$9,RawActorTable,$H4,FALSE),FALSE))</f>
        <v>1</v>
      </c>
      <c r="AM4" s="31" t="b">
        <f t="shared" ref="AM4" ca="1" si="64">AL4</f>
        <v>1</v>
      </c>
      <c r="AN4" s="31" t="b">
        <f t="shared" ca="1" si="27"/>
        <v>1</v>
      </c>
      <c r="AO4" s="31" t="b">
        <f t="shared" ref="AO4" ca="1" si="65">NOT(IF(AO$2,VLOOKUP(AO$9,RawActorTable,$H4,FALSE),FALSE))</f>
        <v>1</v>
      </c>
      <c r="AP4" s="31" t="b">
        <f t="shared" ref="AP4" ca="1" si="66">AO4</f>
        <v>1</v>
      </c>
      <c r="AQ4" s="31" t="b">
        <f t="shared" ca="1" si="30"/>
        <v>1</v>
      </c>
      <c r="AR4" s="31" t="b">
        <f t="shared" ref="AR4" ca="1" si="67">NOT(IF(AR$2,VLOOKUP(AR$9,RawActorTable,$H4,FALSE),FALSE))</f>
        <v>1</v>
      </c>
      <c r="AS4" s="31" t="b">
        <f t="shared" ref="AS4" ca="1" si="68">AR4</f>
        <v>1</v>
      </c>
      <c r="AT4" s="31" t="b">
        <f t="shared" ca="1" si="33"/>
        <v>1</v>
      </c>
      <c r="AU4" s="31" t="b">
        <f t="shared" ref="AU4" ca="1" si="69">NOT(IF(AU$2,VLOOKUP(AU$9,RawActorTable,$H4,FALSE),FALSE))</f>
        <v>1</v>
      </c>
      <c r="AV4" s="31" t="b">
        <f t="shared" ref="AV4" ca="1" si="70">AU4</f>
        <v>1</v>
      </c>
      <c r="AW4" s="31" t="b">
        <f t="shared" ca="1" si="36"/>
        <v>1</v>
      </c>
      <c r="AX4" s="31" t="b">
        <f t="shared" ref="AX4" ca="1" si="71">NOT(IF(AX$2,VLOOKUP(AX$9,RawActorTable,$H4,FALSE),FALSE))</f>
        <v>1</v>
      </c>
      <c r="AY4" s="31" t="b">
        <f t="shared" ref="AY4" ca="1" si="72">AX4</f>
        <v>1</v>
      </c>
      <c r="AZ4" s="31" t="b">
        <f t="shared" ca="1" si="39"/>
        <v>1</v>
      </c>
      <c r="BA4" s="31" t="b">
        <f t="shared" ref="BA4" ca="1" si="73">NOT(IF(BA$2,VLOOKUP(BA$9,RawActorTable,$H4,FALSE),FALSE))</f>
        <v>1</v>
      </c>
      <c r="BB4" s="31" t="b">
        <f t="shared" ref="BB4" ca="1" si="74">BA4</f>
        <v>1</v>
      </c>
      <c r="BC4" s="31" t="b">
        <f t="shared" ca="1" si="42"/>
        <v>1</v>
      </c>
      <c r="BD4" s="31" t="b">
        <f t="shared" ref="BD4" ca="1" si="75">NOT(IF(BD$2,VLOOKUP(BD$9,RawActorTable,$H4,FALSE),FALSE))</f>
        <v>1</v>
      </c>
      <c r="BE4" s="31" t="b">
        <f t="shared" ref="BE4" ca="1" si="76">BD4</f>
        <v>1</v>
      </c>
      <c r="BF4" s="31" t="b">
        <f t="shared" ca="1" si="45"/>
        <v>1</v>
      </c>
      <c r="BG4" s="22"/>
      <c r="BH4" s="22"/>
      <c r="BI4" s="22"/>
      <c r="BJ4" s="22"/>
      <c r="BK4" s="22"/>
      <c r="BL4" s="22"/>
    </row>
    <row r="5" spans="1:66" ht="13" hidden="1" customHeight="1">
      <c r="A5" s="235"/>
      <c r="B5" s="22"/>
      <c r="C5" s="22">
        <f>ROW($C$10)-2</f>
        <v>8</v>
      </c>
      <c r="D5" s="22"/>
      <c r="E5" s="22"/>
      <c r="F5" s="22"/>
      <c r="G5" s="22"/>
      <c r="H5" s="22">
        <f>COLUMN('Data Type Reference'!$C$2)</f>
        <v>3</v>
      </c>
      <c r="I5" s="22">
        <f>COLUMN('Data Type Reference'!$D$2)</f>
        <v>4</v>
      </c>
      <c r="J5" s="22">
        <f>COLUMN('Data Type Reference'!$G$2)</f>
        <v>7</v>
      </c>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row>
    <row r="6" spans="1:66" ht="13" hidden="1" customHeight="1">
      <c r="A6" s="235"/>
      <c r="B6" s="22"/>
      <c r="C6" s="22">
        <f>COLUMN($K$9)-3</f>
        <v>8</v>
      </c>
      <c r="D6" s="22"/>
      <c r="E6" s="22">
        <f>COLUMN('Data Model'!$C$6)-COLUMN('Data Model'!$A$6)</f>
        <v>2</v>
      </c>
      <c r="F6" s="22"/>
      <c r="G6" s="22">
        <f>COLUMN('Data Model'!$Q$6)</f>
        <v>17</v>
      </c>
      <c r="H6" s="22">
        <f>COLUMN('Data Type Reference'!$E$2)</f>
        <v>5</v>
      </c>
      <c r="I6" s="22">
        <f>COLUMN('Data Type Reference'!$F$2)</f>
        <v>6</v>
      </c>
      <c r="J6" s="22">
        <f>COLUMN('Data Type Reference'!$H$2)</f>
        <v>8</v>
      </c>
      <c r="K6" s="65">
        <f t="shared" ref="K6:BF6" si="77">MOD(COLUMN(),3)</f>
        <v>2</v>
      </c>
      <c r="L6" s="65">
        <f t="shared" si="77"/>
        <v>0</v>
      </c>
      <c r="M6" s="65">
        <f t="shared" si="77"/>
        <v>1</v>
      </c>
      <c r="N6" s="65">
        <f t="shared" si="77"/>
        <v>2</v>
      </c>
      <c r="O6" s="65">
        <f t="shared" si="77"/>
        <v>0</v>
      </c>
      <c r="P6" s="65">
        <f t="shared" si="77"/>
        <v>1</v>
      </c>
      <c r="Q6" s="65">
        <f t="shared" si="77"/>
        <v>2</v>
      </c>
      <c r="R6" s="65">
        <f t="shared" si="77"/>
        <v>0</v>
      </c>
      <c r="S6" s="65">
        <f t="shared" si="77"/>
        <v>1</v>
      </c>
      <c r="T6" s="65">
        <f t="shared" si="77"/>
        <v>2</v>
      </c>
      <c r="U6" s="65">
        <f t="shared" si="77"/>
        <v>0</v>
      </c>
      <c r="V6" s="65">
        <f t="shared" si="77"/>
        <v>1</v>
      </c>
      <c r="W6" s="65">
        <f t="shared" si="77"/>
        <v>2</v>
      </c>
      <c r="X6" s="65">
        <f t="shared" si="77"/>
        <v>0</v>
      </c>
      <c r="Y6" s="65">
        <f t="shared" si="77"/>
        <v>1</v>
      </c>
      <c r="Z6" s="65">
        <f t="shared" si="77"/>
        <v>2</v>
      </c>
      <c r="AA6" s="65">
        <f t="shared" si="77"/>
        <v>0</v>
      </c>
      <c r="AB6" s="65">
        <f t="shared" si="77"/>
        <v>1</v>
      </c>
      <c r="AC6" s="65">
        <f t="shared" si="77"/>
        <v>2</v>
      </c>
      <c r="AD6" s="65">
        <f t="shared" si="77"/>
        <v>0</v>
      </c>
      <c r="AE6" s="65">
        <f t="shared" si="77"/>
        <v>1</v>
      </c>
      <c r="AF6" s="65">
        <f t="shared" si="77"/>
        <v>2</v>
      </c>
      <c r="AG6" s="65">
        <f t="shared" si="77"/>
        <v>0</v>
      </c>
      <c r="AH6" s="65">
        <f t="shared" si="77"/>
        <v>1</v>
      </c>
      <c r="AI6" s="65">
        <f t="shared" si="77"/>
        <v>2</v>
      </c>
      <c r="AJ6" s="65">
        <f t="shared" si="77"/>
        <v>0</v>
      </c>
      <c r="AK6" s="65">
        <f t="shared" si="77"/>
        <v>1</v>
      </c>
      <c r="AL6" s="65">
        <f t="shared" si="77"/>
        <v>2</v>
      </c>
      <c r="AM6" s="65">
        <f t="shared" si="77"/>
        <v>0</v>
      </c>
      <c r="AN6" s="65">
        <f t="shared" si="77"/>
        <v>1</v>
      </c>
      <c r="AO6" s="65">
        <f t="shared" si="77"/>
        <v>2</v>
      </c>
      <c r="AP6" s="65">
        <f t="shared" si="77"/>
        <v>0</v>
      </c>
      <c r="AQ6" s="65">
        <f t="shared" si="77"/>
        <v>1</v>
      </c>
      <c r="AR6" s="65">
        <f t="shared" si="77"/>
        <v>2</v>
      </c>
      <c r="AS6" s="65">
        <f t="shared" si="77"/>
        <v>0</v>
      </c>
      <c r="AT6" s="65">
        <f t="shared" si="77"/>
        <v>1</v>
      </c>
      <c r="AU6" s="65">
        <f t="shared" si="77"/>
        <v>2</v>
      </c>
      <c r="AV6" s="65">
        <f t="shared" si="77"/>
        <v>0</v>
      </c>
      <c r="AW6" s="65">
        <f t="shared" si="77"/>
        <v>1</v>
      </c>
      <c r="AX6" s="65">
        <f t="shared" si="77"/>
        <v>2</v>
      </c>
      <c r="AY6" s="65">
        <f t="shared" si="77"/>
        <v>0</v>
      </c>
      <c r="AZ6" s="65">
        <f t="shared" si="77"/>
        <v>1</v>
      </c>
      <c r="BA6" s="65">
        <f t="shared" si="77"/>
        <v>2</v>
      </c>
      <c r="BB6" s="65">
        <f t="shared" si="77"/>
        <v>0</v>
      </c>
      <c r="BC6" s="65">
        <f t="shared" si="77"/>
        <v>1</v>
      </c>
      <c r="BD6" s="65">
        <f t="shared" si="77"/>
        <v>2</v>
      </c>
      <c r="BE6" s="65">
        <f t="shared" si="77"/>
        <v>0</v>
      </c>
      <c r="BF6" s="65">
        <f t="shared" si="77"/>
        <v>1</v>
      </c>
      <c r="BG6" s="65">
        <f t="shared" ref="BG6:BL6" si="78">MOD(COLUMN(),3)</f>
        <v>2</v>
      </c>
      <c r="BH6" s="65">
        <f t="shared" si="78"/>
        <v>0</v>
      </c>
      <c r="BI6" s="65">
        <f t="shared" si="78"/>
        <v>1</v>
      </c>
      <c r="BJ6" s="65">
        <f t="shared" si="78"/>
        <v>2</v>
      </c>
      <c r="BK6" s="65">
        <f t="shared" si="78"/>
        <v>0</v>
      </c>
      <c r="BL6" s="65">
        <f t="shared" si="78"/>
        <v>1</v>
      </c>
    </row>
    <row r="7" spans="1:66" ht="33" hidden="1" customHeight="1">
      <c r="A7" s="235"/>
      <c r="B7" s="223" t="s">
        <v>99</v>
      </c>
      <c r="C7" s="224"/>
      <c r="D7" s="224"/>
      <c r="E7" s="224"/>
      <c r="F7" s="224"/>
      <c r="G7" s="224"/>
      <c r="H7" s="224"/>
      <c r="I7" s="224"/>
      <c r="J7" s="254"/>
      <c r="K7" s="211" t="s">
        <v>72</v>
      </c>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232"/>
      <c r="BB7" s="232"/>
      <c r="BC7" s="232"/>
      <c r="BD7" s="232"/>
      <c r="BE7" s="232"/>
      <c r="BF7" s="233"/>
      <c r="BG7" s="223" t="s">
        <v>66</v>
      </c>
      <c r="BH7" s="253"/>
      <c r="BI7" s="224"/>
      <c r="BJ7" s="224"/>
      <c r="BK7" s="224"/>
      <c r="BL7" s="254"/>
    </row>
    <row r="8" spans="1:66" ht="16" customHeight="1">
      <c r="A8" s="235"/>
      <c r="B8" s="58" t="s">
        <v>103</v>
      </c>
      <c r="C8" s="59" t="s">
        <v>104</v>
      </c>
      <c r="D8" s="60" t="s">
        <v>105</v>
      </c>
      <c r="E8" s="223" t="s">
        <v>108</v>
      </c>
      <c r="F8" s="253"/>
      <c r="G8" s="224"/>
      <c r="H8" s="224"/>
      <c r="I8" s="224"/>
      <c r="J8" s="254"/>
      <c r="K8" s="247" t="s">
        <v>21</v>
      </c>
      <c r="L8" s="248"/>
      <c r="M8" s="248"/>
      <c r="N8" s="248"/>
      <c r="O8" s="248"/>
      <c r="P8" s="248"/>
      <c r="Q8" s="248"/>
      <c r="R8" s="248"/>
      <c r="S8" s="248"/>
      <c r="T8" s="248"/>
      <c r="U8" s="248"/>
      <c r="V8" s="248"/>
      <c r="W8" s="248"/>
      <c r="X8" s="248"/>
      <c r="Y8" s="248"/>
      <c r="Z8" s="248"/>
      <c r="AA8" s="248"/>
      <c r="AB8" s="248"/>
      <c r="AC8" s="248"/>
      <c r="AD8" s="248"/>
      <c r="AE8" s="248"/>
      <c r="AF8" s="248"/>
      <c r="AG8" s="248"/>
      <c r="AH8" s="248"/>
      <c r="AI8" s="248"/>
      <c r="AJ8" s="248"/>
      <c r="AK8" s="248"/>
      <c r="AL8" s="248"/>
      <c r="AM8" s="248"/>
      <c r="AN8" s="248"/>
      <c r="AO8" s="248"/>
      <c r="AP8" s="248"/>
      <c r="AQ8" s="248"/>
      <c r="AR8" s="248"/>
      <c r="AS8" s="248"/>
      <c r="AT8" s="248"/>
      <c r="AU8" s="248"/>
      <c r="AV8" s="248"/>
      <c r="AW8" s="248"/>
      <c r="AX8" s="248"/>
      <c r="AY8" s="248"/>
      <c r="AZ8" s="248"/>
      <c r="BA8" s="248"/>
      <c r="BB8" s="248"/>
      <c r="BC8" s="248"/>
      <c r="BD8" s="248"/>
      <c r="BE8" s="248"/>
      <c r="BF8" s="249"/>
      <c r="BG8" s="223" t="s">
        <v>11</v>
      </c>
      <c r="BH8" s="253"/>
      <c r="BI8" s="224"/>
      <c r="BJ8" s="224"/>
      <c r="BK8" s="224"/>
      <c r="BL8" s="254"/>
    </row>
    <row r="9" spans="1:66" ht="39" customHeight="1">
      <c r="A9" s="236"/>
      <c r="B9" s="61" t="s">
        <v>102</v>
      </c>
      <c r="C9" s="62" t="s">
        <v>70</v>
      </c>
      <c r="D9" s="63" t="s">
        <v>154</v>
      </c>
      <c r="E9" s="26" t="s">
        <v>117</v>
      </c>
      <c r="F9" s="26" t="s">
        <v>118</v>
      </c>
      <c r="G9" s="64" t="s">
        <v>100</v>
      </c>
      <c r="H9" s="255" t="s">
        <v>101</v>
      </c>
      <c r="I9" s="256"/>
      <c r="J9" s="257"/>
      <c r="K9" s="250" t="str">
        <f ca="1">IFERROR(INDEX(FavoredUserName,(COLUMN(K9)-$C$6)/3),"")</f>
        <v/>
      </c>
      <c r="L9" s="251"/>
      <c r="M9" s="252"/>
      <c r="N9" s="250" t="str">
        <f t="shared" ref="N9" ca="1" si="79">IFERROR(INDEX(FavoredUserName,(COLUMN(N9)-$C$6)/3),"")</f>
        <v/>
      </c>
      <c r="O9" s="251"/>
      <c r="P9" s="252"/>
      <c r="Q9" s="250" t="str">
        <f t="shared" ref="Q9" ca="1" si="80">IFERROR(INDEX(FavoredUserName,(COLUMN(Q9)-$C$6)/3),"")</f>
        <v/>
      </c>
      <c r="R9" s="251"/>
      <c r="S9" s="252"/>
      <c r="T9" s="250" t="str">
        <f t="shared" ref="T9" ca="1" si="81">IFERROR(INDEX(FavoredUserName,(COLUMN(T9)-$C$6)/3),"")</f>
        <v/>
      </c>
      <c r="U9" s="251"/>
      <c r="V9" s="252"/>
      <c r="W9" s="250" t="str">
        <f t="shared" ref="W9" ca="1" si="82">IFERROR(INDEX(FavoredUserName,(COLUMN(W9)-$C$6)/3),"")</f>
        <v/>
      </c>
      <c r="X9" s="251"/>
      <c r="Y9" s="252"/>
      <c r="Z9" s="250" t="str">
        <f t="shared" ref="Z9" ca="1" si="83">IFERROR(INDEX(FavoredUserName,(COLUMN(Z9)-$C$6)/3),"")</f>
        <v/>
      </c>
      <c r="AA9" s="251"/>
      <c r="AB9" s="252"/>
      <c r="AC9" s="250" t="str">
        <f t="shared" ref="AC9" ca="1" si="84">IFERROR(INDEX(FavoredUserName,(COLUMN(AC9)-$C$6)/3),"")</f>
        <v/>
      </c>
      <c r="AD9" s="251"/>
      <c r="AE9" s="252"/>
      <c r="AF9" s="250" t="str">
        <f t="shared" ref="AF9" ca="1" si="85">IFERROR(INDEX(FavoredUserName,(COLUMN(AF9)-$C$6)/3),"")</f>
        <v/>
      </c>
      <c r="AG9" s="251"/>
      <c r="AH9" s="252"/>
      <c r="AI9" s="250" t="str">
        <f t="shared" ref="AI9" ca="1" si="86">IFERROR(INDEX(FavoredUserName,(COLUMN(AI9)-$C$6)/3),"")</f>
        <v/>
      </c>
      <c r="AJ9" s="251"/>
      <c r="AK9" s="252"/>
      <c r="AL9" s="250" t="str">
        <f t="shared" ref="AL9" ca="1" si="87">IFERROR(INDEX(FavoredUserName,(COLUMN(AL9)-$C$6)/3),"")</f>
        <v/>
      </c>
      <c r="AM9" s="251"/>
      <c r="AN9" s="252"/>
      <c r="AO9" s="250" t="str">
        <f t="shared" ref="AO9" ca="1" si="88">IFERROR(INDEX(FavoredUserName,(COLUMN(AO9)-$C$6)/3),"")</f>
        <v/>
      </c>
      <c r="AP9" s="251"/>
      <c r="AQ9" s="252"/>
      <c r="AR9" s="250" t="str">
        <f t="shared" ref="AR9" ca="1" si="89">IFERROR(INDEX(FavoredUserName,(COLUMN(AR9)-$C$6)/3),"")</f>
        <v/>
      </c>
      <c r="AS9" s="251"/>
      <c r="AT9" s="252"/>
      <c r="AU9" s="250" t="str">
        <f t="shared" ref="AU9" ca="1" si="90">IFERROR(INDEX(FavoredUserName,(COLUMN(AU9)-$C$6)/3),"")</f>
        <v/>
      </c>
      <c r="AV9" s="251"/>
      <c r="AW9" s="252"/>
      <c r="AX9" s="250" t="str">
        <f t="shared" ref="AX9" ca="1" si="91">IFERROR(INDEX(FavoredUserName,(COLUMN(AX9)-$C$6)/3),"")</f>
        <v/>
      </c>
      <c r="AY9" s="251"/>
      <c r="AZ9" s="252"/>
      <c r="BA9" s="250" t="str">
        <f t="shared" ref="BA9" ca="1" si="92">IFERROR(INDEX(FavoredUserName,(COLUMN(BA9)-$C$6)/3),"")</f>
        <v/>
      </c>
      <c r="BB9" s="251"/>
      <c r="BC9" s="252"/>
      <c r="BD9" s="250" t="str">
        <f t="shared" ref="BD9" ca="1" si="93">IFERROR(INDEX(FavoredUserName,(COLUMN(BD9)-$C$6)/3),"")</f>
        <v/>
      </c>
      <c r="BE9" s="251"/>
      <c r="BF9" s="252"/>
      <c r="BG9" s="255" t="s">
        <v>12</v>
      </c>
      <c r="BH9" s="256"/>
      <c r="BI9" s="257"/>
      <c r="BJ9" s="255" t="s">
        <v>13</v>
      </c>
      <c r="BK9" s="256"/>
      <c r="BL9" s="257"/>
    </row>
    <row r="10" spans="1:66">
      <c r="A10" s="260" t="s">
        <v>67</v>
      </c>
      <c r="B10" s="244" t="s">
        <v>71</v>
      </c>
      <c r="C10" s="240" t="str">
        <f ca="1">IFERROR(INDEX(AssetName,(ROW()-$C$5)/2),"")</f>
        <v/>
      </c>
      <c r="D10" s="241"/>
      <c r="E10" s="258" t="e">
        <f ca="1">VLOOKUP($C10,RawDataTable,E$6,FALSE)</f>
        <v>#N/A</v>
      </c>
      <c r="F10" s="258" t="b">
        <f ca="1">IF(ISNA(E10),FALSE,E10&lt;&gt;0)</f>
        <v>0</v>
      </c>
      <c r="G10" s="258" t="b">
        <f ca="1">IFERROR(NOT(VLOOKUP($C10,RawDataTable,G$6,FALSE)),TRUE)</f>
        <v>1</v>
      </c>
      <c r="H10" s="65" t="b">
        <f ca="1">IF($F10,VLOOKUP($E10,DataPossibleActions,H$5,FALSE), FALSE)</f>
        <v>0</v>
      </c>
      <c r="I10" s="66" t="b">
        <f t="shared" ref="I10:J24" ca="1" si="94">IF($F10,VLOOKUP($E10,DataPossibleActions,I$5,FALSE), FALSE)</f>
        <v>0</v>
      </c>
      <c r="J10" s="67" t="b">
        <f t="shared" ca="1" si="94"/>
        <v>0</v>
      </c>
      <c r="K10" s="94"/>
      <c r="L10" s="95"/>
      <c r="M10" s="96"/>
      <c r="N10" s="94"/>
      <c r="O10" s="95"/>
      <c r="P10" s="96"/>
      <c r="Q10" s="94"/>
      <c r="R10" s="95"/>
      <c r="S10" s="96"/>
      <c r="T10" s="94"/>
      <c r="U10" s="95"/>
      <c r="V10" s="96"/>
      <c r="W10" s="94"/>
      <c r="X10" s="95"/>
      <c r="Y10" s="96"/>
      <c r="Z10" s="94"/>
      <c r="AA10" s="95"/>
      <c r="AB10" s="96"/>
      <c r="AC10" s="94"/>
      <c r="AD10" s="95"/>
      <c r="AE10" s="96"/>
      <c r="AF10" s="94"/>
      <c r="AG10" s="95"/>
      <c r="AH10" s="96"/>
      <c r="AI10" s="94"/>
      <c r="AJ10" s="95"/>
      <c r="AK10" s="96"/>
      <c r="AL10" s="94"/>
      <c r="AM10" s="95"/>
      <c r="AN10" s="96"/>
      <c r="AO10" s="94"/>
      <c r="AP10" s="95"/>
      <c r="AQ10" s="96"/>
      <c r="AR10" s="94"/>
      <c r="AS10" s="95"/>
      <c r="AT10" s="96"/>
      <c r="AU10" s="94"/>
      <c r="AV10" s="95"/>
      <c r="AW10" s="96"/>
      <c r="AX10" s="94"/>
      <c r="AY10" s="95"/>
      <c r="AZ10" s="96"/>
      <c r="BA10" s="94"/>
      <c r="BB10" s="95"/>
      <c r="BC10" s="96"/>
      <c r="BD10" s="94"/>
      <c r="BE10" s="95"/>
      <c r="BF10" s="96"/>
      <c r="BG10" s="65" t="b">
        <f ca="1">AND(
  H10,
  NOT(SUMPRODUCT($K$2:$BF$2*$K$4:$BF$4*($K10:$BF10="Always"),--($K$6:$BF$6=BG$6))))</f>
        <v>0</v>
      </c>
      <c r="BH10" s="66" t="b">
        <f t="shared" ref="BH10:BH41" ca="1" si="95">AND(
  I10,
  NOT(SUMPRODUCT($K$2:$BF$2*$K$4:$BF$4*($K10:$BF10="Always"),--($K$6:$BF$6=BH$6))))</f>
        <v>0</v>
      </c>
      <c r="BI10" s="67" t="b">
        <f t="shared" ref="BI10:BI41" ca="1" si="96">AND(
  J10,
  NOT(SUMPRODUCT($K$2:$BF$2*$K$4:$BF$4*($K10:$BF10="Always"),--($K$6:$BF$6=BI$6))))</f>
        <v>0</v>
      </c>
      <c r="BJ10" s="65" t="b">
        <f ca="1">AND(
  H10,
  SUMPRODUCT($K$2:$BF$2*(($K10:$BF10="Always")+($K10:$BF10="Conditionally")),--($K$6:$BF$6=BJ$6)))</f>
        <v>0</v>
      </c>
      <c r="BK10" s="66" t="b">
        <f t="shared" ref="BK10:BK11" ca="1" si="97">AND(
  I10,
  SUMPRODUCT($K$2:$BF$2*(($K10:$BF10="Always")+($K10:$BF10="Conditionally")),--($K$6:$BF$6=BK$6)))</f>
        <v>0</v>
      </c>
      <c r="BL10" s="67" t="b">
        <f t="shared" ref="BL10:BL11" ca="1" si="98">AND(
  J10,
  SUMPRODUCT($K$2:$BF$2*(($K10:$BF10="Always")+($K10:$BF10="Conditionally")),--($K$6:$BF$6=BL$6)))</f>
        <v>0</v>
      </c>
    </row>
    <row r="11" spans="1:66">
      <c r="A11" s="261"/>
      <c r="B11" s="245"/>
      <c r="C11" s="242"/>
      <c r="D11" s="243"/>
      <c r="E11" s="259"/>
      <c r="F11" s="259"/>
      <c r="G11" s="259"/>
      <c r="H11" s="68" t="b">
        <f t="shared" ref="H11" ca="1" si="99">IF($F10,VLOOKUP($E10,DataPossibleActions,H$6,FALSE), FALSE)</f>
        <v>0</v>
      </c>
      <c r="I11" s="69" t="b">
        <f ca="1">IF(AND($F10,$G10),VLOOKUP($E10,DataPossibleActions,I$6,FALSE), FALSE)</f>
        <v>0</v>
      </c>
      <c r="J11" s="70" t="b">
        <f ca="1">IF($F10,VLOOKUP($E10,DataPossibleActions,J$6,FALSE), FALSE)</f>
        <v>0</v>
      </c>
      <c r="K11" s="97"/>
      <c r="L11" s="98"/>
      <c r="M11" s="99"/>
      <c r="N11" s="97"/>
      <c r="O11" s="98"/>
      <c r="P11" s="99"/>
      <c r="Q11" s="97"/>
      <c r="R11" s="98"/>
      <c r="S11" s="99"/>
      <c r="T11" s="97"/>
      <c r="U11" s="98"/>
      <c r="V11" s="99"/>
      <c r="W11" s="97"/>
      <c r="X11" s="98"/>
      <c r="Y11" s="99"/>
      <c r="Z11" s="97"/>
      <c r="AA11" s="98"/>
      <c r="AB11" s="99"/>
      <c r="AC11" s="97"/>
      <c r="AD11" s="98"/>
      <c r="AE11" s="99"/>
      <c r="AF11" s="97"/>
      <c r="AG11" s="98"/>
      <c r="AH11" s="99"/>
      <c r="AI11" s="97"/>
      <c r="AJ11" s="98"/>
      <c r="AK11" s="99"/>
      <c r="AL11" s="97"/>
      <c r="AM11" s="98"/>
      <c r="AN11" s="99"/>
      <c r="AO11" s="97"/>
      <c r="AP11" s="98"/>
      <c r="AQ11" s="99"/>
      <c r="AR11" s="97"/>
      <c r="AS11" s="98"/>
      <c r="AT11" s="99"/>
      <c r="AU11" s="97"/>
      <c r="AV11" s="98"/>
      <c r="AW11" s="99"/>
      <c r="AX11" s="97"/>
      <c r="AY11" s="98"/>
      <c r="AZ11" s="99"/>
      <c r="BA11" s="97"/>
      <c r="BB11" s="98"/>
      <c r="BC11" s="99"/>
      <c r="BD11" s="97"/>
      <c r="BE11" s="98"/>
      <c r="BF11" s="99"/>
      <c r="BG11" s="68" t="b">
        <f t="shared" ref="BG11:BG41" ca="1" si="100">AND(
  H11,
  NOT(SUMPRODUCT($K$2:$BF$2*$K$4:$BF$4*($K11:$BF11="Always"),--($K$6:$BF$6=BG$6))))</f>
        <v>0</v>
      </c>
      <c r="BH11" s="69" t="b">
        <f t="shared" ca="1" si="95"/>
        <v>0</v>
      </c>
      <c r="BI11" s="70" t="b">
        <f t="shared" ca="1" si="96"/>
        <v>0</v>
      </c>
      <c r="BJ11" s="68" t="b">
        <f t="shared" ref="BJ11:BJ12" ca="1" si="101">AND(
  H11,
  SUMPRODUCT($K$2:$BF$2*(($K11:$BF11="Always")+($K11:$BF11="Conditionally")),--($K$6:$BF$6=BJ$6)))</f>
        <v>0</v>
      </c>
      <c r="BK11" s="69" t="b">
        <f t="shared" ca="1" si="97"/>
        <v>0</v>
      </c>
      <c r="BL11" s="70" t="b">
        <f t="shared" ca="1" si="98"/>
        <v>0</v>
      </c>
    </row>
    <row r="12" spans="1:66" ht="13" customHeight="1">
      <c r="A12" s="261"/>
      <c r="B12" s="245"/>
      <c r="C12" s="240" t="str">
        <f t="shared" ref="C12" ca="1" si="102">IFERROR(INDEX(AssetName,(ROW()-$C$5)/2),"")</f>
        <v/>
      </c>
      <c r="D12" s="241"/>
      <c r="E12" s="258" t="e">
        <f t="shared" ref="E12" ca="1" si="103">VLOOKUP($C12,RawDataTable,E$6,FALSE)</f>
        <v>#N/A</v>
      </c>
      <c r="F12" s="258" t="b">
        <f t="shared" ref="F12" ca="1" si="104">IF(ISNA(E12),FALSE,E12&lt;&gt;0)</f>
        <v>0</v>
      </c>
      <c r="G12" s="258" t="b">
        <f t="shared" ref="G12" ca="1" si="105">IFERROR(NOT(VLOOKUP($C12,RawDataTable,G$6,FALSE)),TRUE)</f>
        <v>1</v>
      </c>
      <c r="H12" s="65" t="b">
        <f t="shared" ref="H12" ca="1" si="106">IF($F12,VLOOKUP($E12,DataPossibleActions,H$5,FALSE), FALSE)</f>
        <v>0</v>
      </c>
      <c r="I12" s="66" t="b">
        <f t="shared" ca="1" si="94"/>
        <v>0</v>
      </c>
      <c r="J12" s="67" t="b">
        <f t="shared" ca="1" si="94"/>
        <v>0</v>
      </c>
      <c r="K12" s="94"/>
      <c r="L12" s="95"/>
      <c r="M12" s="96"/>
      <c r="N12" s="94"/>
      <c r="O12" s="95"/>
      <c r="P12" s="96"/>
      <c r="Q12" s="94"/>
      <c r="R12" s="95"/>
      <c r="S12" s="96"/>
      <c r="T12" s="94"/>
      <c r="U12" s="95"/>
      <c r="V12" s="96"/>
      <c r="W12" s="94"/>
      <c r="X12" s="95"/>
      <c r="Y12" s="96"/>
      <c r="Z12" s="94"/>
      <c r="AA12" s="95"/>
      <c r="AB12" s="96"/>
      <c r="AC12" s="94"/>
      <c r="AD12" s="95"/>
      <c r="AE12" s="96"/>
      <c r="AF12" s="94"/>
      <c r="AG12" s="95"/>
      <c r="AH12" s="96"/>
      <c r="AI12" s="94"/>
      <c r="AJ12" s="95"/>
      <c r="AK12" s="96"/>
      <c r="AL12" s="94"/>
      <c r="AM12" s="95"/>
      <c r="AN12" s="96"/>
      <c r="AO12" s="94"/>
      <c r="AP12" s="95"/>
      <c r="AQ12" s="96"/>
      <c r="AR12" s="94"/>
      <c r="AS12" s="95"/>
      <c r="AT12" s="96"/>
      <c r="AU12" s="94"/>
      <c r="AV12" s="95"/>
      <c r="AW12" s="96"/>
      <c r="AX12" s="94"/>
      <c r="AY12" s="95"/>
      <c r="AZ12" s="96"/>
      <c r="BA12" s="94"/>
      <c r="BB12" s="95"/>
      <c r="BC12" s="96"/>
      <c r="BD12" s="94"/>
      <c r="BE12" s="95"/>
      <c r="BF12" s="96"/>
      <c r="BG12" s="65" t="b">
        <f t="shared" ca="1" si="100"/>
        <v>0</v>
      </c>
      <c r="BH12" s="66" t="b">
        <f t="shared" ref="BH12:BH41" ca="1" si="107">AND(
  I12,
  NOT(SUMPRODUCT($K$2:$BF$2*$K$4:$BF$4*($K12:$BF12="Always"),--($K$6:$BF$6=BH$6))))</f>
        <v>0</v>
      </c>
      <c r="BI12" s="67" t="b">
        <f t="shared" ref="BI12:BI41" ca="1" si="108">AND(
  J12,
  NOT(SUMPRODUCT($K$2:$BF$2*$K$4:$BF$4*($K12:$BF12="Always"),--($K$6:$BF$6=BI$6))))</f>
        <v>0</v>
      </c>
      <c r="BJ12" s="65" t="b">
        <f t="shared" ca="1" si="101"/>
        <v>0</v>
      </c>
      <c r="BK12" s="66" t="b">
        <f t="shared" ref="BK12:BK41" ca="1" si="109">AND(
  I12,
  SUMPRODUCT($K$2:$BF$2*(($K12:$BF12="Always")+($K12:$BF12="Conditionally")),--($K$6:$BF$6=BK$6)))</f>
        <v>0</v>
      </c>
      <c r="BL12" s="67" t="b">
        <f t="shared" ref="BL12:BL41" ca="1" si="110">AND(
  J12,
  SUMPRODUCT($K$2:$BF$2*(($K12:$BF12="Always")+($K12:$BF12="Conditionally")),--($K$6:$BF$6=BL$6)))</f>
        <v>0</v>
      </c>
      <c r="BN12" s="71"/>
    </row>
    <row r="13" spans="1:66">
      <c r="A13" s="261"/>
      <c r="B13" s="245"/>
      <c r="C13" s="242"/>
      <c r="D13" s="243"/>
      <c r="E13" s="259"/>
      <c r="F13" s="259"/>
      <c r="G13" s="259"/>
      <c r="H13" s="68" t="b">
        <f t="shared" ref="H13" ca="1" si="111">IF($F12,VLOOKUP($E12,DataPossibleActions,H$6,FALSE), FALSE)</f>
        <v>0</v>
      </c>
      <c r="I13" s="69" t="b">
        <f t="shared" ref="I13" ca="1" si="112">IF(AND($F12,$G12),VLOOKUP($E12,DataPossibleActions,I$6,FALSE), FALSE)</f>
        <v>0</v>
      </c>
      <c r="J13" s="70" t="b">
        <f t="shared" ref="J13" ca="1" si="113">IF($F12,VLOOKUP($E12,DataPossibleActions,J$6,FALSE), FALSE)</f>
        <v>0</v>
      </c>
      <c r="K13" s="97"/>
      <c r="L13" s="98"/>
      <c r="M13" s="99"/>
      <c r="N13" s="97"/>
      <c r="O13" s="98"/>
      <c r="P13" s="99"/>
      <c r="Q13" s="97"/>
      <c r="R13" s="98"/>
      <c r="S13" s="99"/>
      <c r="T13" s="97"/>
      <c r="U13" s="98"/>
      <c r="V13" s="99"/>
      <c r="W13" s="97"/>
      <c r="X13" s="98"/>
      <c r="Y13" s="99"/>
      <c r="Z13" s="97"/>
      <c r="AA13" s="98"/>
      <c r="AB13" s="99"/>
      <c r="AC13" s="97"/>
      <c r="AD13" s="98"/>
      <c r="AE13" s="99"/>
      <c r="AF13" s="97"/>
      <c r="AG13" s="98"/>
      <c r="AH13" s="99"/>
      <c r="AI13" s="97"/>
      <c r="AJ13" s="98"/>
      <c r="AK13" s="99"/>
      <c r="AL13" s="97"/>
      <c r="AM13" s="98"/>
      <c r="AN13" s="99"/>
      <c r="AO13" s="97"/>
      <c r="AP13" s="98"/>
      <c r="AQ13" s="99"/>
      <c r="AR13" s="97"/>
      <c r="AS13" s="98"/>
      <c r="AT13" s="99"/>
      <c r="AU13" s="97"/>
      <c r="AV13" s="98"/>
      <c r="AW13" s="99"/>
      <c r="AX13" s="97"/>
      <c r="AY13" s="98"/>
      <c r="AZ13" s="99"/>
      <c r="BA13" s="97"/>
      <c r="BB13" s="98"/>
      <c r="BC13" s="99"/>
      <c r="BD13" s="97"/>
      <c r="BE13" s="98"/>
      <c r="BF13" s="99"/>
      <c r="BG13" s="68" t="b">
        <f t="shared" ref="BG13:BG41" ca="1" si="114">AND(
  H13,
  NOT(SUMPRODUCT($K$2:$BF$2*$K$4:$BF$4*($K13:$BF13="Always"),--($K$6:$BF$6=BG$6))))</f>
        <v>0</v>
      </c>
      <c r="BH13" s="69" t="b">
        <f t="shared" ca="1" si="107"/>
        <v>0</v>
      </c>
      <c r="BI13" s="70" t="b">
        <f t="shared" ca="1" si="108"/>
        <v>0</v>
      </c>
      <c r="BJ13" s="68" t="b">
        <f t="shared" ref="BJ13:BJ41" ca="1" si="115">AND(
  H13,
  SUMPRODUCT($K$2:$BF$2*(($K13:$BF13="Always")+($K13:$BF13="Conditionally")),--($K$6:$BF$6=BJ$6)))</f>
        <v>0</v>
      </c>
      <c r="BK13" s="69" t="b">
        <f t="shared" ca="1" si="109"/>
        <v>0</v>
      </c>
      <c r="BL13" s="70" t="b">
        <f t="shared" ca="1" si="110"/>
        <v>0</v>
      </c>
    </row>
    <row r="14" spans="1:66" ht="13" customHeight="1">
      <c r="A14" s="261"/>
      <c r="B14" s="245"/>
      <c r="C14" s="240" t="str">
        <f t="shared" ref="C14" ca="1" si="116">IFERROR(INDEX(AssetName,(ROW()-$C$5)/2),"")</f>
        <v/>
      </c>
      <c r="D14" s="241"/>
      <c r="E14" s="258" t="e">
        <f t="shared" ref="E14" ca="1" si="117">VLOOKUP($C14,RawDataTable,E$6,FALSE)</f>
        <v>#N/A</v>
      </c>
      <c r="F14" s="258" t="b">
        <f t="shared" ref="F14" ca="1" si="118">IF(ISNA(E14),FALSE,E14&lt;&gt;0)</f>
        <v>0</v>
      </c>
      <c r="G14" s="258" t="b">
        <f t="shared" ref="G14" ca="1" si="119">IFERROR(NOT(VLOOKUP($C14,RawDataTable,G$6,FALSE)),TRUE)</f>
        <v>1</v>
      </c>
      <c r="H14" s="65" t="b">
        <f t="shared" ref="H14" ca="1" si="120">IF($F14,VLOOKUP($E14,DataPossibleActions,H$5,FALSE), FALSE)</f>
        <v>0</v>
      </c>
      <c r="I14" s="66" t="b">
        <f t="shared" ca="1" si="94"/>
        <v>0</v>
      </c>
      <c r="J14" s="67" t="b">
        <f t="shared" ca="1" si="94"/>
        <v>0</v>
      </c>
      <c r="K14" s="94"/>
      <c r="L14" s="95"/>
      <c r="M14" s="96"/>
      <c r="N14" s="94"/>
      <c r="O14" s="95"/>
      <c r="P14" s="96"/>
      <c r="Q14" s="94"/>
      <c r="R14" s="95"/>
      <c r="S14" s="96"/>
      <c r="T14" s="94"/>
      <c r="U14" s="95"/>
      <c r="V14" s="96"/>
      <c r="W14" s="94"/>
      <c r="X14" s="95"/>
      <c r="Y14" s="96"/>
      <c r="Z14" s="94"/>
      <c r="AA14" s="95"/>
      <c r="AB14" s="96"/>
      <c r="AC14" s="94"/>
      <c r="AD14" s="95"/>
      <c r="AE14" s="96"/>
      <c r="AF14" s="94"/>
      <c r="AG14" s="95"/>
      <c r="AH14" s="96"/>
      <c r="AI14" s="94"/>
      <c r="AJ14" s="95"/>
      <c r="AK14" s="96"/>
      <c r="AL14" s="94"/>
      <c r="AM14" s="95"/>
      <c r="AN14" s="96"/>
      <c r="AO14" s="94"/>
      <c r="AP14" s="95"/>
      <c r="AQ14" s="96"/>
      <c r="AR14" s="94"/>
      <c r="AS14" s="95"/>
      <c r="AT14" s="96"/>
      <c r="AU14" s="94"/>
      <c r="AV14" s="95"/>
      <c r="AW14" s="96"/>
      <c r="AX14" s="94"/>
      <c r="AY14" s="95"/>
      <c r="AZ14" s="96"/>
      <c r="BA14" s="94"/>
      <c r="BB14" s="95"/>
      <c r="BC14" s="96"/>
      <c r="BD14" s="94"/>
      <c r="BE14" s="95"/>
      <c r="BF14" s="96"/>
      <c r="BG14" s="65" t="b">
        <f t="shared" ca="1" si="114"/>
        <v>0</v>
      </c>
      <c r="BH14" s="66" t="b">
        <f t="shared" ca="1" si="107"/>
        <v>0</v>
      </c>
      <c r="BI14" s="67" t="b">
        <f t="shared" ca="1" si="108"/>
        <v>0</v>
      </c>
      <c r="BJ14" s="65" t="b">
        <f t="shared" ca="1" si="115"/>
        <v>0</v>
      </c>
      <c r="BK14" s="66" t="b">
        <f t="shared" ca="1" si="109"/>
        <v>0</v>
      </c>
      <c r="BL14" s="67" t="b">
        <f t="shared" ca="1" si="110"/>
        <v>0</v>
      </c>
    </row>
    <row r="15" spans="1:66">
      <c r="A15" s="261"/>
      <c r="B15" s="245"/>
      <c r="C15" s="242"/>
      <c r="D15" s="243"/>
      <c r="E15" s="259"/>
      <c r="F15" s="259"/>
      <c r="G15" s="259"/>
      <c r="H15" s="68" t="b">
        <f t="shared" ref="H15" ca="1" si="121">IF($F14,VLOOKUP($E14,DataPossibleActions,H$6,FALSE), FALSE)</f>
        <v>0</v>
      </c>
      <c r="I15" s="69" t="b">
        <f t="shared" ref="I15" ca="1" si="122">IF(AND($F14,$G14),VLOOKUP($E14,DataPossibleActions,I$6,FALSE), FALSE)</f>
        <v>0</v>
      </c>
      <c r="J15" s="70" t="b">
        <f t="shared" ref="J15" ca="1" si="123">IF($F14,VLOOKUP($E14,DataPossibleActions,J$6,FALSE), FALSE)</f>
        <v>0</v>
      </c>
      <c r="K15" s="97"/>
      <c r="L15" s="98"/>
      <c r="M15" s="99"/>
      <c r="N15" s="97"/>
      <c r="O15" s="98"/>
      <c r="P15" s="99"/>
      <c r="Q15" s="97"/>
      <c r="R15" s="98"/>
      <c r="S15" s="99"/>
      <c r="T15" s="97"/>
      <c r="U15" s="98"/>
      <c r="V15" s="99"/>
      <c r="W15" s="97"/>
      <c r="X15" s="98"/>
      <c r="Y15" s="99"/>
      <c r="Z15" s="97"/>
      <c r="AA15" s="98"/>
      <c r="AB15" s="99"/>
      <c r="AC15" s="97"/>
      <c r="AD15" s="98"/>
      <c r="AE15" s="99"/>
      <c r="AF15" s="97"/>
      <c r="AG15" s="98"/>
      <c r="AH15" s="99"/>
      <c r="AI15" s="97"/>
      <c r="AJ15" s="98"/>
      <c r="AK15" s="99"/>
      <c r="AL15" s="97"/>
      <c r="AM15" s="98"/>
      <c r="AN15" s="99"/>
      <c r="AO15" s="97"/>
      <c r="AP15" s="98"/>
      <c r="AQ15" s="99"/>
      <c r="AR15" s="97"/>
      <c r="AS15" s="98"/>
      <c r="AT15" s="99"/>
      <c r="AU15" s="97"/>
      <c r="AV15" s="98"/>
      <c r="AW15" s="99"/>
      <c r="AX15" s="97"/>
      <c r="AY15" s="98"/>
      <c r="AZ15" s="99"/>
      <c r="BA15" s="97"/>
      <c r="BB15" s="98"/>
      <c r="BC15" s="99"/>
      <c r="BD15" s="97"/>
      <c r="BE15" s="98"/>
      <c r="BF15" s="99"/>
      <c r="BG15" s="68" t="b">
        <f t="shared" ca="1" si="114"/>
        <v>0</v>
      </c>
      <c r="BH15" s="69" t="b">
        <f t="shared" ca="1" si="107"/>
        <v>0</v>
      </c>
      <c r="BI15" s="70" t="b">
        <f t="shared" ca="1" si="108"/>
        <v>0</v>
      </c>
      <c r="BJ15" s="68" t="b">
        <f t="shared" ca="1" si="115"/>
        <v>0</v>
      </c>
      <c r="BK15" s="69" t="b">
        <f t="shared" ca="1" si="109"/>
        <v>0</v>
      </c>
      <c r="BL15" s="70" t="b">
        <f t="shared" ca="1" si="110"/>
        <v>0</v>
      </c>
    </row>
    <row r="16" spans="1:66">
      <c r="A16" s="261"/>
      <c r="B16" s="245"/>
      <c r="C16" s="240" t="str">
        <f t="shared" ref="C16" ca="1" si="124">IFERROR(INDEX(AssetName,(ROW()-$C$5)/2),"")</f>
        <v/>
      </c>
      <c r="D16" s="241"/>
      <c r="E16" s="258" t="e">
        <f t="shared" ref="E16" ca="1" si="125">VLOOKUP($C16,RawDataTable,E$6,FALSE)</f>
        <v>#N/A</v>
      </c>
      <c r="F16" s="258" t="b">
        <f t="shared" ref="F16" ca="1" si="126">IF(ISNA(E16),FALSE,E16&lt;&gt;0)</f>
        <v>0</v>
      </c>
      <c r="G16" s="258" t="b">
        <f t="shared" ref="G16" ca="1" si="127">IFERROR(NOT(VLOOKUP($C16,RawDataTable,G$6,FALSE)),TRUE)</f>
        <v>1</v>
      </c>
      <c r="H16" s="65" t="b">
        <f t="shared" ref="H16" ca="1" si="128">IF($F16,VLOOKUP($E16,DataPossibleActions,H$5,FALSE), FALSE)</f>
        <v>0</v>
      </c>
      <c r="I16" s="66" t="b">
        <f t="shared" ca="1" si="94"/>
        <v>0</v>
      </c>
      <c r="J16" s="67" t="b">
        <f t="shared" ca="1" si="94"/>
        <v>0</v>
      </c>
      <c r="K16" s="94"/>
      <c r="L16" s="95"/>
      <c r="M16" s="96"/>
      <c r="N16" s="94"/>
      <c r="O16" s="95"/>
      <c r="P16" s="96"/>
      <c r="Q16" s="94"/>
      <c r="R16" s="95"/>
      <c r="S16" s="96"/>
      <c r="T16" s="94"/>
      <c r="U16" s="95"/>
      <c r="V16" s="96"/>
      <c r="W16" s="94"/>
      <c r="X16" s="95"/>
      <c r="Y16" s="96"/>
      <c r="Z16" s="94"/>
      <c r="AA16" s="95"/>
      <c r="AB16" s="96"/>
      <c r="AC16" s="94"/>
      <c r="AD16" s="95"/>
      <c r="AE16" s="96"/>
      <c r="AF16" s="94"/>
      <c r="AG16" s="95"/>
      <c r="AH16" s="96"/>
      <c r="AI16" s="94"/>
      <c r="AJ16" s="95"/>
      <c r="AK16" s="96"/>
      <c r="AL16" s="94"/>
      <c r="AM16" s="95"/>
      <c r="AN16" s="96"/>
      <c r="AO16" s="94"/>
      <c r="AP16" s="95"/>
      <c r="AQ16" s="96"/>
      <c r="AR16" s="94"/>
      <c r="AS16" s="95"/>
      <c r="AT16" s="96"/>
      <c r="AU16" s="94"/>
      <c r="AV16" s="95"/>
      <c r="AW16" s="96"/>
      <c r="AX16" s="94"/>
      <c r="AY16" s="95"/>
      <c r="AZ16" s="96"/>
      <c r="BA16" s="94"/>
      <c r="BB16" s="95"/>
      <c r="BC16" s="96"/>
      <c r="BD16" s="94"/>
      <c r="BE16" s="95"/>
      <c r="BF16" s="96"/>
      <c r="BG16" s="65" t="b">
        <f t="shared" ca="1" si="114"/>
        <v>0</v>
      </c>
      <c r="BH16" s="66" t="b">
        <f t="shared" ca="1" si="107"/>
        <v>0</v>
      </c>
      <c r="BI16" s="67" t="b">
        <f t="shared" ca="1" si="108"/>
        <v>0</v>
      </c>
      <c r="BJ16" s="65" t="b">
        <f t="shared" ca="1" si="115"/>
        <v>0</v>
      </c>
      <c r="BK16" s="66" t="b">
        <f t="shared" ca="1" si="109"/>
        <v>0</v>
      </c>
      <c r="BL16" s="67" t="b">
        <f t="shared" ca="1" si="110"/>
        <v>0</v>
      </c>
    </row>
    <row r="17" spans="1:64">
      <c r="A17" s="261"/>
      <c r="B17" s="245"/>
      <c r="C17" s="242"/>
      <c r="D17" s="243"/>
      <c r="E17" s="259"/>
      <c r="F17" s="259"/>
      <c r="G17" s="259"/>
      <c r="H17" s="68" t="b">
        <f t="shared" ref="H17" ca="1" si="129">IF($F16,VLOOKUP($E16,DataPossibleActions,H$6,FALSE), FALSE)</f>
        <v>0</v>
      </c>
      <c r="I17" s="69" t="b">
        <f t="shared" ref="I17" ca="1" si="130">IF(AND($F16,$G16),VLOOKUP($E16,DataPossibleActions,I$6,FALSE), FALSE)</f>
        <v>0</v>
      </c>
      <c r="J17" s="70" t="b">
        <f t="shared" ref="J17" ca="1" si="131">IF($F16,VLOOKUP($E16,DataPossibleActions,J$6,FALSE), FALSE)</f>
        <v>0</v>
      </c>
      <c r="K17" s="97"/>
      <c r="L17" s="98"/>
      <c r="M17" s="99"/>
      <c r="N17" s="97"/>
      <c r="O17" s="98"/>
      <c r="P17" s="99"/>
      <c r="Q17" s="97"/>
      <c r="R17" s="98"/>
      <c r="S17" s="99"/>
      <c r="T17" s="97"/>
      <c r="U17" s="98"/>
      <c r="V17" s="99"/>
      <c r="W17" s="97"/>
      <c r="X17" s="98"/>
      <c r="Y17" s="99"/>
      <c r="Z17" s="97"/>
      <c r="AA17" s="98"/>
      <c r="AB17" s="99"/>
      <c r="AC17" s="97"/>
      <c r="AD17" s="98"/>
      <c r="AE17" s="99"/>
      <c r="AF17" s="97"/>
      <c r="AG17" s="98"/>
      <c r="AH17" s="99"/>
      <c r="AI17" s="97"/>
      <c r="AJ17" s="98"/>
      <c r="AK17" s="99"/>
      <c r="AL17" s="97"/>
      <c r="AM17" s="98"/>
      <c r="AN17" s="99"/>
      <c r="AO17" s="97"/>
      <c r="AP17" s="98"/>
      <c r="AQ17" s="99"/>
      <c r="AR17" s="97"/>
      <c r="AS17" s="98"/>
      <c r="AT17" s="99"/>
      <c r="AU17" s="97"/>
      <c r="AV17" s="98"/>
      <c r="AW17" s="99"/>
      <c r="AX17" s="97"/>
      <c r="AY17" s="98"/>
      <c r="AZ17" s="99"/>
      <c r="BA17" s="97"/>
      <c r="BB17" s="98"/>
      <c r="BC17" s="99"/>
      <c r="BD17" s="97"/>
      <c r="BE17" s="98"/>
      <c r="BF17" s="99"/>
      <c r="BG17" s="68" t="b">
        <f t="shared" ca="1" si="114"/>
        <v>0</v>
      </c>
      <c r="BH17" s="69" t="b">
        <f t="shared" ca="1" si="107"/>
        <v>0</v>
      </c>
      <c r="BI17" s="70" t="b">
        <f t="shared" ca="1" si="108"/>
        <v>0</v>
      </c>
      <c r="BJ17" s="68" t="b">
        <f t="shared" ca="1" si="115"/>
        <v>0</v>
      </c>
      <c r="BK17" s="69" t="b">
        <f t="shared" ca="1" si="109"/>
        <v>0</v>
      </c>
      <c r="BL17" s="70" t="b">
        <f t="shared" ca="1" si="110"/>
        <v>0</v>
      </c>
    </row>
    <row r="18" spans="1:64">
      <c r="A18" s="261"/>
      <c r="B18" s="245"/>
      <c r="C18" s="240" t="str">
        <f t="shared" ref="C18" ca="1" si="132">IFERROR(INDEX(AssetName,(ROW()-$C$5)/2),"")</f>
        <v/>
      </c>
      <c r="D18" s="241"/>
      <c r="E18" s="258" t="e">
        <f t="shared" ref="E18" ca="1" si="133">VLOOKUP($C18,RawDataTable,E$6,FALSE)</f>
        <v>#N/A</v>
      </c>
      <c r="F18" s="258" t="b">
        <f t="shared" ref="F18" ca="1" si="134">IF(ISNA(E18),FALSE,E18&lt;&gt;0)</f>
        <v>0</v>
      </c>
      <c r="G18" s="258" t="b">
        <f t="shared" ref="G18" ca="1" si="135">IFERROR(NOT(VLOOKUP($C18,RawDataTable,G$6,FALSE)),TRUE)</f>
        <v>1</v>
      </c>
      <c r="H18" s="65" t="b">
        <f t="shared" ref="H18" ca="1" si="136">IF($F18,VLOOKUP($E18,DataPossibleActions,H$5,FALSE), FALSE)</f>
        <v>0</v>
      </c>
      <c r="I18" s="66" t="b">
        <f t="shared" ca="1" si="94"/>
        <v>0</v>
      </c>
      <c r="J18" s="67" t="b">
        <f t="shared" ca="1" si="94"/>
        <v>0</v>
      </c>
      <c r="K18" s="94"/>
      <c r="L18" s="95"/>
      <c r="M18" s="96"/>
      <c r="N18" s="94"/>
      <c r="O18" s="95"/>
      <c r="P18" s="96"/>
      <c r="Q18" s="94"/>
      <c r="R18" s="95"/>
      <c r="S18" s="96"/>
      <c r="T18" s="94"/>
      <c r="U18" s="95"/>
      <c r="V18" s="96"/>
      <c r="W18" s="94"/>
      <c r="X18" s="95"/>
      <c r="Y18" s="96"/>
      <c r="Z18" s="94"/>
      <c r="AA18" s="95"/>
      <c r="AB18" s="96"/>
      <c r="AC18" s="94"/>
      <c r="AD18" s="95"/>
      <c r="AE18" s="96"/>
      <c r="AF18" s="94"/>
      <c r="AG18" s="95"/>
      <c r="AH18" s="96"/>
      <c r="AI18" s="94"/>
      <c r="AJ18" s="95"/>
      <c r="AK18" s="96"/>
      <c r="AL18" s="94"/>
      <c r="AM18" s="95"/>
      <c r="AN18" s="96"/>
      <c r="AO18" s="94"/>
      <c r="AP18" s="95"/>
      <c r="AQ18" s="96"/>
      <c r="AR18" s="94"/>
      <c r="AS18" s="95"/>
      <c r="AT18" s="96"/>
      <c r="AU18" s="94"/>
      <c r="AV18" s="95"/>
      <c r="AW18" s="96"/>
      <c r="AX18" s="94"/>
      <c r="AY18" s="95"/>
      <c r="AZ18" s="96"/>
      <c r="BA18" s="94"/>
      <c r="BB18" s="95"/>
      <c r="BC18" s="96"/>
      <c r="BD18" s="94"/>
      <c r="BE18" s="95"/>
      <c r="BF18" s="96"/>
      <c r="BG18" s="65" t="b">
        <f t="shared" ca="1" si="114"/>
        <v>0</v>
      </c>
      <c r="BH18" s="66" t="b">
        <f t="shared" ca="1" si="107"/>
        <v>0</v>
      </c>
      <c r="BI18" s="67" t="b">
        <f t="shared" ca="1" si="108"/>
        <v>0</v>
      </c>
      <c r="BJ18" s="65" t="b">
        <f t="shared" ca="1" si="115"/>
        <v>0</v>
      </c>
      <c r="BK18" s="66" t="b">
        <f t="shared" ca="1" si="109"/>
        <v>0</v>
      </c>
      <c r="BL18" s="67" t="b">
        <f t="shared" ca="1" si="110"/>
        <v>0</v>
      </c>
    </row>
    <row r="19" spans="1:64">
      <c r="A19" s="261"/>
      <c r="B19" s="245"/>
      <c r="C19" s="242"/>
      <c r="D19" s="243"/>
      <c r="E19" s="259"/>
      <c r="F19" s="259"/>
      <c r="G19" s="259"/>
      <c r="H19" s="68" t="b">
        <f t="shared" ref="H19" ca="1" si="137">IF($F18,VLOOKUP($E18,DataPossibleActions,H$6,FALSE), FALSE)</f>
        <v>0</v>
      </c>
      <c r="I19" s="69" t="b">
        <f t="shared" ref="I19" ca="1" si="138">IF(AND($F18,$G18),VLOOKUP($E18,DataPossibleActions,I$6,FALSE), FALSE)</f>
        <v>0</v>
      </c>
      <c r="J19" s="70" t="b">
        <f t="shared" ref="J19" ca="1" si="139">IF($F18,VLOOKUP($E18,DataPossibleActions,J$6,FALSE), FALSE)</f>
        <v>0</v>
      </c>
      <c r="K19" s="97"/>
      <c r="L19" s="98"/>
      <c r="M19" s="99"/>
      <c r="N19" s="97"/>
      <c r="O19" s="98"/>
      <c r="P19" s="99"/>
      <c r="Q19" s="97"/>
      <c r="R19" s="98"/>
      <c r="S19" s="99"/>
      <c r="T19" s="97"/>
      <c r="U19" s="98"/>
      <c r="V19" s="99"/>
      <c r="W19" s="97"/>
      <c r="X19" s="98"/>
      <c r="Y19" s="99"/>
      <c r="Z19" s="97"/>
      <c r="AA19" s="98"/>
      <c r="AB19" s="99"/>
      <c r="AC19" s="97"/>
      <c r="AD19" s="98"/>
      <c r="AE19" s="99"/>
      <c r="AF19" s="97"/>
      <c r="AG19" s="98"/>
      <c r="AH19" s="99"/>
      <c r="AI19" s="97"/>
      <c r="AJ19" s="98"/>
      <c r="AK19" s="99"/>
      <c r="AL19" s="97"/>
      <c r="AM19" s="98"/>
      <c r="AN19" s="99"/>
      <c r="AO19" s="97"/>
      <c r="AP19" s="98"/>
      <c r="AQ19" s="99"/>
      <c r="AR19" s="97"/>
      <c r="AS19" s="98"/>
      <c r="AT19" s="99"/>
      <c r="AU19" s="97"/>
      <c r="AV19" s="98"/>
      <c r="AW19" s="99"/>
      <c r="AX19" s="97"/>
      <c r="AY19" s="98"/>
      <c r="AZ19" s="99"/>
      <c r="BA19" s="97"/>
      <c r="BB19" s="98"/>
      <c r="BC19" s="99"/>
      <c r="BD19" s="97"/>
      <c r="BE19" s="98"/>
      <c r="BF19" s="99"/>
      <c r="BG19" s="68" t="b">
        <f t="shared" ca="1" si="114"/>
        <v>0</v>
      </c>
      <c r="BH19" s="69" t="b">
        <f t="shared" ca="1" si="107"/>
        <v>0</v>
      </c>
      <c r="BI19" s="70" t="b">
        <f t="shared" ca="1" si="108"/>
        <v>0</v>
      </c>
      <c r="BJ19" s="68" t="b">
        <f t="shared" ca="1" si="115"/>
        <v>0</v>
      </c>
      <c r="BK19" s="69" t="b">
        <f t="shared" ca="1" si="109"/>
        <v>0</v>
      </c>
      <c r="BL19" s="70" t="b">
        <f t="shared" ca="1" si="110"/>
        <v>0</v>
      </c>
    </row>
    <row r="20" spans="1:64">
      <c r="A20" s="261"/>
      <c r="B20" s="245"/>
      <c r="C20" s="240" t="str">
        <f t="shared" ref="C20" ca="1" si="140">IFERROR(INDEX(AssetName,(ROW()-$C$5)/2),"")</f>
        <v/>
      </c>
      <c r="D20" s="241"/>
      <c r="E20" s="258" t="e">
        <f t="shared" ref="E20" ca="1" si="141">VLOOKUP($C20,RawDataTable,E$6,FALSE)</f>
        <v>#N/A</v>
      </c>
      <c r="F20" s="258" t="b">
        <f t="shared" ref="F20" ca="1" si="142">IF(ISNA(E20),FALSE,E20&lt;&gt;0)</f>
        <v>0</v>
      </c>
      <c r="G20" s="258" t="b">
        <f t="shared" ref="G20" ca="1" si="143">IFERROR(NOT(VLOOKUP($C20,RawDataTable,G$6,FALSE)),TRUE)</f>
        <v>1</v>
      </c>
      <c r="H20" s="65" t="b">
        <f t="shared" ref="H20" ca="1" si="144">IF($F20,VLOOKUP($E20,DataPossibleActions,H$5,FALSE), FALSE)</f>
        <v>0</v>
      </c>
      <c r="I20" s="66" t="b">
        <f t="shared" ca="1" si="94"/>
        <v>0</v>
      </c>
      <c r="J20" s="67" t="b">
        <f t="shared" ca="1" si="94"/>
        <v>0</v>
      </c>
      <c r="K20" s="94"/>
      <c r="L20" s="95"/>
      <c r="M20" s="96"/>
      <c r="N20" s="94"/>
      <c r="O20" s="95"/>
      <c r="P20" s="96"/>
      <c r="Q20" s="94"/>
      <c r="R20" s="95"/>
      <c r="S20" s="96"/>
      <c r="T20" s="94"/>
      <c r="U20" s="95"/>
      <c r="V20" s="96"/>
      <c r="W20" s="94"/>
      <c r="X20" s="95"/>
      <c r="Y20" s="96"/>
      <c r="Z20" s="94"/>
      <c r="AA20" s="95"/>
      <c r="AB20" s="96"/>
      <c r="AC20" s="94"/>
      <c r="AD20" s="95"/>
      <c r="AE20" s="96"/>
      <c r="AF20" s="94"/>
      <c r="AG20" s="95"/>
      <c r="AH20" s="96"/>
      <c r="AI20" s="94"/>
      <c r="AJ20" s="95"/>
      <c r="AK20" s="96"/>
      <c r="AL20" s="94"/>
      <c r="AM20" s="95"/>
      <c r="AN20" s="96"/>
      <c r="AO20" s="94"/>
      <c r="AP20" s="95"/>
      <c r="AQ20" s="96"/>
      <c r="AR20" s="94"/>
      <c r="AS20" s="95"/>
      <c r="AT20" s="96"/>
      <c r="AU20" s="94"/>
      <c r="AV20" s="95"/>
      <c r="AW20" s="96"/>
      <c r="AX20" s="94"/>
      <c r="AY20" s="95"/>
      <c r="AZ20" s="96"/>
      <c r="BA20" s="94"/>
      <c r="BB20" s="95"/>
      <c r="BC20" s="96"/>
      <c r="BD20" s="94"/>
      <c r="BE20" s="95"/>
      <c r="BF20" s="96"/>
      <c r="BG20" s="65" t="b">
        <f t="shared" ca="1" si="114"/>
        <v>0</v>
      </c>
      <c r="BH20" s="66" t="b">
        <f t="shared" ca="1" si="107"/>
        <v>0</v>
      </c>
      <c r="BI20" s="67" t="b">
        <f t="shared" ca="1" si="108"/>
        <v>0</v>
      </c>
      <c r="BJ20" s="65" t="b">
        <f t="shared" ca="1" si="115"/>
        <v>0</v>
      </c>
      <c r="BK20" s="66" t="b">
        <f t="shared" ca="1" si="109"/>
        <v>0</v>
      </c>
      <c r="BL20" s="67" t="b">
        <f t="shared" ca="1" si="110"/>
        <v>0</v>
      </c>
    </row>
    <row r="21" spans="1:64">
      <c r="A21" s="261"/>
      <c r="B21" s="245"/>
      <c r="C21" s="242"/>
      <c r="D21" s="243"/>
      <c r="E21" s="259"/>
      <c r="F21" s="259"/>
      <c r="G21" s="259"/>
      <c r="H21" s="68" t="b">
        <f t="shared" ref="H21" ca="1" si="145">IF($F20,VLOOKUP($E20,DataPossibleActions,H$6,FALSE), FALSE)</f>
        <v>0</v>
      </c>
      <c r="I21" s="69" t="b">
        <f t="shared" ref="I21" ca="1" si="146">IF(AND($F20,$G20),VLOOKUP($E20,DataPossibleActions,I$6,FALSE), FALSE)</f>
        <v>0</v>
      </c>
      <c r="J21" s="70" t="b">
        <f t="shared" ref="J21" ca="1" si="147">IF($F20,VLOOKUP($E20,DataPossibleActions,J$6,FALSE), FALSE)</f>
        <v>0</v>
      </c>
      <c r="K21" s="97"/>
      <c r="L21" s="98"/>
      <c r="M21" s="99"/>
      <c r="N21" s="97"/>
      <c r="O21" s="98"/>
      <c r="P21" s="99"/>
      <c r="Q21" s="97"/>
      <c r="R21" s="98"/>
      <c r="S21" s="99"/>
      <c r="T21" s="97"/>
      <c r="U21" s="98"/>
      <c r="V21" s="99"/>
      <c r="W21" s="97"/>
      <c r="X21" s="98"/>
      <c r="Y21" s="99"/>
      <c r="Z21" s="97"/>
      <c r="AA21" s="98"/>
      <c r="AB21" s="99"/>
      <c r="AC21" s="97"/>
      <c r="AD21" s="98"/>
      <c r="AE21" s="99"/>
      <c r="AF21" s="97"/>
      <c r="AG21" s="98"/>
      <c r="AH21" s="99"/>
      <c r="AI21" s="97"/>
      <c r="AJ21" s="98"/>
      <c r="AK21" s="99"/>
      <c r="AL21" s="97"/>
      <c r="AM21" s="98"/>
      <c r="AN21" s="99"/>
      <c r="AO21" s="97"/>
      <c r="AP21" s="98"/>
      <c r="AQ21" s="99"/>
      <c r="AR21" s="97"/>
      <c r="AS21" s="98"/>
      <c r="AT21" s="99"/>
      <c r="AU21" s="97"/>
      <c r="AV21" s="98"/>
      <c r="AW21" s="99"/>
      <c r="AX21" s="97"/>
      <c r="AY21" s="98"/>
      <c r="AZ21" s="99"/>
      <c r="BA21" s="97"/>
      <c r="BB21" s="98"/>
      <c r="BC21" s="99"/>
      <c r="BD21" s="97"/>
      <c r="BE21" s="98"/>
      <c r="BF21" s="99"/>
      <c r="BG21" s="68" t="b">
        <f t="shared" ca="1" si="114"/>
        <v>0</v>
      </c>
      <c r="BH21" s="69" t="b">
        <f t="shared" ca="1" si="107"/>
        <v>0</v>
      </c>
      <c r="BI21" s="70" t="b">
        <f t="shared" ca="1" si="108"/>
        <v>0</v>
      </c>
      <c r="BJ21" s="68" t="b">
        <f t="shared" ca="1" si="115"/>
        <v>0</v>
      </c>
      <c r="BK21" s="69" t="b">
        <f t="shared" ca="1" si="109"/>
        <v>0</v>
      </c>
      <c r="BL21" s="70" t="b">
        <f t="shared" ca="1" si="110"/>
        <v>0</v>
      </c>
    </row>
    <row r="22" spans="1:64">
      <c r="A22" s="261"/>
      <c r="B22" s="245"/>
      <c r="C22" s="240" t="str">
        <f t="shared" ref="C22" ca="1" si="148">IFERROR(INDEX(AssetName,(ROW()-$C$5)/2),"")</f>
        <v/>
      </c>
      <c r="D22" s="241"/>
      <c r="E22" s="258" t="e">
        <f t="shared" ref="E22" ca="1" si="149">VLOOKUP($C22,RawDataTable,E$6,FALSE)</f>
        <v>#N/A</v>
      </c>
      <c r="F22" s="258" t="b">
        <f t="shared" ref="F22" ca="1" si="150">IF(ISNA(E22),FALSE,E22&lt;&gt;0)</f>
        <v>0</v>
      </c>
      <c r="G22" s="258" t="b">
        <f t="shared" ref="G22" ca="1" si="151">IFERROR(NOT(VLOOKUP($C22,RawDataTable,G$6,FALSE)),TRUE)</f>
        <v>1</v>
      </c>
      <c r="H22" s="65" t="b">
        <f t="shared" ref="H22" ca="1" si="152">IF($F22,VLOOKUP($E22,DataPossibleActions,H$5,FALSE), FALSE)</f>
        <v>0</v>
      </c>
      <c r="I22" s="66" t="b">
        <f t="shared" ca="1" si="94"/>
        <v>0</v>
      </c>
      <c r="J22" s="67" t="b">
        <f t="shared" ca="1" si="94"/>
        <v>0</v>
      </c>
      <c r="K22" s="94"/>
      <c r="L22" s="95"/>
      <c r="M22" s="96"/>
      <c r="N22" s="94"/>
      <c r="O22" s="95"/>
      <c r="P22" s="96"/>
      <c r="Q22" s="94"/>
      <c r="R22" s="95"/>
      <c r="S22" s="96"/>
      <c r="T22" s="94"/>
      <c r="U22" s="95"/>
      <c r="V22" s="96"/>
      <c r="W22" s="94"/>
      <c r="X22" s="95"/>
      <c r="Y22" s="96"/>
      <c r="Z22" s="94"/>
      <c r="AA22" s="95"/>
      <c r="AB22" s="96"/>
      <c r="AC22" s="94"/>
      <c r="AD22" s="95"/>
      <c r="AE22" s="96"/>
      <c r="AF22" s="94"/>
      <c r="AG22" s="95"/>
      <c r="AH22" s="96"/>
      <c r="AI22" s="94"/>
      <c r="AJ22" s="95"/>
      <c r="AK22" s="96"/>
      <c r="AL22" s="94"/>
      <c r="AM22" s="95"/>
      <c r="AN22" s="96"/>
      <c r="AO22" s="94"/>
      <c r="AP22" s="95"/>
      <c r="AQ22" s="96"/>
      <c r="AR22" s="94"/>
      <c r="AS22" s="95"/>
      <c r="AT22" s="96"/>
      <c r="AU22" s="94"/>
      <c r="AV22" s="95"/>
      <c r="AW22" s="96"/>
      <c r="AX22" s="94"/>
      <c r="AY22" s="95"/>
      <c r="AZ22" s="96"/>
      <c r="BA22" s="94"/>
      <c r="BB22" s="95"/>
      <c r="BC22" s="96"/>
      <c r="BD22" s="94"/>
      <c r="BE22" s="95"/>
      <c r="BF22" s="96"/>
      <c r="BG22" s="65" t="b">
        <f t="shared" ca="1" si="114"/>
        <v>0</v>
      </c>
      <c r="BH22" s="66" t="b">
        <f t="shared" ca="1" si="107"/>
        <v>0</v>
      </c>
      <c r="BI22" s="67" t="b">
        <f t="shared" ca="1" si="108"/>
        <v>0</v>
      </c>
      <c r="BJ22" s="65" t="b">
        <f t="shared" ca="1" si="115"/>
        <v>0</v>
      </c>
      <c r="BK22" s="66" t="b">
        <f t="shared" ca="1" si="109"/>
        <v>0</v>
      </c>
      <c r="BL22" s="67" t="b">
        <f t="shared" ca="1" si="110"/>
        <v>0</v>
      </c>
    </row>
    <row r="23" spans="1:64">
      <c r="A23" s="261"/>
      <c r="B23" s="245"/>
      <c r="C23" s="242"/>
      <c r="D23" s="243"/>
      <c r="E23" s="259"/>
      <c r="F23" s="259"/>
      <c r="G23" s="259"/>
      <c r="H23" s="68" t="b">
        <f t="shared" ref="H23" ca="1" si="153">IF($F22,VLOOKUP($E22,DataPossibleActions,H$6,FALSE), FALSE)</f>
        <v>0</v>
      </c>
      <c r="I23" s="69" t="b">
        <f t="shared" ref="I23" ca="1" si="154">IF(AND($F22,$G22),VLOOKUP($E22,DataPossibleActions,I$6,FALSE), FALSE)</f>
        <v>0</v>
      </c>
      <c r="J23" s="70" t="b">
        <f t="shared" ref="J23" ca="1" si="155">IF($F22,VLOOKUP($E22,DataPossibleActions,J$6,FALSE), FALSE)</f>
        <v>0</v>
      </c>
      <c r="K23" s="97"/>
      <c r="L23" s="98"/>
      <c r="M23" s="99"/>
      <c r="N23" s="97"/>
      <c r="O23" s="98"/>
      <c r="P23" s="99"/>
      <c r="Q23" s="97"/>
      <c r="R23" s="98"/>
      <c r="S23" s="99"/>
      <c r="T23" s="97"/>
      <c r="U23" s="98"/>
      <c r="V23" s="99"/>
      <c r="W23" s="97"/>
      <c r="X23" s="98"/>
      <c r="Y23" s="99"/>
      <c r="Z23" s="97"/>
      <c r="AA23" s="98"/>
      <c r="AB23" s="99"/>
      <c r="AC23" s="97"/>
      <c r="AD23" s="98"/>
      <c r="AE23" s="99"/>
      <c r="AF23" s="97"/>
      <c r="AG23" s="98"/>
      <c r="AH23" s="99"/>
      <c r="AI23" s="97"/>
      <c r="AJ23" s="98"/>
      <c r="AK23" s="99"/>
      <c r="AL23" s="97"/>
      <c r="AM23" s="98"/>
      <c r="AN23" s="99"/>
      <c r="AO23" s="97"/>
      <c r="AP23" s="98"/>
      <c r="AQ23" s="99"/>
      <c r="AR23" s="97"/>
      <c r="AS23" s="98"/>
      <c r="AT23" s="99"/>
      <c r="AU23" s="97"/>
      <c r="AV23" s="98"/>
      <c r="AW23" s="99"/>
      <c r="AX23" s="97"/>
      <c r="AY23" s="98"/>
      <c r="AZ23" s="99"/>
      <c r="BA23" s="97"/>
      <c r="BB23" s="98"/>
      <c r="BC23" s="99"/>
      <c r="BD23" s="97"/>
      <c r="BE23" s="98"/>
      <c r="BF23" s="99"/>
      <c r="BG23" s="68" t="b">
        <f t="shared" ca="1" si="114"/>
        <v>0</v>
      </c>
      <c r="BH23" s="69" t="b">
        <f t="shared" ca="1" si="107"/>
        <v>0</v>
      </c>
      <c r="BI23" s="70" t="b">
        <f t="shared" ca="1" si="108"/>
        <v>0</v>
      </c>
      <c r="BJ23" s="68" t="b">
        <f t="shared" ca="1" si="115"/>
        <v>0</v>
      </c>
      <c r="BK23" s="69" t="b">
        <f t="shared" ca="1" si="109"/>
        <v>0</v>
      </c>
      <c r="BL23" s="70" t="b">
        <f t="shared" ca="1" si="110"/>
        <v>0</v>
      </c>
    </row>
    <row r="24" spans="1:64">
      <c r="A24" s="261"/>
      <c r="B24" s="245"/>
      <c r="C24" s="240" t="str">
        <f t="shared" ref="C24" ca="1" si="156">IFERROR(INDEX(AssetName,(ROW()-$C$5)/2),"")</f>
        <v/>
      </c>
      <c r="D24" s="241"/>
      <c r="E24" s="258" t="e">
        <f t="shared" ref="E24" ca="1" si="157">VLOOKUP($C24,RawDataTable,E$6,FALSE)</f>
        <v>#N/A</v>
      </c>
      <c r="F24" s="258" t="b">
        <f t="shared" ref="F24" ca="1" si="158">IF(ISNA(E24),FALSE,E24&lt;&gt;0)</f>
        <v>0</v>
      </c>
      <c r="G24" s="258" t="b">
        <f t="shared" ref="G24" ca="1" si="159">IFERROR(NOT(VLOOKUP($C24,RawDataTable,G$6,FALSE)),TRUE)</f>
        <v>1</v>
      </c>
      <c r="H24" s="65" t="b">
        <f t="shared" ref="H24" ca="1" si="160">IF($F24,VLOOKUP($E24,DataPossibleActions,H$5,FALSE), FALSE)</f>
        <v>0</v>
      </c>
      <c r="I24" s="66" t="b">
        <f t="shared" ca="1" si="94"/>
        <v>0</v>
      </c>
      <c r="J24" s="67" t="b">
        <f t="shared" ca="1" si="94"/>
        <v>0</v>
      </c>
      <c r="K24" s="94"/>
      <c r="L24" s="95"/>
      <c r="M24" s="96"/>
      <c r="N24" s="94"/>
      <c r="O24" s="95"/>
      <c r="P24" s="96"/>
      <c r="Q24" s="94"/>
      <c r="R24" s="95"/>
      <c r="S24" s="96"/>
      <c r="T24" s="94"/>
      <c r="U24" s="95"/>
      <c r="V24" s="96"/>
      <c r="W24" s="94"/>
      <c r="X24" s="95"/>
      <c r="Y24" s="96"/>
      <c r="Z24" s="94"/>
      <c r="AA24" s="95"/>
      <c r="AB24" s="96"/>
      <c r="AC24" s="94"/>
      <c r="AD24" s="95"/>
      <c r="AE24" s="96"/>
      <c r="AF24" s="94"/>
      <c r="AG24" s="95"/>
      <c r="AH24" s="96"/>
      <c r="AI24" s="94"/>
      <c r="AJ24" s="95"/>
      <c r="AK24" s="96"/>
      <c r="AL24" s="94"/>
      <c r="AM24" s="95"/>
      <c r="AN24" s="96"/>
      <c r="AO24" s="94"/>
      <c r="AP24" s="95"/>
      <c r="AQ24" s="96"/>
      <c r="AR24" s="94"/>
      <c r="AS24" s="95"/>
      <c r="AT24" s="96"/>
      <c r="AU24" s="94"/>
      <c r="AV24" s="95"/>
      <c r="AW24" s="96"/>
      <c r="AX24" s="94"/>
      <c r="AY24" s="95"/>
      <c r="AZ24" s="96"/>
      <c r="BA24" s="94"/>
      <c r="BB24" s="95"/>
      <c r="BC24" s="96"/>
      <c r="BD24" s="94"/>
      <c r="BE24" s="95"/>
      <c r="BF24" s="96"/>
      <c r="BG24" s="65" t="b">
        <f t="shared" ca="1" si="114"/>
        <v>0</v>
      </c>
      <c r="BH24" s="66" t="b">
        <f t="shared" ca="1" si="107"/>
        <v>0</v>
      </c>
      <c r="BI24" s="67" t="b">
        <f t="shared" ca="1" si="108"/>
        <v>0</v>
      </c>
      <c r="BJ24" s="65" t="b">
        <f t="shared" ca="1" si="115"/>
        <v>0</v>
      </c>
      <c r="BK24" s="66" t="b">
        <f t="shared" ca="1" si="109"/>
        <v>0</v>
      </c>
      <c r="BL24" s="67" t="b">
        <f t="shared" ca="1" si="110"/>
        <v>0</v>
      </c>
    </row>
    <row r="25" spans="1:64">
      <c r="A25" s="261"/>
      <c r="B25" s="245"/>
      <c r="C25" s="242"/>
      <c r="D25" s="243"/>
      <c r="E25" s="259"/>
      <c r="F25" s="259"/>
      <c r="G25" s="259"/>
      <c r="H25" s="68" t="b">
        <f t="shared" ref="H25" ca="1" si="161">IF($F24,VLOOKUP($E24,DataPossibleActions,H$6,FALSE), FALSE)</f>
        <v>0</v>
      </c>
      <c r="I25" s="69" t="b">
        <f t="shared" ref="I25" ca="1" si="162">IF(AND($F24,$G24),VLOOKUP($E24,DataPossibleActions,I$6,FALSE), FALSE)</f>
        <v>0</v>
      </c>
      <c r="J25" s="70" t="b">
        <f t="shared" ref="J25" ca="1" si="163">IF($F24,VLOOKUP($E24,DataPossibleActions,J$6,FALSE), FALSE)</f>
        <v>0</v>
      </c>
      <c r="K25" s="97"/>
      <c r="L25" s="98"/>
      <c r="M25" s="99"/>
      <c r="N25" s="97"/>
      <c r="O25" s="98"/>
      <c r="P25" s="99"/>
      <c r="Q25" s="97"/>
      <c r="R25" s="98"/>
      <c r="S25" s="99"/>
      <c r="T25" s="97"/>
      <c r="U25" s="98"/>
      <c r="V25" s="99"/>
      <c r="W25" s="97"/>
      <c r="X25" s="98"/>
      <c r="Y25" s="99"/>
      <c r="Z25" s="97"/>
      <c r="AA25" s="98"/>
      <c r="AB25" s="99"/>
      <c r="AC25" s="97"/>
      <c r="AD25" s="98"/>
      <c r="AE25" s="99"/>
      <c r="AF25" s="97"/>
      <c r="AG25" s="98"/>
      <c r="AH25" s="99"/>
      <c r="AI25" s="97"/>
      <c r="AJ25" s="98"/>
      <c r="AK25" s="99"/>
      <c r="AL25" s="97"/>
      <c r="AM25" s="98"/>
      <c r="AN25" s="99"/>
      <c r="AO25" s="97"/>
      <c r="AP25" s="98"/>
      <c r="AQ25" s="99"/>
      <c r="AR25" s="97"/>
      <c r="AS25" s="98"/>
      <c r="AT25" s="99"/>
      <c r="AU25" s="97"/>
      <c r="AV25" s="98"/>
      <c r="AW25" s="99"/>
      <c r="AX25" s="97"/>
      <c r="AY25" s="98"/>
      <c r="AZ25" s="99"/>
      <c r="BA25" s="97"/>
      <c r="BB25" s="98"/>
      <c r="BC25" s="99"/>
      <c r="BD25" s="97"/>
      <c r="BE25" s="98"/>
      <c r="BF25" s="99"/>
      <c r="BG25" s="68" t="b">
        <f t="shared" ca="1" si="114"/>
        <v>0</v>
      </c>
      <c r="BH25" s="69" t="b">
        <f t="shared" ca="1" si="107"/>
        <v>0</v>
      </c>
      <c r="BI25" s="70" t="b">
        <f t="shared" ca="1" si="108"/>
        <v>0</v>
      </c>
      <c r="BJ25" s="68" t="b">
        <f t="shared" ca="1" si="115"/>
        <v>0</v>
      </c>
      <c r="BK25" s="69" t="b">
        <f t="shared" ca="1" si="109"/>
        <v>0</v>
      </c>
      <c r="BL25" s="70" t="b">
        <f t="shared" ca="1" si="110"/>
        <v>0</v>
      </c>
    </row>
    <row r="26" spans="1:64">
      <c r="A26" s="261"/>
      <c r="B26" s="245"/>
      <c r="C26" s="240" t="str">
        <f t="shared" ref="C26" ca="1" si="164">IFERROR(INDEX(AssetName,(ROW()-$C$5)/2),"")</f>
        <v/>
      </c>
      <c r="D26" s="241"/>
      <c r="E26" s="258" t="e">
        <f t="shared" ref="E26" ca="1" si="165">VLOOKUP($C26,RawDataTable,E$6,FALSE)</f>
        <v>#N/A</v>
      </c>
      <c r="F26" s="258" t="b">
        <f t="shared" ref="F26" ca="1" si="166">IF(ISNA(E26),FALSE,E26&lt;&gt;0)</f>
        <v>0</v>
      </c>
      <c r="G26" s="258" t="b">
        <f t="shared" ref="G26" ca="1" si="167">IFERROR(NOT(VLOOKUP($C26,RawDataTable,G$6,FALSE)),TRUE)</f>
        <v>1</v>
      </c>
      <c r="H26" s="65" t="b">
        <f t="shared" ref="H26:J40" ca="1" si="168">IF($F26,VLOOKUP($E26,DataPossibleActions,H$5,FALSE), FALSE)</f>
        <v>0</v>
      </c>
      <c r="I26" s="66" t="b">
        <f t="shared" ca="1" si="168"/>
        <v>0</v>
      </c>
      <c r="J26" s="67" t="b">
        <f t="shared" ca="1" si="168"/>
        <v>0</v>
      </c>
      <c r="K26" s="94"/>
      <c r="L26" s="95"/>
      <c r="M26" s="96"/>
      <c r="N26" s="94"/>
      <c r="O26" s="95"/>
      <c r="P26" s="96"/>
      <c r="Q26" s="94"/>
      <c r="R26" s="95"/>
      <c r="S26" s="96"/>
      <c r="T26" s="94"/>
      <c r="U26" s="95"/>
      <c r="V26" s="96"/>
      <c r="W26" s="94"/>
      <c r="X26" s="95"/>
      <c r="Y26" s="96"/>
      <c r="Z26" s="94"/>
      <c r="AA26" s="95"/>
      <c r="AB26" s="96"/>
      <c r="AC26" s="94"/>
      <c r="AD26" s="95"/>
      <c r="AE26" s="96"/>
      <c r="AF26" s="94"/>
      <c r="AG26" s="95"/>
      <c r="AH26" s="96"/>
      <c r="AI26" s="94"/>
      <c r="AJ26" s="95"/>
      <c r="AK26" s="96"/>
      <c r="AL26" s="94"/>
      <c r="AM26" s="95"/>
      <c r="AN26" s="96"/>
      <c r="AO26" s="94"/>
      <c r="AP26" s="95"/>
      <c r="AQ26" s="96"/>
      <c r="AR26" s="94"/>
      <c r="AS26" s="95"/>
      <c r="AT26" s="96"/>
      <c r="AU26" s="94"/>
      <c r="AV26" s="95"/>
      <c r="AW26" s="96"/>
      <c r="AX26" s="94"/>
      <c r="AY26" s="95"/>
      <c r="AZ26" s="96"/>
      <c r="BA26" s="94"/>
      <c r="BB26" s="95"/>
      <c r="BC26" s="96"/>
      <c r="BD26" s="94"/>
      <c r="BE26" s="95"/>
      <c r="BF26" s="96"/>
      <c r="BG26" s="65" t="b">
        <f t="shared" ca="1" si="114"/>
        <v>0</v>
      </c>
      <c r="BH26" s="66" t="b">
        <f t="shared" ca="1" si="107"/>
        <v>0</v>
      </c>
      <c r="BI26" s="67" t="b">
        <f t="shared" ca="1" si="108"/>
        <v>0</v>
      </c>
      <c r="BJ26" s="65" t="b">
        <f t="shared" ca="1" si="115"/>
        <v>0</v>
      </c>
      <c r="BK26" s="66" t="b">
        <f t="shared" ca="1" si="109"/>
        <v>0</v>
      </c>
      <c r="BL26" s="67" t="b">
        <f t="shared" ca="1" si="110"/>
        <v>0</v>
      </c>
    </row>
    <row r="27" spans="1:64">
      <c r="A27" s="261"/>
      <c r="B27" s="245"/>
      <c r="C27" s="242"/>
      <c r="D27" s="243"/>
      <c r="E27" s="259"/>
      <c r="F27" s="259"/>
      <c r="G27" s="259"/>
      <c r="H27" s="68" t="b">
        <f t="shared" ref="H27" ca="1" si="169">IF($F26,VLOOKUP($E26,DataPossibleActions,H$6,FALSE), FALSE)</f>
        <v>0</v>
      </c>
      <c r="I27" s="69" t="b">
        <f t="shared" ref="I27" ca="1" si="170">IF(AND($F26,$G26),VLOOKUP($E26,DataPossibleActions,I$6,FALSE), FALSE)</f>
        <v>0</v>
      </c>
      <c r="J27" s="70" t="b">
        <f t="shared" ref="J27" ca="1" si="171">IF($F26,VLOOKUP($E26,DataPossibleActions,J$6,FALSE), FALSE)</f>
        <v>0</v>
      </c>
      <c r="K27" s="97"/>
      <c r="L27" s="98"/>
      <c r="M27" s="99"/>
      <c r="N27" s="97"/>
      <c r="O27" s="98"/>
      <c r="P27" s="99"/>
      <c r="Q27" s="97"/>
      <c r="R27" s="98"/>
      <c r="S27" s="99"/>
      <c r="T27" s="97"/>
      <c r="U27" s="98"/>
      <c r="V27" s="99"/>
      <c r="W27" s="97"/>
      <c r="X27" s="98"/>
      <c r="Y27" s="99"/>
      <c r="Z27" s="97"/>
      <c r="AA27" s="98"/>
      <c r="AB27" s="99"/>
      <c r="AC27" s="97"/>
      <c r="AD27" s="98"/>
      <c r="AE27" s="99"/>
      <c r="AF27" s="97"/>
      <c r="AG27" s="98"/>
      <c r="AH27" s="99"/>
      <c r="AI27" s="97"/>
      <c r="AJ27" s="98"/>
      <c r="AK27" s="99"/>
      <c r="AL27" s="97"/>
      <c r="AM27" s="98"/>
      <c r="AN27" s="99"/>
      <c r="AO27" s="97"/>
      <c r="AP27" s="98"/>
      <c r="AQ27" s="99"/>
      <c r="AR27" s="97"/>
      <c r="AS27" s="98"/>
      <c r="AT27" s="99"/>
      <c r="AU27" s="97"/>
      <c r="AV27" s="98"/>
      <c r="AW27" s="99"/>
      <c r="AX27" s="97"/>
      <c r="AY27" s="98"/>
      <c r="AZ27" s="99"/>
      <c r="BA27" s="97"/>
      <c r="BB27" s="98"/>
      <c r="BC27" s="99"/>
      <c r="BD27" s="97"/>
      <c r="BE27" s="98"/>
      <c r="BF27" s="99"/>
      <c r="BG27" s="68" t="b">
        <f t="shared" ca="1" si="114"/>
        <v>0</v>
      </c>
      <c r="BH27" s="69" t="b">
        <f t="shared" ca="1" si="107"/>
        <v>0</v>
      </c>
      <c r="BI27" s="70" t="b">
        <f t="shared" ca="1" si="108"/>
        <v>0</v>
      </c>
      <c r="BJ27" s="68" t="b">
        <f t="shared" ca="1" si="115"/>
        <v>0</v>
      </c>
      <c r="BK27" s="69" t="b">
        <f t="shared" ca="1" si="109"/>
        <v>0</v>
      </c>
      <c r="BL27" s="70" t="b">
        <f t="shared" ca="1" si="110"/>
        <v>0</v>
      </c>
    </row>
    <row r="28" spans="1:64">
      <c r="A28" s="261"/>
      <c r="B28" s="245"/>
      <c r="C28" s="240" t="str">
        <f t="shared" ref="C28" ca="1" si="172">IFERROR(INDEX(AssetName,(ROW()-$C$5)/2),"")</f>
        <v/>
      </c>
      <c r="D28" s="241"/>
      <c r="E28" s="258" t="e">
        <f t="shared" ref="E28" ca="1" si="173">VLOOKUP($C28,RawDataTable,E$6,FALSE)</f>
        <v>#N/A</v>
      </c>
      <c r="F28" s="258" t="b">
        <f t="shared" ref="F28" ca="1" si="174">IF(ISNA(E28),FALSE,E28&lt;&gt;0)</f>
        <v>0</v>
      </c>
      <c r="G28" s="258" t="b">
        <f t="shared" ref="G28" ca="1" si="175">IFERROR(NOT(VLOOKUP($C28,RawDataTable,G$6,FALSE)),TRUE)</f>
        <v>1</v>
      </c>
      <c r="H28" s="65" t="b">
        <f t="shared" ref="H28" ca="1" si="176">IF($F28,VLOOKUP($E28,DataPossibleActions,H$5,FALSE), FALSE)</f>
        <v>0</v>
      </c>
      <c r="I28" s="66" t="b">
        <f t="shared" ca="1" si="168"/>
        <v>0</v>
      </c>
      <c r="J28" s="67" t="b">
        <f t="shared" ca="1" si="168"/>
        <v>0</v>
      </c>
      <c r="K28" s="94"/>
      <c r="L28" s="95"/>
      <c r="M28" s="96"/>
      <c r="N28" s="94"/>
      <c r="O28" s="95"/>
      <c r="P28" s="96"/>
      <c r="Q28" s="94"/>
      <c r="R28" s="95"/>
      <c r="S28" s="96"/>
      <c r="T28" s="94"/>
      <c r="U28" s="95"/>
      <c r="V28" s="96"/>
      <c r="W28" s="94"/>
      <c r="X28" s="95"/>
      <c r="Y28" s="96"/>
      <c r="Z28" s="94"/>
      <c r="AA28" s="95"/>
      <c r="AB28" s="96"/>
      <c r="AC28" s="94"/>
      <c r="AD28" s="95"/>
      <c r="AE28" s="96"/>
      <c r="AF28" s="94"/>
      <c r="AG28" s="95"/>
      <c r="AH28" s="96"/>
      <c r="AI28" s="94"/>
      <c r="AJ28" s="95"/>
      <c r="AK28" s="96"/>
      <c r="AL28" s="94"/>
      <c r="AM28" s="95"/>
      <c r="AN28" s="96"/>
      <c r="AO28" s="94"/>
      <c r="AP28" s="95"/>
      <c r="AQ28" s="96"/>
      <c r="AR28" s="94"/>
      <c r="AS28" s="95"/>
      <c r="AT28" s="96"/>
      <c r="AU28" s="94"/>
      <c r="AV28" s="95"/>
      <c r="AW28" s="96"/>
      <c r="AX28" s="94"/>
      <c r="AY28" s="95"/>
      <c r="AZ28" s="96"/>
      <c r="BA28" s="94"/>
      <c r="BB28" s="95"/>
      <c r="BC28" s="96"/>
      <c r="BD28" s="94"/>
      <c r="BE28" s="95"/>
      <c r="BF28" s="96"/>
      <c r="BG28" s="65" t="b">
        <f t="shared" ca="1" si="114"/>
        <v>0</v>
      </c>
      <c r="BH28" s="66" t="b">
        <f t="shared" ca="1" si="107"/>
        <v>0</v>
      </c>
      <c r="BI28" s="67" t="b">
        <f t="shared" ca="1" si="108"/>
        <v>0</v>
      </c>
      <c r="BJ28" s="65" t="b">
        <f t="shared" ca="1" si="115"/>
        <v>0</v>
      </c>
      <c r="BK28" s="66" t="b">
        <f t="shared" ca="1" si="109"/>
        <v>0</v>
      </c>
      <c r="BL28" s="67" t="b">
        <f t="shared" ca="1" si="110"/>
        <v>0</v>
      </c>
    </row>
    <row r="29" spans="1:64">
      <c r="A29" s="261"/>
      <c r="B29" s="245"/>
      <c r="C29" s="242"/>
      <c r="D29" s="243"/>
      <c r="E29" s="259"/>
      <c r="F29" s="259"/>
      <c r="G29" s="259"/>
      <c r="H29" s="68" t="b">
        <f t="shared" ref="H29" ca="1" si="177">IF($F28,VLOOKUP($E28,DataPossibleActions,H$6,FALSE), FALSE)</f>
        <v>0</v>
      </c>
      <c r="I29" s="69" t="b">
        <f t="shared" ref="I29" ca="1" si="178">IF(AND($F28,$G28),VLOOKUP($E28,DataPossibleActions,I$6,FALSE), FALSE)</f>
        <v>0</v>
      </c>
      <c r="J29" s="70" t="b">
        <f t="shared" ref="J29" ca="1" si="179">IF($F28,VLOOKUP($E28,DataPossibleActions,J$6,FALSE), FALSE)</f>
        <v>0</v>
      </c>
      <c r="K29" s="97"/>
      <c r="L29" s="98"/>
      <c r="M29" s="99"/>
      <c r="N29" s="97"/>
      <c r="O29" s="98"/>
      <c r="P29" s="99"/>
      <c r="Q29" s="97"/>
      <c r="R29" s="98"/>
      <c r="S29" s="99"/>
      <c r="T29" s="97"/>
      <c r="U29" s="98"/>
      <c r="V29" s="99"/>
      <c r="W29" s="97"/>
      <c r="X29" s="98"/>
      <c r="Y29" s="99"/>
      <c r="Z29" s="97"/>
      <c r="AA29" s="98"/>
      <c r="AB29" s="99"/>
      <c r="AC29" s="97"/>
      <c r="AD29" s="98"/>
      <c r="AE29" s="99"/>
      <c r="AF29" s="97"/>
      <c r="AG29" s="98"/>
      <c r="AH29" s="99"/>
      <c r="AI29" s="97"/>
      <c r="AJ29" s="98"/>
      <c r="AK29" s="99"/>
      <c r="AL29" s="97"/>
      <c r="AM29" s="98"/>
      <c r="AN29" s="99"/>
      <c r="AO29" s="97"/>
      <c r="AP29" s="98"/>
      <c r="AQ29" s="99"/>
      <c r="AR29" s="97"/>
      <c r="AS29" s="98"/>
      <c r="AT29" s="99"/>
      <c r="AU29" s="97"/>
      <c r="AV29" s="98"/>
      <c r="AW29" s="99"/>
      <c r="AX29" s="97"/>
      <c r="AY29" s="98"/>
      <c r="AZ29" s="99"/>
      <c r="BA29" s="97"/>
      <c r="BB29" s="98"/>
      <c r="BC29" s="99"/>
      <c r="BD29" s="97"/>
      <c r="BE29" s="98"/>
      <c r="BF29" s="99"/>
      <c r="BG29" s="68" t="b">
        <f t="shared" ca="1" si="114"/>
        <v>0</v>
      </c>
      <c r="BH29" s="69" t="b">
        <f t="shared" ca="1" si="107"/>
        <v>0</v>
      </c>
      <c r="BI29" s="70" t="b">
        <f t="shared" ca="1" si="108"/>
        <v>0</v>
      </c>
      <c r="BJ29" s="68" t="b">
        <f t="shared" ca="1" si="115"/>
        <v>0</v>
      </c>
      <c r="BK29" s="69" t="b">
        <f t="shared" ca="1" si="109"/>
        <v>0</v>
      </c>
      <c r="BL29" s="70" t="b">
        <f t="shared" ca="1" si="110"/>
        <v>0</v>
      </c>
    </row>
    <row r="30" spans="1:64">
      <c r="A30" s="261"/>
      <c r="B30" s="245"/>
      <c r="C30" s="240" t="str">
        <f t="shared" ref="C30" ca="1" si="180">IFERROR(INDEX(AssetName,(ROW()-$C$5)/2),"")</f>
        <v/>
      </c>
      <c r="D30" s="241"/>
      <c r="E30" s="258" t="e">
        <f t="shared" ref="E30" ca="1" si="181">VLOOKUP($C30,RawDataTable,E$6,FALSE)</f>
        <v>#N/A</v>
      </c>
      <c r="F30" s="258" t="b">
        <f t="shared" ref="F30" ca="1" si="182">IF(ISNA(E30),FALSE,E30&lt;&gt;0)</f>
        <v>0</v>
      </c>
      <c r="G30" s="258" t="b">
        <f t="shared" ref="G30" ca="1" si="183">IFERROR(NOT(VLOOKUP($C30,RawDataTable,G$6,FALSE)),TRUE)</f>
        <v>1</v>
      </c>
      <c r="H30" s="65" t="b">
        <f t="shared" ref="H30" ca="1" si="184">IF($F30,VLOOKUP($E30,DataPossibleActions,H$5,FALSE), FALSE)</f>
        <v>0</v>
      </c>
      <c r="I30" s="66" t="b">
        <f t="shared" ca="1" si="168"/>
        <v>0</v>
      </c>
      <c r="J30" s="67" t="b">
        <f t="shared" ca="1" si="168"/>
        <v>0</v>
      </c>
      <c r="K30" s="94"/>
      <c r="L30" s="95"/>
      <c r="M30" s="96"/>
      <c r="N30" s="94"/>
      <c r="O30" s="95"/>
      <c r="P30" s="96"/>
      <c r="Q30" s="94"/>
      <c r="R30" s="95"/>
      <c r="S30" s="96"/>
      <c r="T30" s="94"/>
      <c r="U30" s="95"/>
      <c r="V30" s="96"/>
      <c r="W30" s="94"/>
      <c r="X30" s="95"/>
      <c r="Y30" s="96"/>
      <c r="Z30" s="94"/>
      <c r="AA30" s="95"/>
      <c r="AB30" s="96"/>
      <c r="AC30" s="94"/>
      <c r="AD30" s="95"/>
      <c r="AE30" s="96"/>
      <c r="AF30" s="94"/>
      <c r="AG30" s="95"/>
      <c r="AH30" s="96"/>
      <c r="AI30" s="94"/>
      <c r="AJ30" s="95"/>
      <c r="AK30" s="96"/>
      <c r="AL30" s="94"/>
      <c r="AM30" s="95"/>
      <c r="AN30" s="96"/>
      <c r="AO30" s="94"/>
      <c r="AP30" s="95"/>
      <c r="AQ30" s="96"/>
      <c r="AR30" s="94"/>
      <c r="AS30" s="95"/>
      <c r="AT30" s="96"/>
      <c r="AU30" s="94"/>
      <c r="AV30" s="95"/>
      <c r="AW30" s="96"/>
      <c r="AX30" s="94"/>
      <c r="AY30" s="95"/>
      <c r="AZ30" s="96"/>
      <c r="BA30" s="94"/>
      <c r="BB30" s="95"/>
      <c r="BC30" s="96"/>
      <c r="BD30" s="94"/>
      <c r="BE30" s="95"/>
      <c r="BF30" s="96"/>
      <c r="BG30" s="65" t="b">
        <f t="shared" ca="1" si="114"/>
        <v>0</v>
      </c>
      <c r="BH30" s="66" t="b">
        <f t="shared" ca="1" si="107"/>
        <v>0</v>
      </c>
      <c r="BI30" s="67" t="b">
        <f t="shared" ca="1" si="108"/>
        <v>0</v>
      </c>
      <c r="BJ30" s="65" t="b">
        <f t="shared" ca="1" si="115"/>
        <v>0</v>
      </c>
      <c r="BK30" s="66" t="b">
        <f t="shared" ca="1" si="109"/>
        <v>0</v>
      </c>
      <c r="BL30" s="67" t="b">
        <f t="shared" ca="1" si="110"/>
        <v>0</v>
      </c>
    </row>
    <row r="31" spans="1:64">
      <c r="A31" s="261"/>
      <c r="B31" s="245"/>
      <c r="C31" s="242"/>
      <c r="D31" s="243"/>
      <c r="E31" s="259"/>
      <c r="F31" s="259"/>
      <c r="G31" s="259"/>
      <c r="H31" s="68" t="b">
        <f t="shared" ref="H31" ca="1" si="185">IF($F30,VLOOKUP($E30,DataPossibleActions,H$6,FALSE), FALSE)</f>
        <v>0</v>
      </c>
      <c r="I31" s="69" t="b">
        <f t="shared" ref="I31" ca="1" si="186">IF(AND($F30,$G30),VLOOKUP($E30,DataPossibleActions,I$6,FALSE), FALSE)</f>
        <v>0</v>
      </c>
      <c r="J31" s="70" t="b">
        <f t="shared" ref="J31" ca="1" si="187">IF($F30,VLOOKUP($E30,DataPossibleActions,J$6,FALSE), FALSE)</f>
        <v>0</v>
      </c>
      <c r="K31" s="97"/>
      <c r="L31" s="98"/>
      <c r="M31" s="99"/>
      <c r="N31" s="97"/>
      <c r="O31" s="98"/>
      <c r="P31" s="99"/>
      <c r="Q31" s="97"/>
      <c r="R31" s="98"/>
      <c r="S31" s="99"/>
      <c r="T31" s="97"/>
      <c r="U31" s="98"/>
      <c r="V31" s="99"/>
      <c r="W31" s="97"/>
      <c r="X31" s="98"/>
      <c r="Y31" s="99"/>
      <c r="Z31" s="97"/>
      <c r="AA31" s="98"/>
      <c r="AB31" s="99"/>
      <c r="AC31" s="97"/>
      <c r="AD31" s="98"/>
      <c r="AE31" s="99"/>
      <c r="AF31" s="97"/>
      <c r="AG31" s="98"/>
      <c r="AH31" s="99"/>
      <c r="AI31" s="97"/>
      <c r="AJ31" s="98"/>
      <c r="AK31" s="99"/>
      <c r="AL31" s="97"/>
      <c r="AM31" s="98"/>
      <c r="AN31" s="99"/>
      <c r="AO31" s="97"/>
      <c r="AP31" s="98"/>
      <c r="AQ31" s="99"/>
      <c r="AR31" s="97"/>
      <c r="AS31" s="98"/>
      <c r="AT31" s="99"/>
      <c r="AU31" s="97"/>
      <c r="AV31" s="98"/>
      <c r="AW31" s="99"/>
      <c r="AX31" s="97"/>
      <c r="AY31" s="98"/>
      <c r="AZ31" s="99"/>
      <c r="BA31" s="97"/>
      <c r="BB31" s="98"/>
      <c r="BC31" s="99"/>
      <c r="BD31" s="97"/>
      <c r="BE31" s="98"/>
      <c r="BF31" s="99"/>
      <c r="BG31" s="68" t="b">
        <f t="shared" ca="1" si="114"/>
        <v>0</v>
      </c>
      <c r="BH31" s="69" t="b">
        <f t="shared" ca="1" si="107"/>
        <v>0</v>
      </c>
      <c r="BI31" s="70" t="b">
        <f t="shared" ca="1" si="108"/>
        <v>0</v>
      </c>
      <c r="BJ31" s="68" t="b">
        <f t="shared" ca="1" si="115"/>
        <v>0</v>
      </c>
      <c r="BK31" s="69" t="b">
        <f t="shared" ca="1" si="109"/>
        <v>0</v>
      </c>
      <c r="BL31" s="70" t="b">
        <f t="shared" ca="1" si="110"/>
        <v>0</v>
      </c>
    </row>
    <row r="32" spans="1:64">
      <c r="A32" s="261"/>
      <c r="B32" s="245"/>
      <c r="C32" s="240" t="str">
        <f t="shared" ref="C32" ca="1" si="188">IFERROR(INDEX(AssetName,(ROW()-$C$5)/2),"")</f>
        <v/>
      </c>
      <c r="D32" s="241"/>
      <c r="E32" s="258" t="e">
        <f t="shared" ref="E32" ca="1" si="189">VLOOKUP($C32,RawDataTable,E$6,FALSE)</f>
        <v>#N/A</v>
      </c>
      <c r="F32" s="258" t="b">
        <f t="shared" ref="F32" ca="1" si="190">IF(ISNA(E32),FALSE,E32&lt;&gt;0)</f>
        <v>0</v>
      </c>
      <c r="G32" s="258" t="b">
        <f t="shared" ref="G32" ca="1" si="191">IFERROR(NOT(VLOOKUP($C32,RawDataTable,G$6,FALSE)),TRUE)</f>
        <v>1</v>
      </c>
      <c r="H32" s="65" t="b">
        <f t="shared" ref="H32" ca="1" si="192">IF($F32,VLOOKUP($E32,DataPossibleActions,H$5,FALSE), FALSE)</f>
        <v>0</v>
      </c>
      <c r="I32" s="66" t="b">
        <f t="shared" ca="1" si="168"/>
        <v>0</v>
      </c>
      <c r="J32" s="67" t="b">
        <f t="shared" ca="1" si="168"/>
        <v>0</v>
      </c>
      <c r="K32" s="94"/>
      <c r="L32" s="95"/>
      <c r="M32" s="96"/>
      <c r="N32" s="94"/>
      <c r="O32" s="95"/>
      <c r="P32" s="96"/>
      <c r="Q32" s="94"/>
      <c r="R32" s="95"/>
      <c r="S32" s="96"/>
      <c r="T32" s="94"/>
      <c r="U32" s="95"/>
      <c r="V32" s="96"/>
      <c r="W32" s="94"/>
      <c r="X32" s="95"/>
      <c r="Y32" s="96"/>
      <c r="Z32" s="94"/>
      <c r="AA32" s="95"/>
      <c r="AB32" s="96"/>
      <c r="AC32" s="94"/>
      <c r="AD32" s="95"/>
      <c r="AE32" s="96"/>
      <c r="AF32" s="94"/>
      <c r="AG32" s="95"/>
      <c r="AH32" s="96"/>
      <c r="AI32" s="94"/>
      <c r="AJ32" s="95"/>
      <c r="AK32" s="96"/>
      <c r="AL32" s="94"/>
      <c r="AM32" s="95"/>
      <c r="AN32" s="96"/>
      <c r="AO32" s="94"/>
      <c r="AP32" s="95"/>
      <c r="AQ32" s="96"/>
      <c r="AR32" s="94"/>
      <c r="AS32" s="95"/>
      <c r="AT32" s="96"/>
      <c r="AU32" s="94"/>
      <c r="AV32" s="95"/>
      <c r="AW32" s="96"/>
      <c r="AX32" s="94"/>
      <c r="AY32" s="95"/>
      <c r="AZ32" s="96"/>
      <c r="BA32" s="94"/>
      <c r="BB32" s="95"/>
      <c r="BC32" s="96"/>
      <c r="BD32" s="94"/>
      <c r="BE32" s="95"/>
      <c r="BF32" s="96"/>
      <c r="BG32" s="65" t="b">
        <f t="shared" ca="1" si="114"/>
        <v>0</v>
      </c>
      <c r="BH32" s="66" t="b">
        <f t="shared" ca="1" si="107"/>
        <v>0</v>
      </c>
      <c r="BI32" s="67" t="b">
        <f t="shared" ca="1" si="108"/>
        <v>0</v>
      </c>
      <c r="BJ32" s="65" t="b">
        <f t="shared" ca="1" si="115"/>
        <v>0</v>
      </c>
      <c r="BK32" s="66" t="b">
        <f t="shared" ca="1" si="109"/>
        <v>0</v>
      </c>
      <c r="BL32" s="67" t="b">
        <f t="shared" ca="1" si="110"/>
        <v>0</v>
      </c>
    </row>
    <row r="33" spans="1:64">
      <c r="A33" s="261"/>
      <c r="B33" s="245"/>
      <c r="C33" s="242"/>
      <c r="D33" s="243"/>
      <c r="E33" s="259"/>
      <c r="F33" s="259"/>
      <c r="G33" s="259"/>
      <c r="H33" s="68" t="b">
        <f t="shared" ref="H33" ca="1" si="193">IF($F32,VLOOKUP($E32,DataPossibleActions,H$6,FALSE), FALSE)</f>
        <v>0</v>
      </c>
      <c r="I33" s="69" t="b">
        <f t="shared" ref="I33" ca="1" si="194">IF(AND($F32,$G32),VLOOKUP($E32,DataPossibleActions,I$6,FALSE), FALSE)</f>
        <v>0</v>
      </c>
      <c r="J33" s="70" t="b">
        <f t="shared" ref="J33" ca="1" si="195">IF($F32,VLOOKUP($E32,DataPossibleActions,J$6,FALSE), FALSE)</f>
        <v>0</v>
      </c>
      <c r="K33" s="97"/>
      <c r="L33" s="98"/>
      <c r="M33" s="99"/>
      <c r="N33" s="97"/>
      <c r="O33" s="98"/>
      <c r="P33" s="99"/>
      <c r="Q33" s="97"/>
      <c r="R33" s="98"/>
      <c r="S33" s="99"/>
      <c r="T33" s="97"/>
      <c r="U33" s="98"/>
      <c r="V33" s="99"/>
      <c r="W33" s="97"/>
      <c r="X33" s="98"/>
      <c r="Y33" s="99"/>
      <c r="Z33" s="97"/>
      <c r="AA33" s="98"/>
      <c r="AB33" s="99"/>
      <c r="AC33" s="97"/>
      <c r="AD33" s="98"/>
      <c r="AE33" s="99"/>
      <c r="AF33" s="97"/>
      <c r="AG33" s="98"/>
      <c r="AH33" s="99"/>
      <c r="AI33" s="97"/>
      <c r="AJ33" s="98"/>
      <c r="AK33" s="99"/>
      <c r="AL33" s="97"/>
      <c r="AM33" s="98"/>
      <c r="AN33" s="99"/>
      <c r="AO33" s="97"/>
      <c r="AP33" s="98"/>
      <c r="AQ33" s="99"/>
      <c r="AR33" s="97"/>
      <c r="AS33" s="98"/>
      <c r="AT33" s="99"/>
      <c r="AU33" s="97"/>
      <c r="AV33" s="98"/>
      <c r="AW33" s="99"/>
      <c r="AX33" s="97"/>
      <c r="AY33" s="98"/>
      <c r="AZ33" s="99"/>
      <c r="BA33" s="97"/>
      <c r="BB33" s="98"/>
      <c r="BC33" s="99"/>
      <c r="BD33" s="97"/>
      <c r="BE33" s="98"/>
      <c r="BF33" s="99"/>
      <c r="BG33" s="68" t="b">
        <f t="shared" ca="1" si="114"/>
        <v>0</v>
      </c>
      <c r="BH33" s="69" t="b">
        <f t="shared" ca="1" si="107"/>
        <v>0</v>
      </c>
      <c r="BI33" s="70" t="b">
        <f t="shared" ca="1" si="108"/>
        <v>0</v>
      </c>
      <c r="BJ33" s="68" t="b">
        <f t="shared" ca="1" si="115"/>
        <v>0</v>
      </c>
      <c r="BK33" s="69" t="b">
        <f t="shared" ca="1" si="109"/>
        <v>0</v>
      </c>
      <c r="BL33" s="70" t="b">
        <f t="shared" ca="1" si="110"/>
        <v>0</v>
      </c>
    </row>
    <row r="34" spans="1:64">
      <c r="A34" s="261"/>
      <c r="B34" s="245"/>
      <c r="C34" s="240" t="str">
        <f t="shared" ref="C34" ca="1" si="196">IFERROR(INDEX(AssetName,(ROW()-$C$5)/2),"")</f>
        <v/>
      </c>
      <c r="D34" s="241"/>
      <c r="E34" s="258" t="e">
        <f t="shared" ref="E34" ca="1" si="197">VLOOKUP($C34,RawDataTable,E$6,FALSE)</f>
        <v>#N/A</v>
      </c>
      <c r="F34" s="258" t="b">
        <f t="shared" ref="F34" ca="1" si="198">IF(ISNA(E34),FALSE,E34&lt;&gt;0)</f>
        <v>0</v>
      </c>
      <c r="G34" s="258" t="b">
        <f t="shared" ref="G34" ca="1" si="199">IFERROR(NOT(VLOOKUP($C34,RawDataTable,G$6,FALSE)),TRUE)</f>
        <v>1</v>
      </c>
      <c r="H34" s="65" t="b">
        <f t="shared" ref="H34" ca="1" si="200">IF($F34,VLOOKUP($E34,DataPossibleActions,H$5,FALSE), FALSE)</f>
        <v>0</v>
      </c>
      <c r="I34" s="66" t="b">
        <f t="shared" ca="1" si="168"/>
        <v>0</v>
      </c>
      <c r="J34" s="67" t="b">
        <f t="shared" ca="1" si="168"/>
        <v>0</v>
      </c>
      <c r="K34" s="94"/>
      <c r="L34" s="95"/>
      <c r="M34" s="96"/>
      <c r="N34" s="94"/>
      <c r="O34" s="95"/>
      <c r="P34" s="96"/>
      <c r="Q34" s="94"/>
      <c r="R34" s="95"/>
      <c r="S34" s="96"/>
      <c r="T34" s="94"/>
      <c r="U34" s="95"/>
      <c r="V34" s="96"/>
      <c r="W34" s="94"/>
      <c r="X34" s="95"/>
      <c r="Y34" s="96"/>
      <c r="Z34" s="94"/>
      <c r="AA34" s="95"/>
      <c r="AB34" s="96"/>
      <c r="AC34" s="94"/>
      <c r="AD34" s="95"/>
      <c r="AE34" s="96"/>
      <c r="AF34" s="94"/>
      <c r="AG34" s="95"/>
      <c r="AH34" s="96"/>
      <c r="AI34" s="94"/>
      <c r="AJ34" s="95"/>
      <c r="AK34" s="96"/>
      <c r="AL34" s="94"/>
      <c r="AM34" s="95"/>
      <c r="AN34" s="96"/>
      <c r="AO34" s="94"/>
      <c r="AP34" s="95"/>
      <c r="AQ34" s="96"/>
      <c r="AR34" s="94"/>
      <c r="AS34" s="95"/>
      <c r="AT34" s="96"/>
      <c r="AU34" s="94"/>
      <c r="AV34" s="95"/>
      <c r="AW34" s="96"/>
      <c r="AX34" s="94"/>
      <c r="AY34" s="95"/>
      <c r="AZ34" s="96"/>
      <c r="BA34" s="94"/>
      <c r="BB34" s="95"/>
      <c r="BC34" s="96"/>
      <c r="BD34" s="94"/>
      <c r="BE34" s="95"/>
      <c r="BF34" s="96"/>
      <c r="BG34" s="65" t="b">
        <f t="shared" ca="1" si="114"/>
        <v>0</v>
      </c>
      <c r="BH34" s="66" t="b">
        <f t="shared" ca="1" si="107"/>
        <v>0</v>
      </c>
      <c r="BI34" s="67" t="b">
        <f t="shared" ca="1" si="108"/>
        <v>0</v>
      </c>
      <c r="BJ34" s="65" t="b">
        <f t="shared" ca="1" si="115"/>
        <v>0</v>
      </c>
      <c r="BK34" s="66" t="b">
        <f t="shared" ca="1" si="109"/>
        <v>0</v>
      </c>
      <c r="BL34" s="67" t="b">
        <f t="shared" ca="1" si="110"/>
        <v>0</v>
      </c>
    </row>
    <row r="35" spans="1:64">
      <c r="A35" s="261"/>
      <c r="B35" s="245"/>
      <c r="C35" s="242"/>
      <c r="D35" s="243"/>
      <c r="E35" s="259"/>
      <c r="F35" s="259"/>
      <c r="G35" s="259"/>
      <c r="H35" s="68" t="b">
        <f t="shared" ref="H35" ca="1" si="201">IF($F34,VLOOKUP($E34,DataPossibleActions,H$6,FALSE), FALSE)</f>
        <v>0</v>
      </c>
      <c r="I35" s="69" t="b">
        <f t="shared" ref="I35" ca="1" si="202">IF(AND($F34,$G34),VLOOKUP($E34,DataPossibleActions,I$6,FALSE), FALSE)</f>
        <v>0</v>
      </c>
      <c r="J35" s="70" t="b">
        <f t="shared" ref="J35" ca="1" si="203">IF($F34,VLOOKUP($E34,DataPossibleActions,J$6,FALSE), FALSE)</f>
        <v>0</v>
      </c>
      <c r="K35" s="97"/>
      <c r="L35" s="98"/>
      <c r="M35" s="99"/>
      <c r="N35" s="97"/>
      <c r="O35" s="98"/>
      <c r="P35" s="99"/>
      <c r="Q35" s="97"/>
      <c r="R35" s="98"/>
      <c r="S35" s="99"/>
      <c r="T35" s="97"/>
      <c r="U35" s="98"/>
      <c r="V35" s="99"/>
      <c r="W35" s="97"/>
      <c r="X35" s="98"/>
      <c r="Y35" s="99"/>
      <c r="Z35" s="97"/>
      <c r="AA35" s="98"/>
      <c r="AB35" s="99"/>
      <c r="AC35" s="97"/>
      <c r="AD35" s="98"/>
      <c r="AE35" s="99"/>
      <c r="AF35" s="97"/>
      <c r="AG35" s="98"/>
      <c r="AH35" s="99"/>
      <c r="AI35" s="97"/>
      <c r="AJ35" s="98"/>
      <c r="AK35" s="99"/>
      <c r="AL35" s="97"/>
      <c r="AM35" s="98"/>
      <c r="AN35" s="99"/>
      <c r="AO35" s="97"/>
      <c r="AP35" s="98"/>
      <c r="AQ35" s="99"/>
      <c r="AR35" s="97"/>
      <c r="AS35" s="98"/>
      <c r="AT35" s="99"/>
      <c r="AU35" s="97"/>
      <c r="AV35" s="98"/>
      <c r="AW35" s="99"/>
      <c r="AX35" s="97"/>
      <c r="AY35" s="98"/>
      <c r="AZ35" s="99"/>
      <c r="BA35" s="97"/>
      <c r="BB35" s="98"/>
      <c r="BC35" s="99"/>
      <c r="BD35" s="97"/>
      <c r="BE35" s="98"/>
      <c r="BF35" s="99"/>
      <c r="BG35" s="68" t="b">
        <f t="shared" ca="1" si="114"/>
        <v>0</v>
      </c>
      <c r="BH35" s="69" t="b">
        <f t="shared" ca="1" si="107"/>
        <v>0</v>
      </c>
      <c r="BI35" s="70" t="b">
        <f t="shared" ca="1" si="108"/>
        <v>0</v>
      </c>
      <c r="BJ35" s="68" t="b">
        <f t="shared" ca="1" si="115"/>
        <v>0</v>
      </c>
      <c r="BK35" s="69" t="b">
        <f t="shared" ca="1" si="109"/>
        <v>0</v>
      </c>
      <c r="BL35" s="70" t="b">
        <f t="shared" ca="1" si="110"/>
        <v>0</v>
      </c>
    </row>
    <row r="36" spans="1:64">
      <c r="A36" s="261"/>
      <c r="B36" s="245"/>
      <c r="C36" s="240" t="str">
        <f t="shared" ref="C36" ca="1" si="204">IFERROR(INDEX(AssetName,(ROW()-$C$5)/2),"")</f>
        <v/>
      </c>
      <c r="D36" s="241"/>
      <c r="E36" s="258" t="e">
        <f t="shared" ref="E36" ca="1" si="205">VLOOKUP($C36,RawDataTable,E$6,FALSE)</f>
        <v>#N/A</v>
      </c>
      <c r="F36" s="258" t="b">
        <f t="shared" ref="F36" ca="1" si="206">IF(ISNA(E36),FALSE,E36&lt;&gt;0)</f>
        <v>0</v>
      </c>
      <c r="G36" s="258" t="b">
        <f t="shared" ref="G36" ca="1" si="207">IFERROR(NOT(VLOOKUP($C36,RawDataTable,G$6,FALSE)),TRUE)</f>
        <v>1</v>
      </c>
      <c r="H36" s="65" t="b">
        <f t="shared" ref="H36" ca="1" si="208">IF($F36,VLOOKUP($E36,DataPossibleActions,H$5,FALSE), FALSE)</f>
        <v>0</v>
      </c>
      <c r="I36" s="66" t="b">
        <f t="shared" ca="1" si="168"/>
        <v>0</v>
      </c>
      <c r="J36" s="67" t="b">
        <f t="shared" ca="1" si="168"/>
        <v>0</v>
      </c>
      <c r="K36" s="94"/>
      <c r="L36" s="95"/>
      <c r="M36" s="96"/>
      <c r="N36" s="94"/>
      <c r="O36" s="95"/>
      <c r="P36" s="96"/>
      <c r="Q36" s="94"/>
      <c r="R36" s="95"/>
      <c r="S36" s="96"/>
      <c r="T36" s="94"/>
      <c r="U36" s="95"/>
      <c r="V36" s="96"/>
      <c r="W36" s="94"/>
      <c r="X36" s="95"/>
      <c r="Y36" s="96"/>
      <c r="Z36" s="94"/>
      <c r="AA36" s="95"/>
      <c r="AB36" s="96"/>
      <c r="AC36" s="94"/>
      <c r="AD36" s="95"/>
      <c r="AE36" s="96"/>
      <c r="AF36" s="94"/>
      <c r="AG36" s="95"/>
      <c r="AH36" s="96"/>
      <c r="AI36" s="94"/>
      <c r="AJ36" s="95"/>
      <c r="AK36" s="96"/>
      <c r="AL36" s="94"/>
      <c r="AM36" s="95"/>
      <c r="AN36" s="96"/>
      <c r="AO36" s="94"/>
      <c r="AP36" s="95"/>
      <c r="AQ36" s="96"/>
      <c r="AR36" s="94"/>
      <c r="AS36" s="95"/>
      <c r="AT36" s="96"/>
      <c r="AU36" s="94"/>
      <c r="AV36" s="95"/>
      <c r="AW36" s="96"/>
      <c r="AX36" s="94"/>
      <c r="AY36" s="95"/>
      <c r="AZ36" s="96"/>
      <c r="BA36" s="94"/>
      <c r="BB36" s="95"/>
      <c r="BC36" s="96"/>
      <c r="BD36" s="94"/>
      <c r="BE36" s="95"/>
      <c r="BF36" s="96"/>
      <c r="BG36" s="65" t="b">
        <f t="shared" ca="1" si="114"/>
        <v>0</v>
      </c>
      <c r="BH36" s="66" t="b">
        <f t="shared" ca="1" si="107"/>
        <v>0</v>
      </c>
      <c r="BI36" s="67" t="b">
        <f t="shared" ca="1" si="108"/>
        <v>0</v>
      </c>
      <c r="BJ36" s="65" t="b">
        <f t="shared" ca="1" si="115"/>
        <v>0</v>
      </c>
      <c r="BK36" s="66" t="b">
        <f t="shared" ca="1" si="109"/>
        <v>0</v>
      </c>
      <c r="BL36" s="67" t="b">
        <f t="shared" ca="1" si="110"/>
        <v>0</v>
      </c>
    </row>
    <row r="37" spans="1:64">
      <c r="A37" s="261"/>
      <c r="B37" s="245"/>
      <c r="C37" s="242"/>
      <c r="D37" s="243"/>
      <c r="E37" s="259"/>
      <c r="F37" s="259"/>
      <c r="G37" s="259"/>
      <c r="H37" s="68" t="b">
        <f t="shared" ref="H37" ca="1" si="209">IF($F36,VLOOKUP($E36,DataPossibleActions,H$6,FALSE), FALSE)</f>
        <v>0</v>
      </c>
      <c r="I37" s="69" t="b">
        <f t="shared" ref="I37" ca="1" si="210">IF(AND($F36,$G36),VLOOKUP($E36,DataPossibleActions,I$6,FALSE), FALSE)</f>
        <v>0</v>
      </c>
      <c r="J37" s="70" t="b">
        <f t="shared" ref="J37" ca="1" si="211">IF($F36,VLOOKUP($E36,DataPossibleActions,J$6,FALSE), FALSE)</f>
        <v>0</v>
      </c>
      <c r="K37" s="97"/>
      <c r="L37" s="98"/>
      <c r="M37" s="99"/>
      <c r="N37" s="97"/>
      <c r="O37" s="98"/>
      <c r="P37" s="99"/>
      <c r="Q37" s="97"/>
      <c r="R37" s="98"/>
      <c r="S37" s="99"/>
      <c r="T37" s="97"/>
      <c r="U37" s="98"/>
      <c r="V37" s="99"/>
      <c r="W37" s="97"/>
      <c r="X37" s="98"/>
      <c r="Y37" s="99"/>
      <c r="Z37" s="97"/>
      <c r="AA37" s="98"/>
      <c r="AB37" s="99"/>
      <c r="AC37" s="97"/>
      <c r="AD37" s="98"/>
      <c r="AE37" s="99"/>
      <c r="AF37" s="97"/>
      <c r="AG37" s="98"/>
      <c r="AH37" s="99"/>
      <c r="AI37" s="97"/>
      <c r="AJ37" s="98"/>
      <c r="AK37" s="99"/>
      <c r="AL37" s="97"/>
      <c r="AM37" s="98"/>
      <c r="AN37" s="99"/>
      <c r="AO37" s="97"/>
      <c r="AP37" s="98"/>
      <c r="AQ37" s="99"/>
      <c r="AR37" s="97"/>
      <c r="AS37" s="98"/>
      <c r="AT37" s="99"/>
      <c r="AU37" s="97"/>
      <c r="AV37" s="98"/>
      <c r="AW37" s="99"/>
      <c r="AX37" s="97"/>
      <c r="AY37" s="98"/>
      <c r="AZ37" s="99"/>
      <c r="BA37" s="97"/>
      <c r="BB37" s="98"/>
      <c r="BC37" s="99"/>
      <c r="BD37" s="97"/>
      <c r="BE37" s="98"/>
      <c r="BF37" s="99"/>
      <c r="BG37" s="68" t="b">
        <f t="shared" ca="1" si="114"/>
        <v>0</v>
      </c>
      <c r="BH37" s="69" t="b">
        <f t="shared" ca="1" si="107"/>
        <v>0</v>
      </c>
      <c r="BI37" s="70" t="b">
        <f t="shared" ca="1" si="108"/>
        <v>0</v>
      </c>
      <c r="BJ37" s="68" t="b">
        <f t="shared" ca="1" si="115"/>
        <v>0</v>
      </c>
      <c r="BK37" s="69" t="b">
        <f t="shared" ca="1" si="109"/>
        <v>0</v>
      </c>
      <c r="BL37" s="70" t="b">
        <f t="shared" ca="1" si="110"/>
        <v>0</v>
      </c>
    </row>
    <row r="38" spans="1:64">
      <c r="A38" s="261"/>
      <c r="B38" s="245"/>
      <c r="C38" s="240" t="str">
        <f t="shared" ref="C38" ca="1" si="212">IFERROR(INDEX(AssetName,(ROW()-$C$5)/2),"")</f>
        <v/>
      </c>
      <c r="D38" s="241"/>
      <c r="E38" s="258" t="e">
        <f t="shared" ref="E38" ca="1" si="213">VLOOKUP($C38,RawDataTable,E$6,FALSE)</f>
        <v>#N/A</v>
      </c>
      <c r="F38" s="258" t="b">
        <f t="shared" ref="F38" ca="1" si="214">IF(ISNA(E38),FALSE,E38&lt;&gt;0)</f>
        <v>0</v>
      </c>
      <c r="G38" s="258" t="b">
        <f t="shared" ref="G38" ca="1" si="215">IFERROR(NOT(VLOOKUP($C38,RawDataTable,G$6,FALSE)),TRUE)</f>
        <v>1</v>
      </c>
      <c r="H38" s="65" t="b">
        <f t="shared" ref="H38" ca="1" si="216">IF($F38,VLOOKUP($E38,DataPossibleActions,H$5,FALSE), FALSE)</f>
        <v>0</v>
      </c>
      <c r="I38" s="66" t="b">
        <f t="shared" ca="1" si="168"/>
        <v>0</v>
      </c>
      <c r="J38" s="67" t="b">
        <f t="shared" ca="1" si="168"/>
        <v>0</v>
      </c>
      <c r="K38" s="94"/>
      <c r="L38" s="95"/>
      <c r="M38" s="96"/>
      <c r="N38" s="94"/>
      <c r="O38" s="95"/>
      <c r="P38" s="96"/>
      <c r="Q38" s="94"/>
      <c r="R38" s="95"/>
      <c r="S38" s="96"/>
      <c r="T38" s="94"/>
      <c r="U38" s="95"/>
      <c r="V38" s="96"/>
      <c r="W38" s="94"/>
      <c r="X38" s="95"/>
      <c r="Y38" s="96"/>
      <c r="Z38" s="94"/>
      <c r="AA38" s="95"/>
      <c r="AB38" s="96"/>
      <c r="AC38" s="94"/>
      <c r="AD38" s="95"/>
      <c r="AE38" s="96"/>
      <c r="AF38" s="94"/>
      <c r="AG38" s="95"/>
      <c r="AH38" s="96"/>
      <c r="AI38" s="94"/>
      <c r="AJ38" s="95"/>
      <c r="AK38" s="96"/>
      <c r="AL38" s="94"/>
      <c r="AM38" s="95"/>
      <c r="AN38" s="96"/>
      <c r="AO38" s="94"/>
      <c r="AP38" s="95"/>
      <c r="AQ38" s="96"/>
      <c r="AR38" s="94"/>
      <c r="AS38" s="95"/>
      <c r="AT38" s="96"/>
      <c r="AU38" s="94"/>
      <c r="AV38" s="95"/>
      <c r="AW38" s="96"/>
      <c r="AX38" s="94"/>
      <c r="AY38" s="95"/>
      <c r="AZ38" s="96"/>
      <c r="BA38" s="94"/>
      <c r="BB38" s="95"/>
      <c r="BC38" s="96"/>
      <c r="BD38" s="94"/>
      <c r="BE38" s="95"/>
      <c r="BF38" s="96"/>
      <c r="BG38" s="65" t="b">
        <f t="shared" ca="1" si="114"/>
        <v>0</v>
      </c>
      <c r="BH38" s="66" t="b">
        <f t="shared" ca="1" si="107"/>
        <v>0</v>
      </c>
      <c r="BI38" s="67" t="b">
        <f t="shared" ca="1" si="108"/>
        <v>0</v>
      </c>
      <c r="BJ38" s="65" t="b">
        <f t="shared" ca="1" si="115"/>
        <v>0</v>
      </c>
      <c r="BK38" s="66" t="b">
        <f t="shared" ca="1" si="109"/>
        <v>0</v>
      </c>
      <c r="BL38" s="67" t="b">
        <f t="shared" ca="1" si="110"/>
        <v>0</v>
      </c>
    </row>
    <row r="39" spans="1:64">
      <c r="A39" s="261"/>
      <c r="B39" s="245"/>
      <c r="C39" s="242"/>
      <c r="D39" s="243"/>
      <c r="E39" s="259"/>
      <c r="F39" s="259"/>
      <c r="G39" s="259"/>
      <c r="H39" s="68" t="b">
        <f t="shared" ref="H39" ca="1" si="217">IF($F38,VLOOKUP($E38,DataPossibleActions,H$6,FALSE), FALSE)</f>
        <v>0</v>
      </c>
      <c r="I39" s="69" t="b">
        <f t="shared" ref="I39" ca="1" si="218">IF(AND($F38,$G38),VLOOKUP($E38,DataPossibleActions,I$6,FALSE), FALSE)</f>
        <v>0</v>
      </c>
      <c r="J39" s="70" t="b">
        <f t="shared" ref="J39" ca="1" si="219">IF($F38,VLOOKUP($E38,DataPossibleActions,J$6,FALSE), FALSE)</f>
        <v>0</v>
      </c>
      <c r="K39" s="97"/>
      <c r="L39" s="98"/>
      <c r="M39" s="99"/>
      <c r="N39" s="97"/>
      <c r="O39" s="98"/>
      <c r="P39" s="99"/>
      <c r="Q39" s="97"/>
      <c r="R39" s="98"/>
      <c r="S39" s="99"/>
      <c r="T39" s="97"/>
      <c r="U39" s="98"/>
      <c r="V39" s="99"/>
      <c r="W39" s="97"/>
      <c r="X39" s="98"/>
      <c r="Y39" s="99"/>
      <c r="Z39" s="97"/>
      <c r="AA39" s="98"/>
      <c r="AB39" s="99"/>
      <c r="AC39" s="97"/>
      <c r="AD39" s="98"/>
      <c r="AE39" s="99"/>
      <c r="AF39" s="97"/>
      <c r="AG39" s="98"/>
      <c r="AH39" s="99"/>
      <c r="AI39" s="97"/>
      <c r="AJ39" s="98"/>
      <c r="AK39" s="99"/>
      <c r="AL39" s="97"/>
      <c r="AM39" s="98"/>
      <c r="AN39" s="99"/>
      <c r="AO39" s="97"/>
      <c r="AP39" s="98"/>
      <c r="AQ39" s="99"/>
      <c r="AR39" s="97"/>
      <c r="AS39" s="98"/>
      <c r="AT39" s="99"/>
      <c r="AU39" s="97"/>
      <c r="AV39" s="98"/>
      <c r="AW39" s="99"/>
      <c r="AX39" s="97"/>
      <c r="AY39" s="98"/>
      <c r="AZ39" s="99"/>
      <c r="BA39" s="97"/>
      <c r="BB39" s="98"/>
      <c r="BC39" s="99"/>
      <c r="BD39" s="97"/>
      <c r="BE39" s="98"/>
      <c r="BF39" s="99"/>
      <c r="BG39" s="68" t="b">
        <f t="shared" ca="1" si="114"/>
        <v>0</v>
      </c>
      <c r="BH39" s="69" t="b">
        <f t="shared" ca="1" si="107"/>
        <v>0</v>
      </c>
      <c r="BI39" s="70" t="b">
        <f t="shared" ca="1" si="108"/>
        <v>0</v>
      </c>
      <c r="BJ39" s="68" t="b">
        <f t="shared" ca="1" si="115"/>
        <v>0</v>
      </c>
      <c r="BK39" s="69" t="b">
        <f t="shared" ca="1" si="109"/>
        <v>0</v>
      </c>
      <c r="BL39" s="70" t="b">
        <f t="shared" ca="1" si="110"/>
        <v>0</v>
      </c>
    </row>
    <row r="40" spans="1:64">
      <c r="A40" s="261"/>
      <c r="B40" s="245"/>
      <c r="C40" s="240" t="str">
        <f t="shared" ref="C40" ca="1" si="220">IFERROR(INDEX(AssetName,(ROW()-$C$5)/2),"")</f>
        <v/>
      </c>
      <c r="D40" s="241"/>
      <c r="E40" s="258" t="e">
        <f t="shared" ref="E40" ca="1" si="221">VLOOKUP($C40,RawDataTable,E$6,FALSE)</f>
        <v>#N/A</v>
      </c>
      <c r="F40" s="258" t="b">
        <f t="shared" ref="F40" ca="1" si="222">IF(ISNA(E40),FALSE,E40&lt;&gt;0)</f>
        <v>0</v>
      </c>
      <c r="G40" s="258" t="b">
        <f t="shared" ref="G40" ca="1" si="223">IFERROR(NOT(VLOOKUP($C40,RawDataTable,G$6,FALSE)),TRUE)</f>
        <v>1</v>
      </c>
      <c r="H40" s="65" t="b">
        <f t="shared" ref="H40" ca="1" si="224">IF($F40,VLOOKUP($E40,DataPossibleActions,H$5,FALSE), FALSE)</f>
        <v>0</v>
      </c>
      <c r="I40" s="66" t="b">
        <f t="shared" ca="1" si="168"/>
        <v>0</v>
      </c>
      <c r="J40" s="67" t="b">
        <f t="shared" ca="1" si="168"/>
        <v>0</v>
      </c>
      <c r="K40" s="94"/>
      <c r="L40" s="95"/>
      <c r="M40" s="96"/>
      <c r="N40" s="94"/>
      <c r="O40" s="95"/>
      <c r="P40" s="96"/>
      <c r="Q40" s="94"/>
      <c r="R40" s="95"/>
      <c r="S40" s="96"/>
      <c r="T40" s="94"/>
      <c r="U40" s="95"/>
      <c r="V40" s="96"/>
      <c r="W40" s="94"/>
      <c r="X40" s="95"/>
      <c r="Y40" s="96"/>
      <c r="Z40" s="94"/>
      <c r="AA40" s="95"/>
      <c r="AB40" s="96"/>
      <c r="AC40" s="94"/>
      <c r="AD40" s="95"/>
      <c r="AE40" s="96"/>
      <c r="AF40" s="94"/>
      <c r="AG40" s="95"/>
      <c r="AH40" s="96"/>
      <c r="AI40" s="94"/>
      <c r="AJ40" s="95"/>
      <c r="AK40" s="96"/>
      <c r="AL40" s="94"/>
      <c r="AM40" s="95"/>
      <c r="AN40" s="96"/>
      <c r="AO40" s="94"/>
      <c r="AP40" s="95"/>
      <c r="AQ40" s="96"/>
      <c r="AR40" s="94"/>
      <c r="AS40" s="95"/>
      <c r="AT40" s="96"/>
      <c r="AU40" s="94"/>
      <c r="AV40" s="95"/>
      <c r="AW40" s="96"/>
      <c r="AX40" s="94"/>
      <c r="AY40" s="95"/>
      <c r="AZ40" s="96"/>
      <c r="BA40" s="94"/>
      <c r="BB40" s="95"/>
      <c r="BC40" s="96"/>
      <c r="BD40" s="94"/>
      <c r="BE40" s="95"/>
      <c r="BF40" s="96"/>
      <c r="BG40" s="65" t="b">
        <f t="shared" ca="1" si="114"/>
        <v>0</v>
      </c>
      <c r="BH40" s="66" t="b">
        <f t="shared" ca="1" si="107"/>
        <v>0</v>
      </c>
      <c r="BI40" s="67" t="b">
        <f t="shared" ca="1" si="108"/>
        <v>0</v>
      </c>
      <c r="BJ40" s="65" t="b">
        <f t="shared" ca="1" si="115"/>
        <v>0</v>
      </c>
      <c r="BK40" s="66" t="b">
        <f t="shared" ca="1" si="109"/>
        <v>0</v>
      </c>
      <c r="BL40" s="67" t="b">
        <f t="shared" ca="1" si="110"/>
        <v>0</v>
      </c>
    </row>
    <row r="41" spans="1:64">
      <c r="A41" s="262"/>
      <c r="B41" s="246"/>
      <c r="C41" s="242"/>
      <c r="D41" s="243"/>
      <c r="E41" s="259"/>
      <c r="F41" s="259"/>
      <c r="G41" s="259"/>
      <c r="H41" s="68" t="b">
        <f t="shared" ref="H41" ca="1" si="225">IF($F40,VLOOKUP($E40,DataPossibleActions,H$6,FALSE), FALSE)</f>
        <v>0</v>
      </c>
      <c r="I41" s="69" t="b">
        <f t="shared" ref="I41" ca="1" si="226">IF(AND($F40,$G40),VLOOKUP($E40,DataPossibleActions,I$6,FALSE), FALSE)</f>
        <v>0</v>
      </c>
      <c r="J41" s="70" t="b">
        <f t="shared" ref="J41" ca="1" si="227">IF($F40,VLOOKUP($E40,DataPossibleActions,J$6,FALSE), FALSE)</f>
        <v>0</v>
      </c>
      <c r="K41" s="97"/>
      <c r="L41" s="98"/>
      <c r="M41" s="99"/>
      <c r="N41" s="97"/>
      <c r="O41" s="98"/>
      <c r="P41" s="99"/>
      <c r="Q41" s="97"/>
      <c r="R41" s="98"/>
      <c r="S41" s="99"/>
      <c r="T41" s="97"/>
      <c r="U41" s="98"/>
      <c r="V41" s="99"/>
      <c r="W41" s="97"/>
      <c r="X41" s="98"/>
      <c r="Y41" s="99"/>
      <c r="Z41" s="97"/>
      <c r="AA41" s="98"/>
      <c r="AB41" s="99"/>
      <c r="AC41" s="97"/>
      <c r="AD41" s="98"/>
      <c r="AE41" s="99"/>
      <c r="AF41" s="97"/>
      <c r="AG41" s="98"/>
      <c r="AH41" s="99"/>
      <c r="AI41" s="97"/>
      <c r="AJ41" s="98"/>
      <c r="AK41" s="99"/>
      <c r="AL41" s="97"/>
      <c r="AM41" s="98"/>
      <c r="AN41" s="99"/>
      <c r="AO41" s="97"/>
      <c r="AP41" s="98"/>
      <c r="AQ41" s="99"/>
      <c r="AR41" s="97"/>
      <c r="AS41" s="98"/>
      <c r="AT41" s="99"/>
      <c r="AU41" s="97"/>
      <c r="AV41" s="98"/>
      <c r="AW41" s="99"/>
      <c r="AX41" s="97"/>
      <c r="AY41" s="98"/>
      <c r="AZ41" s="99"/>
      <c r="BA41" s="97"/>
      <c r="BB41" s="98"/>
      <c r="BC41" s="99"/>
      <c r="BD41" s="97"/>
      <c r="BE41" s="98"/>
      <c r="BF41" s="99"/>
      <c r="BG41" s="68" t="b">
        <f t="shared" ca="1" si="114"/>
        <v>0</v>
      </c>
      <c r="BH41" s="69" t="b">
        <f t="shared" ca="1" si="107"/>
        <v>0</v>
      </c>
      <c r="BI41" s="70" t="b">
        <f t="shared" ca="1" si="108"/>
        <v>0</v>
      </c>
      <c r="BJ41" s="68" t="b">
        <f t="shared" ca="1" si="115"/>
        <v>0</v>
      </c>
      <c r="BK41" s="69" t="b">
        <f t="shared" ca="1" si="109"/>
        <v>0</v>
      </c>
      <c r="BL41" s="70" t="b">
        <f t="shared" ca="1" si="110"/>
        <v>0</v>
      </c>
    </row>
  </sheetData>
  <mergeCells count="93">
    <mergeCell ref="BG8:BL8"/>
    <mergeCell ref="BG7:BL7"/>
    <mergeCell ref="BJ9:BL9"/>
    <mergeCell ref="F38:F39"/>
    <mergeCell ref="F40:F41"/>
    <mergeCell ref="F32:F33"/>
    <mergeCell ref="F34:F35"/>
    <mergeCell ref="F36:F37"/>
    <mergeCell ref="G18:G19"/>
    <mergeCell ref="K7:BF7"/>
    <mergeCell ref="BA9:BC9"/>
    <mergeCell ref="BD9:BF9"/>
    <mergeCell ref="BG9:BI9"/>
    <mergeCell ref="AR9:AT9"/>
    <mergeCell ref="AU9:AW9"/>
    <mergeCell ref="AX9:AZ9"/>
    <mergeCell ref="E38:E39"/>
    <mergeCell ref="G38:G39"/>
    <mergeCell ref="E40:E41"/>
    <mergeCell ref="G40:G41"/>
    <mergeCell ref="F10:F11"/>
    <mergeCell ref="F12:F13"/>
    <mergeCell ref="F14:F15"/>
    <mergeCell ref="F16:F17"/>
    <mergeCell ref="F18:F19"/>
    <mergeCell ref="F20:F21"/>
    <mergeCell ref="E32:E33"/>
    <mergeCell ref="G32:G33"/>
    <mergeCell ref="E34:E35"/>
    <mergeCell ref="G34:G35"/>
    <mergeCell ref="E36:E37"/>
    <mergeCell ref="G36:G37"/>
    <mergeCell ref="E28:E29"/>
    <mergeCell ref="G28:G29"/>
    <mergeCell ref="E30:E31"/>
    <mergeCell ref="G30:G31"/>
    <mergeCell ref="F26:F27"/>
    <mergeCell ref="F28:F29"/>
    <mergeCell ref="F30:F31"/>
    <mergeCell ref="E24:E25"/>
    <mergeCell ref="G24:G25"/>
    <mergeCell ref="F22:F23"/>
    <mergeCell ref="F24:F25"/>
    <mergeCell ref="E26:E27"/>
    <mergeCell ref="G26:G27"/>
    <mergeCell ref="E12:E13"/>
    <mergeCell ref="G12:G13"/>
    <mergeCell ref="A10:A41"/>
    <mergeCell ref="B7:J7"/>
    <mergeCell ref="E10:E11"/>
    <mergeCell ref="G10:G11"/>
    <mergeCell ref="E14:E15"/>
    <mergeCell ref="G14:G15"/>
    <mergeCell ref="E16:E17"/>
    <mergeCell ref="G16:G17"/>
    <mergeCell ref="E18:E19"/>
    <mergeCell ref="C10:D11"/>
    <mergeCell ref="E20:E21"/>
    <mergeCell ref="G20:G21"/>
    <mergeCell ref="E22:E23"/>
    <mergeCell ref="G22:G23"/>
    <mergeCell ref="C12:D13"/>
    <mergeCell ref="C14:D15"/>
    <mergeCell ref="K8:BF8"/>
    <mergeCell ref="K9:M9"/>
    <mergeCell ref="N9:P9"/>
    <mergeCell ref="Q9:S9"/>
    <mergeCell ref="T9:V9"/>
    <mergeCell ref="W9:Y9"/>
    <mergeCell ref="Z9:AB9"/>
    <mergeCell ref="AC9:AE9"/>
    <mergeCell ref="AF9:AH9"/>
    <mergeCell ref="AI9:AK9"/>
    <mergeCell ref="AL9:AN9"/>
    <mergeCell ref="AO9:AQ9"/>
    <mergeCell ref="E8:J8"/>
    <mergeCell ref="H9:J9"/>
    <mergeCell ref="A1:A9"/>
    <mergeCell ref="I1:I4"/>
    <mergeCell ref="C26:D27"/>
    <mergeCell ref="B10:B41"/>
    <mergeCell ref="C28:D29"/>
    <mergeCell ref="C30:D31"/>
    <mergeCell ref="C32:D33"/>
    <mergeCell ref="C34:D35"/>
    <mergeCell ref="C36:D37"/>
    <mergeCell ref="C38:D39"/>
    <mergeCell ref="C40:D41"/>
    <mergeCell ref="C16:D17"/>
    <mergeCell ref="C18:D19"/>
    <mergeCell ref="C20:D21"/>
    <mergeCell ref="C22:D23"/>
    <mergeCell ref="C24:D25"/>
  </mergeCells>
  <phoneticPr fontId="10" type="noConversion"/>
  <conditionalFormatting sqref="T10:T41 W10:W41 Z10:Z41 AC10:AC41 AF10:AF41 AI10:AI41 AL10:AL41 AO10:AO41 AR10:AR41 AU10:AU41 AX10:AX41 BA10:BA41 BD10:BD41 N16:N41 Q16:Q41 K16:K41">
    <cfRule type="expression" dxfId="179" priority="0" stopIfTrue="1">
      <formula>OR(NOT(K$2),NOT($H10))</formula>
    </cfRule>
    <cfRule type="expression" dxfId="178" priority="64" stopIfTrue="1">
      <formula>AND(K$2,$H10,K10="Always")</formula>
    </cfRule>
    <cfRule type="expression" dxfId="177" priority="65" stopIfTrue="1">
      <formula>AND(K$2,$H10,K10="Conditionally")</formula>
    </cfRule>
  </conditionalFormatting>
  <conditionalFormatting sqref="V10:V41 Y10:Y41 AB10:AB41 AE10:AE41 AH10:AH41 AK10:AK41 AN10:AN41 AQ10:AQ41 AT10:AT41 AW10:AW41 AZ10:AZ41 BC10:BC41 BF10:BF41 P16:P41 S16:S41 M16:M41">
    <cfRule type="expression" dxfId="176" priority="66" stopIfTrue="1">
      <formula>OR(NOT(M$2),NOT($J10))</formula>
    </cfRule>
    <cfRule type="expression" dxfId="175" priority="67" stopIfTrue="1">
      <formula>AND(M$2,$J10,M10="Always")</formula>
    </cfRule>
    <cfRule type="expression" dxfId="174" priority="68" stopIfTrue="1">
      <formula>AND(M$2,$J10,M10="Conditionally")</formula>
    </cfRule>
  </conditionalFormatting>
  <conditionalFormatting sqref="U10:U41 X10:X41 AA10:AA41 AD10:AD41 AG10:AG41 AJ10:AJ41 AM10:AM41 AP10:AP41 AS10:AS41 AV10:AV41 AY10:AY41 BB10:BB41 BE10:BE41 O16:O41 R16:R41 L16:L41">
    <cfRule type="expression" dxfId="173" priority="69" stopIfTrue="1">
      <formula>OR(NOT(L$2),NOT($I10))</formula>
    </cfRule>
    <cfRule type="expression" dxfId="172" priority="70" stopIfTrue="1">
      <formula>AND(L$2,$I10,L10="Always")</formula>
    </cfRule>
    <cfRule type="expression" dxfId="171" priority="71" stopIfTrue="1">
      <formula>AND(L$2,$I10,L10="Conditionally")</formula>
    </cfRule>
  </conditionalFormatting>
  <conditionalFormatting sqref="C10:D41 K9:BF9">
    <cfRule type="expression" dxfId="170" priority="72" stopIfTrue="1">
      <formula>C9&lt;&gt;""</formula>
    </cfRule>
  </conditionalFormatting>
  <conditionalFormatting sqref="K12:K13 N12:N13 Q12:Q13">
    <cfRule type="expression" dxfId="169" priority="28" stopIfTrue="1">
      <formula>AND(K$2,$H12,K12="Always")</formula>
    </cfRule>
    <cfRule type="expression" dxfId="168" priority="29" stopIfTrue="1">
      <formula>AND(K$2,$H12,K12="Conditionally")</formula>
    </cfRule>
    <cfRule type="expression" dxfId="167" priority="34" stopIfTrue="1">
      <formula>OR(NOT(K$2),NOT($H12))</formula>
    </cfRule>
  </conditionalFormatting>
  <conditionalFormatting sqref="M12:M13 P12:P13 S12:S13">
    <cfRule type="expression" dxfId="166" priority="30" stopIfTrue="1">
      <formula>OR(NOT(M$2),NOT($J12))</formula>
    </cfRule>
    <cfRule type="expression" dxfId="165" priority="31" stopIfTrue="1">
      <formula>AND(M$2,$J12,M12="Always")</formula>
    </cfRule>
    <cfRule type="expression" dxfId="164" priority="32" stopIfTrue="1">
      <formula>AND(M$2,$J12,M12="Conditionally")</formula>
    </cfRule>
  </conditionalFormatting>
  <conditionalFormatting sqref="L12:L13 O12:O13 R12:R13">
    <cfRule type="expression" dxfId="163" priority="33" stopIfTrue="1">
      <formula>OR(NOT(L$2),NOT($I12))</formula>
    </cfRule>
    <cfRule type="expression" dxfId="162" priority="34" stopIfTrue="1">
      <formula>AND(L$2,$I12,L12="Always")</formula>
    </cfRule>
    <cfRule type="expression" dxfId="161" priority="35" stopIfTrue="1">
      <formula>AND(L$2,$I12,L12="Conditionally")</formula>
    </cfRule>
  </conditionalFormatting>
  <conditionalFormatting sqref="K10:K11 Q10:Q11">
    <cfRule type="expression" dxfId="160" priority="18" stopIfTrue="1">
      <formula>AND(K$2,$H10,K10="Always")</formula>
    </cfRule>
    <cfRule type="expression" dxfId="159" priority="19" stopIfTrue="1">
      <formula>AND(K$2,$H10,K10="Conditionally")</formula>
    </cfRule>
    <cfRule type="expression" dxfId="158" priority="25" stopIfTrue="1">
      <formula>OR(NOT(K$2),NOT($H10))</formula>
    </cfRule>
  </conditionalFormatting>
  <conditionalFormatting sqref="M10:M11 S10:S11">
    <cfRule type="expression" dxfId="157" priority="20" stopIfTrue="1">
      <formula>OR(NOT(M$2),NOT($J10))</formula>
    </cfRule>
    <cfRule type="expression" dxfId="156" priority="21" stopIfTrue="1">
      <formula>AND(M$2,$J10,M10="Always")</formula>
    </cfRule>
    <cfRule type="expression" dxfId="155" priority="22" stopIfTrue="1">
      <formula>AND(M$2,$J10,M10="Conditionally")</formula>
    </cfRule>
  </conditionalFormatting>
  <conditionalFormatting sqref="L10:L11 R10:R11">
    <cfRule type="expression" dxfId="154" priority="-1" stopIfTrue="1">
      <formula>AND(L$2,$I10,L10="Conditionally")</formula>
    </cfRule>
    <cfRule type="expression" dxfId="153" priority="23" stopIfTrue="1">
      <formula>OR(NOT(L$2),NOT($I10))</formula>
    </cfRule>
    <cfRule type="expression" dxfId="152" priority="24" stopIfTrue="1">
      <formula>AND(L$2,$I10,L10="Always")</formula>
    </cfRule>
  </conditionalFormatting>
  <conditionalFormatting sqref="N10:N11">
    <cfRule type="expression" dxfId="151" priority="10" stopIfTrue="1">
      <formula>AND(N$2,$H10,N10="Always")</formula>
    </cfRule>
    <cfRule type="expression" dxfId="150" priority="11" stopIfTrue="1">
      <formula>AND(N$2,$H10,N10="Conditionally")</formula>
    </cfRule>
    <cfRule type="expression" dxfId="149" priority="16" stopIfTrue="1">
      <formula>OR(NOT(N$2),NOT($H10))</formula>
    </cfRule>
  </conditionalFormatting>
  <conditionalFormatting sqref="P10:P11">
    <cfRule type="expression" dxfId="148" priority="12" stopIfTrue="1">
      <formula>OR(NOT(P$2),NOT($J10))</formula>
    </cfRule>
    <cfRule type="expression" dxfId="147" priority="13" stopIfTrue="1">
      <formula>AND(P$2,$J10,P10="Always")</formula>
    </cfRule>
    <cfRule type="expression" dxfId="146" priority="14" stopIfTrue="1">
      <formula>AND(P$2,$J10,P10="Conditionally")</formula>
    </cfRule>
  </conditionalFormatting>
  <conditionalFormatting sqref="O10:O11">
    <cfRule type="expression" dxfId="145" priority="15" stopIfTrue="1">
      <formula>OR(NOT(O$2),NOT($I10))</formula>
    </cfRule>
    <cfRule type="expression" dxfId="144" priority="17" stopIfTrue="1">
      <formula>AND(O$2,$I10,O10="Conditionally")</formula>
    </cfRule>
    <cfRule type="expression" dxfId="143" priority="26" stopIfTrue="1">
      <formula>AND(O$2,$I10,O10="Always")</formula>
    </cfRule>
  </conditionalFormatting>
  <conditionalFormatting sqref="K14:K15 N14:N15 Q14:Q15">
    <cfRule type="expression" dxfId="142" priority="1" stopIfTrue="1">
      <formula>AND(K$2,$H14,K14="Always")</formula>
    </cfRule>
    <cfRule type="expression" dxfId="141" priority="2" stopIfTrue="1">
      <formula>AND(K$2,$H14,K14="Conditionally")</formula>
    </cfRule>
    <cfRule type="expression" dxfId="140" priority="7" stopIfTrue="1">
      <formula>OR(NOT(K$2),NOT($H14))</formula>
    </cfRule>
  </conditionalFormatting>
  <conditionalFormatting sqref="M14:M15 P14:P15 S14:S15">
    <cfRule type="expression" dxfId="139" priority="3" stopIfTrue="1">
      <formula>OR(NOT(M$2),NOT($J14))</formula>
    </cfRule>
    <cfRule type="expression" dxfId="138" priority="4" stopIfTrue="1">
      <formula>AND(M$2,$J14,M14="Always")</formula>
    </cfRule>
    <cfRule type="expression" dxfId="137" priority="5" stopIfTrue="1">
      <formula>AND(M$2,$J14,M14="Conditionally")</formula>
    </cfRule>
  </conditionalFormatting>
  <conditionalFormatting sqref="L14:L15 O14:O15 R14:R15">
    <cfRule type="expression" dxfId="136" priority="6" stopIfTrue="1">
      <formula>OR(NOT(L$2),NOT($I14))</formula>
    </cfRule>
    <cfRule type="expression" dxfId="135" priority="7" stopIfTrue="1">
      <formula>AND(L$2,$I14,L14="Always")</formula>
    </cfRule>
    <cfRule type="expression" dxfId="134" priority="8" stopIfTrue="1">
      <formula>AND(L$2,$I14,L14="Conditionally")</formula>
    </cfRule>
  </conditionalFormatting>
  <dataValidations count="1">
    <dataValidation type="list" allowBlank="1" showInputMessage="1" showErrorMessage="1" sqref="K10:BF41">
      <formula1>"Always, Conditionally, Never"</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0"/>
  <sheetViews>
    <sheetView workbookViewId="0">
      <pane xSplit="2" ySplit="6" topLeftCell="C7" activePane="bottomRight" state="frozen"/>
      <selection activeCell="A3" sqref="A3"/>
      <selection pane="topRight" activeCell="B3" sqref="B3"/>
      <selection pane="bottomLeft" activeCell="A5" sqref="A5"/>
      <selection pane="bottomRight" activeCell="B7" sqref="B7"/>
    </sheetView>
  </sheetViews>
  <sheetFormatPr baseColWidth="10" defaultRowHeight="13" x14ac:dyDescent="0"/>
  <cols>
    <col min="1" max="1" width="6.5703125" hidden="1" customWidth="1"/>
    <col min="2" max="2" width="14.140625" customWidth="1"/>
    <col min="3" max="3" width="29.42578125" customWidth="1"/>
    <col min="4" max="9" width="5.5703125" customWidth="1"/>
    <col min="12" max="12" width="9" bestFit="1" customWidth="1"/>
    <col min="14" max="14" width="17.42578125" customWidth="1"/>
    <col min="15" max="15" width="2.7109375" hidden="1" customWidth="1"/>
    <col min="16" max="17" width="5.7109375" hidden="1" customWidth="1"/>
    <col min="18" max="19" width="8" hidden="1" customWidth="1"/>
    <col min="20" max="20" width="2.7109375" hidden="1" customWidth="1"/>
    <col min="21" max="21" width="5.5703125" hidden="1" customWidth="1"/>
    <col min="22" max="24" width="7.5703125" hidden="1" customWidth="1"/>
    <col min="25" max="25" width="7.7109375" hidden="1" customWidth="1"/>
    <col min="26" max="26" width="5.5703125" hidden="1" customWidth="1"/>
    <col min="27" max="27" width="2.7109375" hidden="1" customWidth="1"/>
    <col min="28" max="28" width="5.5703125" hidden="1" customWidth="1"/>
    <col min="29" max="33" width="10.7109375" hidden="1" customWidth="1"/>
    <col min="34" max="45" width="5.7109375" hidden="1" customWidth="1"/>
  </cols>
  <sheetData>
    <row r="1" spans="1:45" ht="51" hidden="1" customHeight="1">
      <c r="A1" s="22"/>
      <c r="B1" s="38"/>
      <c r="C1" s="38"/>
      <c r="D1" s="31"/>
      <c r="E1" s="38"/>
      <c r="F1" s="38"/>
      <c r="G1" s="38"/>
      <c r="H1" s="38"/>
      <c r="I1" s="38"/>
      <c r="J1" s="38"/>
      <c r="K1" s="38"/>
      <c r="L1" s="38"/>
      <c r="M1" s="38"/>
      <c r="N1" s="38"/>
      <c r="P1" s="38"/>
      <c r="Q1" s="31"/>
      <c r="R1" s="38"/>
      <c r="S1" s="38"/>
      <c r="U1" s="38"/>
      <c r="V1" s="38"/>
      <c r="W1" s="38"/>
      <c r="X1" s="38"/>
      <c r="Y1" s="38"/>
      <c r="Z1" s="38"/>
      <c r="AB1" s="193" t="s">
        <v>302</v>
      </c>
      <c r="AC1" s="117">
        <f>COLUMN(Q$6)-COLUMN($A$6)</f>
        <v>16</v>
      </c>
      <c r="AD1" s="28"/>
      <c r="AE1" s="38"/>
      <c r="AF1" s="117">
        <f>COLUMN(S$6)-COLUMN($A$6)</f>
        <v>18</v>
      </c>
      <c r="AG1" s="38"/>
      <c r="AH1" s="38"/>
      <c r="AI1" s="38"/>
      <c r="AJ1" s="38"/>
      <c r="AK1" s="38"/>
      <c r="AL1" s="38"/>
      <c r="AM1" s="38"/>
      <c r="AN1" s="38"/>
      <c r="AO1" s="38"/>
      <c r="AP1" s="38"/>
      <c r="AQ1" s="38"/>
      <c r="AR1" s="38"/>
      <c r="AS1" s="38"/>
    </row>
    <row r="2" spans="1:45" ht="105" hidden="1" customHeight="1">
      <c r="A2" s="172" t="s">
        <v>559</v>
      </c>
      <c r="B2" s="22"/>
      <c r="C2" s="22"/>
      <c r="D2" s="193" t="s">
        <v>228</v>
      </c>
      <c r="E2" s="31" t="b">
        <f>Actors!L$6&lt;&gt;""</f>
        <v>0</v>
      </c>
      <c r="F2" s="31" t="b">
        <f>Actors!M$6&lt;&gt;""</f>
        <v>0</v>
      </c>
      <c r="G2" s="31" t="b">
        <f>Actors!N$6&lt;&gt;""</f>
        <v>0</v>
      </c>
      <c r="H2" s="31" t="b">
        <f>Actors!O$6&lt;&gt;""</f>
        <v>0</v>
      </c>
      <c r="I2" s="31" t="b">
        <f>Actors!P$6&lt;&gt;""</f>
        <v>0</v>
      </c>
      <c r="J2" s="38"/>
      <c r="K2" s="38"/>
      <c r="L2" s="38"/>
      <c r="M2" s="38"/>
      <c r="N2" s="38"/>
      <c r="P2" s="28"/>
      <c r="Q2" s="172" t="s">
        <v>615</v>
      </c>
      <c r="R2" s="28">
        <f>COLUMN()-COLUMN($A$6)</f>
        <v>17</v>
      </c>
      <c r="S2" s="38"/>
      <c r="U2" s="22"/>
      <c r="V2" s="28">
        <f>COLUMN($B$6)-COLUMN($A$6)</f>
        <v>1</v>
      </c>
      <c r="W2" s="28">
        <f>COLUMN($J$6)-COLUMN($A$6)</f>
        <v>9</v>
      </c>
      <c r="X2" s="28">
        <f>COLUMN($K$6)-COLUMN($A$6)</f>
        <v>10</v>
      </c>
      <c r="Y2" s="22"/>
      <c r="Z2" s="22"/>
      <c r="AB2" s="192" t="s">
        <v>269</v>
      </c>
      <c r="AC2" s="117">
        <f>COLUMN()-COLUMN($A$6)</f>
        <v>28</v>
      </c>
      <c r="AD2" s="28"/>
      <c r="AE2" s="22"/>
      <c r="AF2" s="117">
        <f>COLUMN()-COLUMN($A$6)</f>
        <v>31</v>
      </c>
      <c r="AG2" s="22"/>
      <c r="AH2" s="22"/>
      <c r="AI2" s="22"/>
      <c r="AJ2" s="22"/>
      <c r="AK2" s="22"/>
      <c r="AL2" s="22"/>
      <c r="AM2" s="22"/>
      <c r="AN2" s="22"/>
      <c r="AO2" s="22"/>
      <c r="AP2" s="22"/>
      <c r="AQ2" s="22"/>
      <c r="AR2" s="22"/>
      <c r="AS2" s="22"/>
    </row>
    <row r="3" spans="1:45" ht="14" hidden="1" customHeight="1">
      <c r="A3" s="149">
        <f>COUNTIF($A$6:$A$182,"&gt;0")</f>
        <v>34</v>
      </c>
      <c r="B3" s="211" t="s">
        <v>22</v>
      </c>
      <c r="C3" s="212"/>
      <c r="D3" s="212"/>
      <c r="E3" s="212"/>
      <c r="F3" s="212"/>
      <c r="G3" s="212"/>
      <c r="H3" s="212"/>
      <c r="I3" s="212"/>
      <c r="J3" s="212"/>
      <c r="K3" s="212"/>
      <c r="L3" s="212"/>
      <c r="M3" s="212"/>
      <c r="N3" s="213"/>
      <c r="P3" s="265" t="s">
        <v>631</v>
      </c>
      <c r="Q3" s="266"/>
      <c r="R3" s="266"/>
      <c r="S3" s="267"/>
      <c r="U3" s="211" t="s">
        <v>49</v>
      </c>
      <c r="V3" s="232"/>
      <c r="W3" s="232"/>
      <c r="X3" s="232"/>
      <c r="Y3" s="232"/>
      <c r="Z3" s="232"/>
      <c r="AB3" s="211" t="s">
        <v>632</v>
      </c>
      <c r="AC3" s="263"/>
      <c r="AD3" s="232"/>
      <c r="AE3" s="232"/>
      <c r="AF3" s="232"/>
      <c r="AG3" s="232"/>
      <c r="AH3" s="211" t="s">
        <v>7</v>
      </c>
      <c r="AI3" s="204"/>
      <c r="AJ3" s="204"/>
      <c r="AK3" s="204"/>
      <c r="AL3" s="204"/>
      <c r="AM3" s="204"/>
      <c r="AN3" s="204"/>
      <c r="AO3" s="204"/>
      <c r="AP3" s="204"/>
      <c r="AQ3" s="204"/>
      <c r="AR3" s="204"/>
      <c r="AS3" s="230"/>
    </row>
    <row r="4" spans="1:45" ht="16">
      <c r="A4" s="149"/>
      <c r="B4" s="16"/>
      <c r="C4" s="16"/>
      <c r="D4" s="16"/>
      <c r="E4" s="214" t="s">
        <v>257</v>
      </c>
      <c r="F4" s="215"/>
      <c r="G4" s="215"/>
      <c r="H4" s="215"/>
      <c r="I4" s="215"/>
      <c r="J4" s="39"/>
      <c r="K4" s="16"/>
      <c r="L4" s="16"/>
      <c r="M4" s="16"/>
      <c r="N4" s="16"/>
      <c r="P4" s="24"/>
      <c r="Q4" s="24"/>
      <c r="R4" s="24"/>
      <c r="S4" s="197"/>
      <c r="U4" s="24"/>
      <c r="V4" s="24"/>
      <c r="W4" s="24"/>
      <c r="X4" s="24"/>
      <c r="Y4" s="24"/>
      <c r="Z4" s="24"/>
      <c r="AB4" s="225" t="s">
        <v>140</v>
      </c>
      <c r="AC4" s="226"/>
      <c r="AD4" s="227"/>
      <c r="AE4" s="225" t="s">
        <v>141</v>
      </c>
      <c r="AF4" s="226"/>
      <c r="AG4" s="264"/>
      <c r="AH4" s="203" t="s">
        <v>6</v>
      </c>
      <c r="AI4" s="204"/>
      <c r="AJ4" s="204"/>
      <c r="AK4" s="204"/>
      <c r="AL4" s="204"/>
      <c r="AM4" s="205"/>
      <c r="AN4" s="203" t="s">
        <v>34</v>
      </c>
      <c r="AO4" s="204"/>
      <c r="AP4" s="204"/>
      <c r="AQ4" s="204"/>
      <c r="AR4" s="204"/>
      <c r="AS4" s="205"/>
    </row>
    <row r="5" spans="1:45" ht="23">
      <c r="A5" s="186"/>
      <c r="B5" s="16"/>
      <c r="C5" s="16"/>
      <c r="D5" s="16"/>
      <c r="E5" s="19"/>
      <c r="F5" s="19"/>
      <c r="G5" s="19"/>
      <c r="H5" s="19"/>
      <c r="I5" s="19"/>
      <c r="J5" s="196"/>
      <c r="K5" s="16"/>
      <c r="L5" s="16"/>
      <c r="M5" s="16"/>
      <c r="N5" s="16"/>
      <c r="P5" s="30"/>
      <c r="Q5" s="30"/>
      <c r="R5" s="30"/>
      <c r="S5" s="197"/>
      <c r="U5" s="30"/>
      <c r="V5" s="26"/>
      <c r="W5" s="26"/>
      <c r="X5" s="26"/>
      <c r="Y5" s="30"/>
      <c r="Z5" s="30"/>
      <c r="AB5" s="34"/>
      <c r="AC5" s="175" t="s">
        <v>614</v>
      </c>
      <c r="AD5" s="34"/>
      <c r="AE5" s="34"/>
      <c r="AF5" s="175" t="s">
        <v>614</v>
      </c>
      <c r="AG5" s="34"/>
      <c r="AH5" s="188"/>
      <c r="AI5" s="34"/>
      <c r="AJ5" s="34"/>
      <c r="AK5" s="34"/>
      <c r="AL5" s="34"/>
      <c r="AM5" s="34"/>
      <c r="AN5" s="188"/>
      <c r="AO5" s="34"/>
      <c r="AP5" s="34"/>
      <c r="AQ5" s="34"/>
      <c r="AR5" s="34"/>
      <c r="AS5" s="190"/>
    </row>
    <row r="6" spans="1:45" ht="105" customHeight="1">
      <c r="A6" s="172" t="s">
        <v>555</v>
      </c>
      <c r="B6" s="16" t="s">
        <v>27</v>
      </c>
      <c r="C6" s="16" t="s">
        <v>51</v>
      </c>
      <c r="D6" s="36" t="s">
        <v>53</v>
      </c>
      <c r="E6" s="19" t="str">
        <f>IF(E$2,Actors!L$6,"")</f>
        <v/>
      </c>
      <c r="F6" s="19" t="str">
        <f>IF(F$2,Actors!M$6,"")</f>
        <v/>
      </c>
      <c r="G6" s="19" t="str">
        <f>IF(G$2,Actors!N$6,"")</f>
        <v/>
      </c>
      <c r="H6" s="19" t="str">
        <f>IF(H$2,Actors!O$6,"")</f>
        <v/>
      </c>
      <c r="I6" s="19" t="str">
        <f>IF(I$2,Actors!P$6,"")</f>
        <v/>
      </c>
      <c r="J6" s="57" t="s">
        <v>91</v>
      </c>
      <c r="K6" s="14" t="s">
        <v>92</v>
      </c>
      <c r="L6" s="14" t="s">
        <v>324</v>
      </c>
      <c r="M6" s="14" t="s">
        <v>93</v>
      </c>
      <c r="N6" s="14" t="s">
        <v>26</v>
      </c>
      <c r="O6" s="29" t="s">
        <v>37</v>
      </c>
      <c r="P6" s="114" t="s">
        <v>150</v>
      </c>
      <c r="Q6" s="114" t="s">
        <v>294</v>
      </c>
      <c r="R6" s="166" t="s">
        <v>85</v>
      </c>
      <c r="S6" s="166" t="s">
        <v>633</v>
      </c>
      <c r="T6" s="29" t="s">
        <v>37</v>
      </c>
      <c r="U6" s="21" t="s">
        <v>189</v>
      </c>
      <c r="V6" s="26" t="s">
        <v>38</v>
      </c>
      <c r="W6" s="26" t="s">
        <v>142</v>
      </c>
      <c r="X6" s="26" t="s">
        <v>143</v>
      </c>
      <c r="Y6" s="21" t="s">
        <v>46</v>
      </c>
      <c r="Z6" s="21" t="s">
        <v>47</v>
      </c>
      <c r="AA6" s="29" t="s">
        <v>37</v>
      </c>
      <c r="AB6" s="176" t="s">
        <v>556</v>
      </c>
      <c r="AC6" s="47">
        <v>0</v>
      </c>
      <c r="AD6" s="156" t="s">
        <v>27</v>
      </c>
      <c r="AE6" s="176" t="s">
        <v>556</v>
      </c>
      <c r="AF6" s="47">
        <v>0</v>
      </c>
      <c r="AG6" s="156" t="s">
        <v>27</v>
      </c>
      <c r="AH6" s="87" t="s">
        <v>0</v>
      </c>
      <c r="AI6" s="81" t="s">
        <v>1</v>
      </c>
      <c r="AJ6" s="81" t="s">
        <v>2</v>
      </c>
      <c r="AK6" s="81" t="s">
        <v>3</v>
      </c>
      <c r="AL6" s="81" t="s">
        <v>4</v>
      </c>
      <c r="AM6" s="88" t="s">
        <v>5</v>
      </c>
      <c r="AN6" s="87" t="s">
        <v>0</v>
      </c>
      <c r="AO6" s="81" t="s">
        <v>1</v>
      </c>
      <c r="AP6" s="81" t="s">
        <v>2</v>
      </c>
      <c r="AQ6" s="81" t="s">
        <v>3</v>
      </c>
      <c r="AR6" s="81" t="s">
        <v>4</v>
      </c>
      <c r="AS6" s="88" t="s">
        <v>5</v>
      </c>
    </row>
    <row r="7" spans="1:45">
      <c r="A7" s="150">
        <f t="shared" ref="A7:A40" si="0">ROW()-ROW($A$6)</f>
        <v>1</v>
      </c>
      <c r="B7" s="145"/>
      <c r="C7" s="41"/>
      <c r="D7" s="42"/>
      <c r="E7" s="42"/>
      <c r="F7" s="42"/>
      <c r="G7" s="42"/>
      <c r="H7" s="42"/>
      <c r="I7" s="43"/>
      <c r="J7" s="55"/>
      <c r="K7" s="56"/>
      <c r="L7" s="51"/>
      <c r="M7" s="44"/>
      <c r="N7" s="44"/>
      <c r="O7" s="46"/>
      <c r="P7" s="45" t="b">
        <f>$B7&lt;&gt;""</f>
        <v>0</v>
      </c>
      <c r="Q7" s="45" t="b">
        <f ca="1">(COUNTIF(OFFSET($A$6,1,1,$A7),$B7)=1)</f>
        <v>0</v>
      </c>
      <c r="R7" s="45" t="b">
        <f ca="1">IF($Y7,OFFSET($A$6,$U7,R$2),IFERROR(IF(D7,TRUE,FALSE),FALSE))</f>
        <v>0</v>
      </c>
      <c r="S7" s="45" t="b">
        <f ca="1">AND(Q7,R7)</f>
        <v>0</v>
      </c>
      <c r="T7" s="46"/>
      <c r="U7" s="45">
        <f>A7-1</f>
        <v>0</v>
      </c>
      <c r="V7" s="45" t="str">
        <f t="shared" ref="V7:X26" ca="1" si="1">OFFSET($A$6,$U7,V$2)</f>
        <v>Name</v>
      </c>
      <c r="W7" s="45" t="str">
        <f t="shared" ca="1" si="1"/>
        <v>From</v>
      </c>
      <c r="X7" s="45" t="str">
        <f t="shared" ca="1" si="1"/>
        <v>To</v>
      </c>
      <c r="Y7" s="45" t="b">
        <f t="shared" ref="Y7:Y40" ca="1" si="2">AND($P7,$B7=$V7)</f>
        <v>0</v>
      </c>
      <c r="Z7" s="45" t="b">
        <f t="shared" ref="Z7:Z40" ca="1" si="3">AND($Y7,NOT(ISBLANK($J7)),$J7=$W7,NOT(ISBLANK($K7)),$K7=$X7)</f>
        <v>0</v>
      </c>
      <c r="AA7" s="46"/>
      <c r="AB7" s="45">
        <f ca="1">OFFSET($A$6,$U7,AC$2)+1</f>
        <v>1</v>
      </c>
      <c r="AC7" s="47" t="e">
        <f ca="1">MATCH(TRUE,OFFSET($A$6,AB7,AC$1,50,1),0)-1+AB7</f>
        <v>#N/A</v>
      </c>
      <c r="AD7" s="47" t="str">
        <f ca="1">IF(ISNA(AC7),"",OFFSET($A$6,AC7,1))</f>
        <v/>
      </c>
      <c r="AE7" s="45">
        <f ca="1">OFFSET($A$6,$U7,AF$2)+1</f>
        <v>1</v>
      </c>
      <c r="AF7" s="47" t="e">
        <f ca="1">MATCH(TRUE,OFFSET($A$6,AE7,AF$1,50,1),0)-1+AE7</f>
        <v>#N/A</v>
      </c>
      <c r="AG7" s="47" t="str">
        <f ca="1">IF(ISNA(AF7),"",OFFSET($A$6,AF7,1))</f>
        <v/>
      </c>
      <c r="AH7" s="89" t="b">
        <v>1</v>
      </c>
      <c r="AI7" s="45" t="b">
        <v>1</v>
      </c>
      <c r="AJ7" s="45" t="b">
        <v>1</v>
      </c>
      <c r="AK7" s="45" t="b">
        <v>1</v>
      </c>
      <c r="AL7" s="45" t="b">
        <v>0</v>
      </c>
      <c r="AM7" s="90" t="b">
        <v>0</v>
      </c>
      <c r="AN7" s="134" t="b">
        <v>1</v>
      </c>
      <c r="AO7" s="45" t="b">
        <v>1</v>
      </c>
      <c r="AP7" s="45" t="b">
        <v>0</v>
      </c>
      <c r="AQ7" s="45" t="b">
        <v>0</v>
      </c>
      <c r="AR7" s="45" t="b">
        <v>0</v>
      </c>
      <c r="AS7" s="90" t="b">
        <v>0</v>
      </c>
    </row>
    <row r="8" spans="1:45">
      <c r="A8" s="150">
        <f t="shared" si="0"/>
        <v>2</v>
      </c>
      <c r="B8" s="145"/>
      <c r="C8" s="41"/>
      <c r="D8" s="42"/>
      <c r="E8" s="42"/>
      <c r="F8" s="42"/>
      <c r="G8" s="42"/>
      <c r="H8" s="42"/>
      <c r="I8" s="43"/>
      <c r="J8" s="55"/>
      <c r="K8" s="56"/>
      <c r="L8" s="51"/>
      <c r="M8" s="44"/>
      <c r="N8" s="44"/>
      <c r="O8" s="46"/>
      <c r="P8" s="45" t="b">
        <f t="shared" ref="P8:P40" si="4">$B8&lt;&gt;""</f>
        <v>0</v>
      </c>
      <c r="Q8" s="45" t="b">
        <f t="shared" ref="Q8:Q40" ca="1" si="5">(COUNTIF(OFFSET($A$6,1,1,$A8),$B8)=1)</f>
        <v>0</v>
      </c>
      <c r="R8" s="45" t="b">
        <f t="shared" ref="R8:R40" ca="1" si="6">IF($Y8,OFFSET($A$6,$U8,R$2),IFERROR(IF(D8,TRUE,FALSE),FALSE))</f>
        <v>0</v>
      </c>
      <c r="S8" s="45" t="b">
        <f t="shared" ref="S8:S40" ca="1" si="7">AND(Q8,R8)</f>
        <v>0</v>
      </c>
      <c r="T8" s="46"/>
      <c r="U8" s="45">
        <f t="shared" ref="U8:U40" si="8">A8-1</f>
        <v>1</v>
      </c>
      <c r="V8" s="45">
        <f t="shared" ca="1" si="1"/>
        <v>0</v>
      </c>
      <c r="W8" s="45">
        <f t="shared" ca="1" si="1"/>
        <v>0</v>
      </c>
      <c r="X8" s="45">
        <f t="shared" ca="1" si="1"/>
        <v>0</v>
      </c>
      <c r="Y8" s="45" t="b">
        <f t="shared" ca="1" si="2"/>
        <v>0</v>
      </c>
      <c r="Z8" s="45" t="b">
        <f t="shared" ca="1" si="3"/>
        <v>0</v>
      </c>
      <c r="AA8" s="46"/>
      <c r="AB8" s="45" t="e">
        <f t="shared" ref="AB8:AB40" ca="1" si="9">OFFSET($A$6,$U8,AC$2)+1</f>
        <v>#N/A</v>
      </c>
      <c r="AC8" s="47" t="e">
        <f t="shared" ref="AC8" ca="1" si="10">MATCH(TRUE,OFFSET($A$6,AB8,AC$1,50,1),0)-1+AB8</f>
        <v>#N/A</v>
      </c>
      <c r="AD8" s="47" t="str">
        <f t="shared" ref="AD8" ca="1" si="11">IF(ISNA(AC8),"",OFFSET($A$6,AC8,1))</f>
        <v/>
      </c>
      <c r="AE8" s="45" t="e">
        <f t="shared" ref="AE8:AE40" ca="1" si="12">OFFSET($A$6,$U8,AF$2)+1</f>
        <v>#N/A</v>
      </c>
      <c r="AF8" s="47" t="e">
        <f t="shared" ref="AF8:AF40" ca="1" si="13">MATCH(TRUE,OFFSET($A$6,AE8,AF$1,50,1),0)-1+AE8</f>
        <v>#N/A</v>
      </c>
      <c r="AG8" s="47" t="str">
        <f t="shared" ref="AG8:AG40" ca="1" si="14">IF(ISNA(AF8),"",OFFSET($A$6,AF8,1))</f>
        <v/>
      </c>
      <c r="AH8" s="89" t="b">
        <v>1</v>
      </c>
      <c r="AI8" s="45" t="b">
        <v>1</v>
      </c>
      <c r="AJ8" s="45" t="b">
        <v>1</v>
      </c>
      <c r="AK8" s="45" t="b">
        <v>1</v>
      </c>
      <c r="AL8" s="45" t="b">
        <v>0</v>
      </c>
      <c r="AM8" s="90" t="b">
        <v>0</v>
      </c>
      <c r="AN8" s="134" t="b">
        <v>1</v>
      </c>
      <c r="AO8" s="45" t="b">
        <v>1</v>
      </c>
      <c r="AP8" s="45" t="b">
        <v>0</v>
      </c>
      <c r="AQ8" s="45" t="b">
        <v>0</v>
      </c>
      <c r="AR8" s="45" t="b">
        <v>0</v>
      </c>
      <c r="AS8" s="90" t="b">
        <v>0</v>
      </c>
    </row>
    <row r="9" spans="1:45">
      <c r="A9" s="150">
        <f t="shared" si="0"/>
        <v>3</v>
      </c>
      <c r="B9" s="145"/>
      <c r="C9" s="41"/>
      <c r="D9" s="42"/>
      <c r="E9" s="42"/>
      <c r="F9" s="42"/>
      <c r="G9" s="42"/>
      <c r="H9" s="42"/>
      <c r="I9" s="43"/>
      <c r="J9" s="55"/>
      <c r="K9" s="56"/>
      <c r="L9" s="51"/>
      <c r="M9" s="44"/>
      <c r="N9" s="44"/>
      <c r="O9" s="46"/>
      <c r="P9" s="45" t="b">
        <f t="shared" si="4"/>
        <v>0</v>
      </c>
      <c r="Q9" s="45" t="b">
        <f t="shared" ca="1" si="5"/>
        <v>0</v>
      </c>
      <c r="R9" s="45" t="b">
        <f t="shared" ca="1" si="6"/>
        <v>0</v>
      </c>
      <c r="S9" s="45" t="b">
        <f t="shared" ca="1" si="7"/>
        <v>0</v>
      </c>
      <c r="T9" s="46"/>
      <c r="U9" s="45">
        <f t="shared" si="8"/>
        <v>2</v>
      </c>
      <c r="V9" s="45">
        <f t="shared" ca="1" si="1"/>
        <v>0</v>
      </c>
      <c r="W9" s="45">
        <f t="shared" ca="1" si="1"/>
        <v>0</v>
      </c>
      <c r="X9" s="45">
        <f t="shared" ca="1" si="1"/>
        <v>0</v>
      </c>
      <c r="Y9" s="45" t="b">
        <f t="shared" ca="1" si="2"/>
        <v>0</v>
      </c>
      <c r="Z9" s="45" t="b">
        <f t="shared" ca="1" si="3"/>
        <v>0</v>
      </c>
      <c r="AA9" s="46"/>
      <c r="AB9" s="45" t="e">
        <f t="shared" ca="1" si="9"/>
        <v>#N/A</v>
      </c>
      <c r="AC9" s="47" t="e">
        <f t="shared" ref="AC9" ca="1" si="15">MATCH(TRUE,OFFSET($A$6,AB9,AC$1,50,1),0)-1+AB9</f>
        <v>#N/A</v>
      </c>
      <c r="AD9" s="47" t="str">
        <f t="shared" ref="AD9" ca="1" si="16">IF(ISNA(AC9),"",OFFSET($A$6,AC9,1))</f>
        <v/>
      </c>
      <c r="AE9" s="45" t="e">
        <f t="shared" ca="1" si="12"/>
        <v>#N/A</v>
      </c>
      <c r="AF9" s="47" t="e">
        <f t="shared" ca="1" si="13"/>
        <v>#N/A</v>
      </c>
      <c r="AG9" s="47" t="str">
        <f t="shared" ca="1" si="14"/>
        <v/>
      </c>
      <c r="AH9" s="89" t="b">
        <v>1</v>
      </c>
      <c r="AI9" s="45" t="b">
        <v>1</v>
      </c>
      <c r="AJ9" s="45" t="b">
        <v>1</v>
      </c>
      <c r="AK9" s="45" t="b">
        <v>1</v>
      </c>
      <c r="AL9" s="45" t="b">
        <v>0</v>
      </c>
      <c r="AM9" s="90" t="b">
        <v>0</v>
      </c>
      <c r="AN9" s="134" t="b">
        <v>1</v>
      </c>
      <c r="AO9" s="45" t="b">
        <v>1</v>
      </c>
      <c r="AP9" s="45" t="b">
        <v>0</v>
      </c>
      <c r="AQ9" s="45" t="b">
        <v>0</v>
      </c>
      <c r="AR9" s="45" t="b">
        <v>0</v>
      </c>
      <c r="AS9" s="90" t="b">
        <v>0</v>
      </c>
    </row>
    <row r="10" spans="1:45">
      <c r="A10" s="150">
        <f t="shared" si="0"/>
        <v>4</v>
      </c>
      <c r="B10" s="145"/>
      <c r="C10" s="41"/>
      <c r="D10" s="42"/>
      <c r="E10" s="42"/>
      <c r="F10" s="42"/>
      <c r="G10" s="42"/>
      <c r="H10" s="42"/>
      <c r="I10" s="43"/>
      <c r="J10" s="55"/>
      <c r="K10" s="56"/>
      <c r="L10" s="51"/>
      <c r="M10" s="44"/>
      <c r="N10" s="44"/>
      <c r="O10" s="46"/>
      <c r="P10" s="45" t="b">
        <f t="shared" si="4"/>
        <v>0</v>
      </c>
      <c r="Q10" s="45" t="b">
        <f t="shared" ca="1" si="5"/>
        <v>0</v>
      </c>
      <c r="R10" s="45" t="b">
        <f t="shared" ca="1" si="6"/>
        <v>0</v>
      </c>
      <c r="S10" s="45" t="b">
        <f t="shared" ca="1" si="7"/>
        <v>0</v>
      </c>
      <c r="T10" s="46"/>
      <c r="U10" s="45">
        <f t="shared" si="8"/>
        <v>3</v>
      </c>
      <c r="V10" s="45">
        <f t="shared" ca="1" si="1"/>
        <v>0</v>
      </c>
      <c r="W10" s="45">
        <f t="shared" ca="1" si="1"/>
        <v>0</v>
      </c>
      <c r="X10" s="45">
        <f t="shared" ca="1" si="1"/>
        <v>0</v>
      </c>
      <c r="Y10" s="45" t="b">
        <f t="shared" ca="1" si="2"/>
        <v>0</v>
      </c>
      <c r="Z10" s="45" t="b">
        <f t="shared" ca="1" si="3"/>
        <v>0</v>
      </c>
      <c r="AA10" s="46"/>
      <c r="AB10" s="45" t="e">
        <f t="shared" ca="1" si="9"/>
        <v>#N/A</v>
      </c>
      <c r="AC10" s="47" t="e">
        <f t="shared" ref="AC10" ca="1" si="17">MATCH(TRUE,OFFSET($A$6,AB10,AC$1,50,1),0)-1+AB10</f>
        <v>#N/A</v>
      </c>
      <c r="AD10" s="47" t="str">
        <f t="shared" ref="AD10" ca="1" si="18">IF(ISNA(AC10),"",OFFSET($A$6,AC10,1))</f>
        <v/>
      </c>
      <c r="AE10" s="45" t="e">
        <f t="shared" ca="1" si="12"/>
        <v>#N/A</v>
      </c>
      <c r="AF10" s="47" t="e">
        <f t="shared" ca="1" si="13"/>
        <v>#N/A</v>
      </c>
      <c r="AG10" s="47" t="str">
        <f t="shared" ca="1" si="14"/>
        <v/>
      </c>
      <c r="AH10" s="89" t="b">
        <v>1</v>
      </c>
      <c r="AI10" s="45" t="b">
        <v>1</v>
      </c>
      <c r="AJ10" s="45" t="b">
        <v>1</v>
      </c>
      <c r="AK10" s="45" t="b">
        <v>1</v>
      </c>
      <c r="AL10" s="45" t="b">
        <v>0</v>
      </c>
      <c r="AM10" s="90" t="b">
        <v>0</v>
      </c>
      <c r="AN10" s="134" t="b">
        <v>1</v>
      </c>
      <c r="AO10" s="45" t="b">
        <v>1</v>
      </c>
      <c r="AP10" s="45" t="b">
        <v>0</v>
      </c>
      <c r="AQ10" s="45" t="b">
        <v>0</v>
      </c>
      <c r="AR10" s="45" t="b">
        <v>0</v>
      </c>
      <c r="AS10" s="90" t="b">
        <v>0</v>
      </c>
    </row>
    <row r="11" spans="1:45">
      <c r="A11" s="150">
        <f t="shared" si="0"/>
        <v>5</v>
      </c>
      <c r="B11" s="145"/>
      <c r="C11" s="41"/>
      <c r="D11" s="42"/>
      <c r="E11" s="42"/>
      <c r="F11" s="42"/>
      <c r="G11" s="42"/>
      <c r="H11" s="42"/>
      <c r="I11" s="43"/>
      <c r="J11" s="55"/>
      <c r="K11" s="56"/>
      <c r="L11" s="51"/>
      <c r="M11" s="44"/>
      <c r="N11" s="44"/>
      <c r="O11" s="46"/>
      <c r="P11" s="45" t="b">
        <f t="shared" si="4"/>
        <v>0</v>
      </c>
      <c r="Q11" s="45" t="b">
        <f t="shared" ca="1" si="5"/>
        <v>0</v>
      </c>
      <c r="R11" s="45" t="b">
        <f t="shared" ca="1" si="6"/>
        <v>0</v>
      </c>
      <c r="S11" s="45" t="b">
        <f t="shared" ca="1" si="7"/>
        <v>0</v>
      </c>
      <c r="T11" s="46"/>
      <c r="U11" s="45">
        <f t="shared" si="8"/>
        <v>4</v>
      </c>
      <c r="V11" s="45">
        <f t="shared" ca="1" si="1"/>
        <v>0</v>
      </c>
      <c r="W11" s="45">
        <f t="shared" ca="1" si="1"/>
        <v>0</v>
      </c>
      <c r="X11" s="45">
        <f t="shared" ca="1" si="1"/>
        <v>0</v>
      </c>
      <c r="Y11" s="45" t="b">
        <f t="shared" ca="1" si="2"/>
        <v>0</v>
      </c>
      <c r="Z11" s="45" t="b">
        <f t="shared" ca="1" si="3"/>
        <v>0</v>
      </c>
      <c r="AA11" s="46"/>
      <c r="AB11" s="45" t="e">
        <f t="shared" ca="1" si="9"/>
        <v>#N/A</v>
      </c>
      <c r="AC11" s="47" t="e">
        <f t="shared" ref="AC11" ca="1" si="19">MATCH(TRUE,OFFSET($A$6,AB11,AC$1,50,1),0)-1+AB11</f>
        <v>#N/A</v>
      </c>
      <c r="AD11" s="47" t="str">
        <f t="shared" ref="AD11" ca="1" si="20">IF(ISNA(AC11),"",OFFSET($A$6,AC11,1))</f>
        <v/>
      </c>
      <c r="AE11" s="45" t="e">
        <f t="shared" ca="1" si="12"/>
        <v>#N/A</v>
      </c>
      <c r="AF11" s="47" t="e">
        <f t="shared" ca="1" si="13"/>
        <v>#N/A</v>
      </c>
      <c r="AG11" s="47" t="str">
        <f t="shared" ca="1" si="14"/>
        <v/>
      </c>
      <c r="AH11" s="89" t="b">
        <v>1</v>
      </c>
      <c r="AI11" s="45" t="b">
        <v>1</v>
      </c>
      <c r="AJ11" s="45" t="b">
        <v>1</v>
      </c>
      <c r="AK11" s="45" t="b">
        <v>1</v>
      </c>
      <c r="AL11" s="45" t="b">
        <v>0</v>
      </c>
      <c r="AM11" s="90" t="b">
        <v>0</v>
      </c>
      <c r="AN11" s="134" t="b">
        <v>1</v>
      </c>
      <c r="AO11" s="45" t="b">
        <v>1</v>
      </c>
      <c r="AP11" s="45" t="b">
        <v>0</v>
      </c>
      <c r="AQ11" s="45" t="b">
        <v>0</v>
      </c>
      <c r="AR11" s="45" t="b">
        <v>0</v>
      </c>
      <c r="AS11" s="90" t="b">
        <v>0</v>
      </c>
    </row>
    <row r="12" spans="1:45">
      <c r="A12" s="150">
        <f t="shared" si="0"/>
        <v>6</v>
      </c>
      <c r="B12" s="145"/>
      <c r="C12" s="41"/>
      <c r="D12" s="42"/>
      <c r="E12" s="42"/>
      <c r="F12" s="42"/>
      <c r="G12" s="42"/>
      <c r="H12" s="42"/>
      <c r="I12" s="43"/>
      <c r="J12" s="55"/>
      <c r="K12" s="56"/>
      <c r="L12" s="51"/>
      <c r="M12" s="44"/>
      <c r="N12" s="44"/>
      <c r="O12" s="46"/>
      <c r="P12" s="45" t="b">
        <f t="shared" si="4"/>
        <v>0</v>
      </c>
      <c r="Q12" s="45" t="b">
        <f t="shared" ca="1" si="5"/>
        <v>0</v>
      </c>
      <c r="R12" s="45" t="b">
        <f t="shared" ca="1" si="6"/>
        <v>0</v>
      </c>
      <c r="S12" s="45" t="b">
        <f t="shared" ca="1" si="7"/>
        <v>0</v>
      </c>
      <c r="T12" s="46"/>
      <c r="U12" s="45">
        <f t="shared" si="8"/>
        <v>5</v>
      </c>
      <c r="V12" s="45">
        <f t="shared" ca="1" si="1"/>
        <v>0</v>
      </c>
      <c r="W12" s="45">
        <f t="shared" ca="1" si="1"/>
        <v>0</v>
      </c>
      <c r="X12" s="45">
        <f t="shared" ca="1" si="1"/>
        <v>0</v>
      </c>
      <c r="Y12" s="45" t="b">
        <f t="shared" ca="1" si="2"/>
        <v>0</v>
      </c>
      <c r="Z12" s="45" t="b">
        <f t="shared" ca="1" si="3"/>
        <v>0</v>
      </c>
      <c r="AA12" s="46"/>
      <c r="AB12" s="45" t="e">
        <f t="shared" ca="1" si="9"/>
        <v>#N/A</v>
      </c>
      <c r="AC12" s="47" t="e">
        <f t="shared" ref="AC12" ca="1" si="21">MATCH(TRUE,OFFSET($A$6,AB12,AC$1,50,1),0)-1+AB12</f>
        <v>#N/A</v>
      </c>
      <c r="AD12" s="47" t="str">
        <f t="shared" ref="AD12" ca="1" si="22">IF(ISNA(AC12),"",OFFSET($A$6,AC12,1))</f>
        <v/>
      </c>
      <c r="AE12" s="45" t="e">
        <f t="shared" ca="1" si="12"/>
        <v>#N/A</v>
      </c>
      <c r="AF12" s="47" t="e">
        <f t="shared" ca="1" si="13"/>
        <v>#N/A</v>
      </c>
      <c r="AG12" s="47" t="str">
        <f t="shared" ca="1" si="14"/>
        <v/>
      </c>
      <c r="AH12" s="89" t="b">
        <v>1</v>
      </c>
      <c r="AI12" s="45" t="b">
        <v>1</v>
      </c>
      <c r="AJ12" s="45" t="b">
        <v>1</v>
      </c>
      <c r="AK12" s="45" t="b">
        <v>1</v>
      </c>
      <c r="AL12" s="45" t="b">
        <v>0</v>
      </c>
      <c r="AM12" s="90" t="b">
        <v>0</v>
      </c>
      <c r="AN12" s="134" t="b">
        <v>1</v>
      </c>
      <c r="AO12" s="45" t="b">
        <v>1</v>
      </c>
      <c r="AP12" s="45" t="b">
        <v>0</v>
      </c>
      <c r="AQ12" s="45" t="b">
        <v>0</v>
      </c>
      <c r="AR12" s="45" t="b">
        <v>0</v>
      </c>
      <c r="AS12" s="90" t="b">
        <v>0</v>
      </c>
    </row>
    <row r="13" spans="1:45">
      <c r="A13" s="150">
        <f t="shared" si="0"/>
        <v>7</v>
      </c>
      <c r="B13" s="145"/>
      <c r="C13" s="41"/>
      <c r="D13" s="42"/>
      <c r="E13" s="42"/>
      <c r="F13" s="42"/>
      <c r="G13" s="42"/>
      <c r="H13" s="42"/>
      <c r="I13" s="43"/>
      <c r="J13" s="55"/>
      <c r="K13" s="56"/>
      <c r="L13" s="51"/>
      <c r="M13" s="44"/>
      <c r="N13" s="44"/>
      <c r="O13" s="46"/>
      <c r="P13" s="45" t="b">
        <f t="shared" si="4"/>
        <v>0</v>
      </c>
      <c r="Q13" s="45" t="b">
        <f t="shared" ca="1" si="5"/>
        <v>0</v>
      </c>
      <c r="R13" s="45" t="b">
        <f t="shared" ca="1" si="6"/>
        <v>0</v>
      </c>
      <c r="S13" s="45" t="b">
        <f t="shared" ca="1" si="7"/>
        <v>0</v>
      </c>
      <c r="T13" s="46"/>
      <c r="U13" s="45">
        <f t="shared" si="8"/>
        <v>6</v>
      </c>
      <c r="V13" s="45">
        <f t="shared" ca="1" si="1"/>
        <v>0</v>
      </c>
      <c r="W13" s="45">
        <f t="shared" ca="1" si="1"/>
        <v>0</v>
      </c>
      <c r="X13" s="45">
        <f t="shared" ca="1" si="1"/>
        <v>0</v>
      </c>
      <c r="Y13" s="45" t="b">
        <f t="shared" ca="1" si="2"/>
        <v>0</v>
      </c>
      <c r="Z13" s="45" t="b">
        <f t="shared" ca="1" si="3"/>
        <v>0</v>
      </c>
      <c r="AA13" s="46"/>
      <c r="AB13" s="45" t="e">
        <f t="shared" ca="1" si="9"/>
        <v>#N/A</v>
      </c>
      <c r="AC13" s="47" t="e">
        <f t="shared" ref="AC13" ca="1" si="23">MATCH(TRUE,OFFSET($A$6,AB13,AC$1,50,1),0)-1+AB13</f>
        <v>#N/A</v>
      </c>
      <c r="AD13" s="47" t="str">
        <f t="shared" ref="AD13" ca="1" si="24">IF(ISNA(AC13),"",OFFSET($A$6,AC13,1))</f>
        <v/>
      </c>
      <c r="AE13" s="45" t="e">
        <f t="shared" ca="1" si="12"/>
        <v>#N/A</v>
      </c>
      <c r="AF13" s="47" t="e">
        <f t="shared" ca="1" si="13"/>
        <v>#N/A</v>
      </c>
      <c r="AG13" s="47" t="str">
        <f t="shared" ca="1" si="14"/>
        <v/>
      </c>
      <c r="AH13" s="89" t="b">
        <v>1</v>
      </c>
      <c r="AI13" s="45" t="b">
        <v>1</v>
      </c>
      <c r="AJ13" s="45" t="b">
        <v>1</v>
      </c>
      <c r="AK13" s="45" t="b">
        <v>1</v>
      </c>
      <c r="AL13" s="45" t="b">
        <v>0</v>
      </c>
      <c r="AM13" s="90" t="b">
        <v>0</v>
      </c>
      <c r="AN13" s="134" t="b">
        <v>1</v>
      </c>
      <c r="AO13" s="45" t="b">
        <v>1</v>
      </c>
      <c r="AP13" s="45" t="b">
        <v>0</v>
      </c>
      <c r="AQ13" s="45" t="b">
        <v>0</v>
      </c>
      <c r="AR13" s="45" t="b">
        <v>0</v>
      </c>
      <c r="AS13" s="90" t="b">
        <v>0</v>
      </c>
    </row>
    <row r="14" spans="1:45">
      <c r="A14" s="150">
        <f t="shared" si="0"/>
        <v>8</v>
      </c>
      <c r="B14" s="145"/>
      <c r="C14" s="41"/>
      <c r="D14" s="42"/>
      <c r="E14" s="42"/>
      <c r="F14" s="42"/>
      <c r="G14" s="42"/>
      <c r="H14" s="42"/>
      <c r="I14" s="43"/>
      <c r="J14" s="55"/>
      <c r="K14" s="56"/>
      <c r="L14" s="51"/>
      <c r="M14" s="44"/>
      <c r="N14" s="44"/>
      <c r="O14" s="46"/>
      <c r="P14" s="45" t="b">
        <f t="shared" si="4"/>
        <v>0</v>
      </c>
      <c r="Q14" s="45" t="b">
        <f t="shared" ca="1" si="5"/>
        <v>0</v>
      </c>
      <c r="R14" s="45" t="b">
        <f t="shared" ca="1" si="6"/>
        <v>0</v>
      </c>
      <c r="S14" s="45" t="b">
        <f t="shared" ca="1" si="7"/>
        <v>0</v>
      </c>
      <c r="T14" s="46"/>
      <c r="U14" s="45">
        <f t="shared" si="8"/>
        <v>7</v>
      </c>
      <c r="V14" s="45">
        <f t="shared" ca="1" si="1"/>
        <v>0</v>
      </c>
      <c r="W14" s="45">
        <f t="shared" ca="1" si="1"/>
        <v>0</v>
      </c>
      <c r="X14" s="45">
        <f t="shared" ca="1" si="1"/>
        <v>0</v>
      </c>
      <c r="Y14" s="45" t="b">
        <f t="shared" ca="1" si="2"/>
        <v>0</v>
      </c>
      <c r="Z14" s="45" t="b">
        <f t="shared" ca="1" si="3"/>
        <v>0</v>
      </c>
      <c r="AA14" s="46"/>
      <c r="AB14" s="45" t="e">
        <f t="shared" ca="1" si="9"/>
        <v>#N/A</v>
      </c>
      <c r="AC14" s="47" t="e">
        <f t="shared" ref="AC14" ca="1" si="25">MATCH(TRUE,OFFSET($A$6,AB14,AC$1,50,1),0)-1+AB14</f>
        <v>#N/A</v>
      </c>
      <c r="AD14" s="47" t="str">
        <f t="shared" ref="AD14" ca="1" si="26">IF(ISNA(AC14),"",OFFSET($A$6,AC14,1))</f>
        <v/>
      </c>
      <c r="AE14" s="45" t="e">
        <f t="shared" ca="1" si="12"/>
        <v>#N/A</v>
      </c>
      <c r="AF14" s="47" t="e">
        <f t="shared" ca="1" si="13"/>
        <v>#N/A</v>
      </c>
      <c r="AG14" s="47" t="str">
        <f t="shared" ca="1" si="14"/>
        <v/>
      </c>
      <c r="AH14" s="89" t="b">
        <v>1</v>
      </c>
      <c r="AI14" s="45" t="b">
        <v>1</v>
      </c>
      <c r="AJ14" s="45" t="b">
        <v>1</v>
      </c>
      <c r="AK14" s="45" t="b">
        <v>1</v>
      </c>
      <c r="AL14" s="45" t="b">
        <v>0</v>
      </c>
      <c r="AM14" s="90" t="b">
        <v>0</v>
      </c>
      <c r="AN14" s="134" t="b">
        <v>1</v>
      </c>
      <c r="AO14" s="45" t="b">
        <v>1</v>
      </c>
      <c r="AP14" s="45" t="b">
        <v>0</v>
      </c>
      <c r="AQ14" s="45" t="b">
        <v>0</v>
      </c>
      <c r="AR14" s="45" t="b">
        <v>0</v>
      </c>
      <c r="AS14" s="90" t="b">
        <v>0</v>
      </c>
    </row>
    <row r="15" spans="1:45">
      <c r="A15" s="150">
        <f t="shared" si="0"/>
        <v>9</v>
      </c>
      <c r="B15" s="145"/>
      <c r="C15" s="41"/>
      <c r="D15" s="42"/>
      <c r="E15" s="42"/>
      <c r="F15" s="42"/>
      <c r="G15" s="42"/>
      <c r="H15" s="42"/>
      <c r="I15" s="43"/>
      <c r="J15" s="55"/>
      <c r="K15" s="56"/>
      <c r="L15" s="51"/>
      <c r="M15" s="44"/>
      <c r="N15" s="44"/>
      <c r="O15" s="46"/>
      <c r="P15" s="45" t="b">
        <f t="shared" si="4"/>
        <v>0</v>
      </c>
      <c r="Q15" s="45" t="b">
        <f t="shared" ca="1" si="5"/>
        <v>0</v>
      </c>
      <c r="R15" s="45" t="b">
        <f t="shared" ca="1" si="6"/>
        <v>0</v>
      </c>
      <c r="S15" s="45" t="b">
        <f t="shared" ca="1" si="7"/>
        <v>0</v>
      </c>
      <c r="T15" s="46"/>
      <c r="U15" s="45">
        <f t="shared" si="8"/>
        <v>8</v>
      </c>
      <c r="V15" s="45">
        <f t="shared" ca="1" si="1"/>
        <v>0</v>
      </c>
      <c r="W15" s="45">
        <f t="shared" ca="1" si="1"/>
        <v>0</v>
      </c>
      <c r="X15" s="45">
        <f t="shared" ca="1" si="1"/>
        <v>0</v>
      </c>
      <c r="Y15" s="45" t="b">
        <f t="shared" ca="1" si="2"/>
        <v>0</v>
      </c>
      <c r="Z15" s="45" t="b">
        <f t="shared" ca="1" si="3"/>
        <v>0</v>
      </c>
      <c r="AA15" s="46"/>
      <c r="AB15" s="45" t="e">
        <f t="shared" ca="1" si="9"/>
        <v>#N/A</v>
      </c>
      <c r="AC15" s="47" t="e">
        <f t="shared" ref="AC15" ca="1" si="27">MATCH(TRUE,OFFSET($A$6,AB15,AC$1,50,1),0)-1+AB15</f>
        <v>#N/A</v>
      </c>
      <c r="AD15" s="47" t="str">
        <f t="shared" ref="AD15" ca="1" si="28">IF(ISNA(AC15),"",OFFSET($A$6,AC15,1))</f>
        <v/>
      </c>
      <c r="AE15" s="45" t="e">
        <f t="shared" ca="1" si="12"/>
        <v>#N/A</v>
      </c>
      <c r="AF15" s="47" t="e">
        <f t="shared" ca="1" si="13"/>
        <v>#N/A</v>
      </c>
      <c r="AG15" s="47" t="str">
        <f t="shared" ca="1" si="14"/>
        <v/>
      </c>
      <c r="AH15" s="89" t="b">
        <v>1</v>
      </c>
      <c r="AI15" s="45" t="b">
        <v>1</v>
      </c>
      <c r="AJ15" s="45" t="b">
        <v>1</v>
      </c>
      <c r="AK15" s="45" t="b">
        <v>1</v>
      </c>
      <c r="AL15" s="45" t="b">
        <v>0</v>
      </c>
      <c r="AM15" s="90" t="b">
        <v>0</v>
      </c>
      <c r="AN15" s="134" t="b">
        <v>1</v>
      </c>
      <c r="AO15" s="45" t="b">
        <v>1</v>
      </c>
      <c r="AP15" s="45" t="b">
        <v>0</v>
      </c>
      <c r="AQ15" s="45" t="b">
        <v>0</v>
      </c>
      <c r="AR15" s="45" t="b">
        <v>0</v>
      </c>
      <c r="AS15" s="90" t="b">
        <v>0</v>
      </c>
    </row>
    <row r="16" spans="1:45">
      <c r="A16" s="150">
        <f t="shared" si="0"/>
        <v>10</v>
      </c>
      <c r="B16" s="145"/>
      <c r="C16" s="41"/>
      <c r="D16" s="42"/>
      <c r="E16" s="42"/>
      <c r="F16" s="42"/>
      <c r="G16" s="42"/>
      <c r="H16" s="42"/>
      <c r="I16" s="43"/>
      <c r="J16" s="55"/>
      <c r="K16" s="56"/>
      <c r="L16" s="51"/>
      <c r="M16" s="44"/>
      <c r="N16" s="44"/>
      <c r="O16" s="46"/>
      <c r="P16" s="45" t="b">
        <f t="shared" si="4"/>
        <v>0</v>
      </c>
      <c r="Q16" s="45" t="b">
        <f t="shared" ca="1" si="5"/>
        <v>0</v>
      </c>
      <c r="R16" s="45" t="b">
        <f t="shared" ca="1" si="6"/>
        <v>0</v>
      </c>
      <c r="S16" s="45" t="b">
        <f t="shared" ca="1" si="7"/>
        <v>0</v>
      </c>
      <c r="T16" s="46"/>
      <c r="U16" s="45">
        <f t="shared" si="8"/>
        <v>9</v>
      </c>
      <c r="V16" s="45">
        <f t="shared" ca="1" si="1"/>
        <v>0</v>
      </c>
      <c r="W16" s="45">
        <f t="shared" ca="1" si="1"/>
        <v>0</v>
      </c>
      <c r="X16" s="45">
        <f t="shared" ca="1" si="1"/>
        <v>0</v>
      </c>
      <c r="Y16" s="45" t="b">
        <f t="shared" ca="1" si="2"/>
        <v>0</v>
      </c>
      <c r="Z16" s="45" t="b">
        <f t="shared" ca="1" si="3"/>
        <v>0</v>
      </c>
      <c r="AA16" s="46"/>
      <c r="AB16" s="45" t="e">
        <f t="shared" ca="1" si="9"/>
        <v>#N/A</v>
      </c>
      <c r="AC16" s="47" t="e">
        <f t="shared" ref="AC16" ca="1" si="29">MATCH(TRUE,OFFSET($A$6,AB16,AC$1,50,1),0)-1+AB16</f>
        <v>#N/A</v>
      </c>
      <c r="AD16" s="47" t="str">
        <f t="shared" ref="AD16" ca="1" si="30">IF(ISNA(AC16),"",OFFSET($A$6,AC16,1))</f>
        <v/>
      </c>
      <c r="AE16" s="45" t="e">
        <f t="shared" ca="1" si="12"/>
        <v>#N/A</v>
      </c>
      <c r="AF16" s="47" t="e">
        <f t="shared" ca="1" si="13"/>
        <v>#N/A</v>
      </c>
      <c r="AG16" s="47" t="str">
        <f t="shared" ca="1" si="14"/>
        <v/>
      </c>
      <c r="AH16" s="89" t="b">
        <v>1</v>
      </c>
      <c r="AI16" s="45" t="b">
        <v>1</v>
      </c>
      <c r="AJ16" s="45" t="b">
        <v>1</v>
      </c>
      <c r="AK16" s="45" t="b">
        <v>1</v>
      </c>
      <c r="AL16" s="45" t="b">
        <v>0</v>
      </c>
      <c r="AM16" s="90" t="b">
        <v>0</v>
      </c>
      <c r="AN16" s="134" t="b">
        <v>1</v>
      </c>
      <c r="AO16" s="45" t="b">
        <v>1</v>
      </c>
      <c r="AP16" s="45" t="b">
        <v>0</v>
      </c>
      <c r="AQ16" s="45" t="b">
        <v>0</v>
      </c>
      <c r="AR16" s="45" t="b">
        <v>0</v>
      </c>
      <c r="AS16" s="90" t="b">
        <v>0</v>
      </c>
    </row>
    <row r="17" spans="1:45">
      <c r="A17" s="150">
        <f t="shared" si="0"/>
        <v>11</v>
      </c>
      <c r="B17" s="145"/>
      <c r="C17" s="41"/>
      <c r="D17" s="42"/>
      <c r="E17" s="42"/>
      <c r="F17" s="42"/>
      <c r="G17" s="42"/>
      <c r="H17" s="42"/>
      <c r="I17" s="43"/>
      <c r="J17" s="55"/>
      <c r="K17" s="56"/>
      <c r="L17" s="51"/>
      <c r="M17" s="44"/>
      <c r="N17" s="44"/>
      <c r="O17" s="46"/>
      <c r="P17" s="45" t="b">
        <f t="shared" si="4"/>
        <v>0</v>
      </c>
      <c r="Q17" s="45" t="b">
        <f t="shared" ca="1" si="5"/>
        <v>0</v>
      </c>
      <c r="R17" s="45" t="b">
        <f t="shared" ca="1" si="6"/>
        <v>0</v>
      </c>
      <c r="S17" s="45" t="b">
        <f t="shared" ca="1" si="7"/>
        <v>0</v>
      </c>
      <c r="T17" s="46"/>
      <c r="U17" s="45">
        <f t="shared" si="8"/>
        <v>10</v>
      </c>
      <c r="V17" s="45">
        <f t="shared" ca="1" si="1"/>
        <v>0</v>
      </c>
      <c r="W17" s="45">
        <f t="shared" ca="1" si="1"/>
        <v>0</v>
      </c>
      <c r="X17" s="45">
        <f t="shared" ca="1" si="1"/>
        <v>0</v>
      </c>
      <c r="Y17" s="45" t="b">
        <f t="shared" ca="1" si="2"/>
        <v>0</v>
      </c>
      <c r="Z17" s="45" t="b">
        <f t="shared" ca="1" si="3"/>
        <v>0</v>
      </c>
      <c r="AA17" s="46"/>
      <c r="AB17" s="45" t="e">
        <f t="shared" ca="1" si="9"/>
        <v>#N/A</v>
      </c>
      <c r="AC17" s="47" t="e">
        <f t="shared" ref="AC17" ca="1" si="31">MATCH(TRUE,OFFSET($A$6,AB17,AC$1,50,1),0)-1+AB17</f>
        <v>#N/A</v>
      </c>
      <c r="AD17" s="47" t="str">
        <f t="shared" ref="AD17" ca="1" si="32">IF(ISNA(AC17),"",OFFSET($A$6,AC17,1))</f>
        <v/>
      </c>
      <c r="AE17" s="45" t="e">
        <f t="shared" ca="1" si="12"/>
        <v>#N/A</v>
      </c>
      <c r="AF17" s="47" t="e">
        <f t="shared" ca="1" si="13"/>
        <v>#N/A</v>
      </c>
      <c r="AG17" s="47" t="str">
        <f t="shared" ca="1" si="14"/>
        <v/>
      </c>
      <c r="AH17" s="89" t="b">
        <v>1</v>
      </c>
      <c r="AI17" s="45" t="b">
        <v>1</v>
      </c>
      <c r="AJ17" s="45" t="b">
        <v>1</v>
      </c>
      <c r="AK17" s="45" t="b">
        <v>1</v>
      </c>
      <c r="AL17" s="45" t="b">
        <v>0</v>
      </c>
      <c r="AM17" s="90" t="b">
        <v>0</v>
      </c>
      <c r="AN17" s="134" t="b">
        <v>1</v>
      </c>
      <c r="AO17" s="45" t="b">
        <v>1</v>
      </c>
      <c r="AP17" s="45" t="b">
        <v>0</v>
      </c>
      <c r="AQ17" s="45" t="b">
        <v>0</v>
      </c>
      <c r="AR17" s="45" t="b">
        <v>0</v>
      </c>
      <c r="AS17" s="90" t="b">
        <v>0</v>
      </c>
    </row>
    <row r="18" spans="1:45">
      <c r="A18" s="150">
        <f t="shared" si="0"/>
        <v>12</v>
      </c>
      <c r="B18" s="145"/>
      <c r="C18" s="41"/>
      <c r="D18" s="42"/>
      <c r="E18" s="42"/>
      <c r="F18" s="42"/>
      <c r="G18" s="42"/>
      <c r="H18" s="42"/>
      <c r="I18" s="43"/>
      <c r="J18" s="55"/>
      <c r="K18" s="56"/>
      <c r="L18" s="51"/>
      <c r="M18" s="44"/>
      <c r="N18" s="44"/>
      <c r="O18" s="46"/>
      <c r="P18" s="45" t="b">
        <f t="shared" si="4"/>
        <v>0</v>
      </c>
      <c r="Q18" s="45" t="b">
        <f t="shared" ca="1" si="5"/>
        <v>0</v>
      </c>
      <c r="R18" s="45" t="b">
        <f t="shared" ca="1" si="6"/>
        <v>0</v>
      </c>
      <c r="S18" s="45" t="b">
        <f t="shared" ca="1" si="7"/>
        <v>0</v>
      </c>
      <c r="T18" s="46"/>
      <c r="U18" s="45">
        <f t="shared" si="8"/>
        <v>11</v>
      </c>
      <c r="V18" s="45">
        <f t="shared" ca="1" si="1"/>
        <v>0</v>
      </c>
      <c r="W18" s="45">
        <f t="shared" ca="1" si="1"/>
        <v>0</v>
      </c>
      <c r="X18" s="45">
        <f t="shared" ca="1" si="1"/>
        <v>0</v>
      </c>
      <c r="Y18" s="45" t="b">
        <f t="shared" ca="1" si="2"/>
        <v>0</v>
      </c>
      <c r="Z18" s="45" t="b">
        <f t="shared" ca="1" si="3"/>
        <v>0</v>
      </c>
      <c r="AA18" s="46"/>
      <c r="AB18" s="45" t="e">
        <f t="shared" ca="1" si="9"/>
        <v>#N/A</v>
      </c>
      <c r="AC18" s="47" t="e">
        <f t="shared" ref="AC18" ca="1" si="33">MATCH(TRUE,OFFSET($A$6,AB18,AC$1,50,1),0)-1+AB18</f>
        <v>#N/A</v>
      </c>
      <c r="AD18" s="47" t="str">
        <f t="shared" ref="AD18" ca="1" si="34">IF(ISNA(AC18),"",OFFSET($A$6,AC18,1))</f>
        <v/>
      </c>
      <c r="AE18" s="45" t="e">
        <f t="shared" ca="1" si="12"/>
        <v>#N/A</v>
      </c>
      <c r="AF18" s="47" t="e">
        <f t="shared" ca="1" si="13"/>
        <v>#N/A</v>
      </c>
      <c r="AG18" s="47" t="str">
        <f t="shared" ca="1" si="14"/>
        <v/>
      </c>
      <c r="AH18" s="89" t="b">
        <v>1</v>
      </c>
      <c r="AI18" s="45" t="b">
        <v>1</v>
      </c>
      <c r="AJ18" s="45" t="b">
        <v>1</v>
      </c>
      <c r="AK18" s="45" t="b">
        <v>1</v>
      </c>
      <c r="AL18" s="45" t="b">
        <v>0</v>
      </c>
      <c r="AM18" s="90" t="b">
        <v>0</v>
      </c>
      <c r="AN18" s="134" t="b">
        <v>1</v>
      </c>
      <c r="AO18" s="45" t="b">
        <v>1</v>
      </c>
      <c r="AP18" s="45" t="b">
        <v>0</v>
      </c>
      <c r="AQ18" s="45" t="b">
        <v>0</v>
      </c>
      <c r="AR18" s="45" t="b">
        <v>0</v>
      </c>
      <c r="AS18" s="90" t="b">
        <v>0</v>
      </c>
    </row>
    <row r="19" spans="1:45">
      <c r="A19" s="150">
        <f t="shared" si="0"/>
        <v>13</v>
      </c>
      <c r="B19" s="145"/>
      <c r="C19" s="41"/>
      <c r="D19" s="42"/>
      <c r="E19" s="42"/>
      <c r="F19" s="42"/>
      <c r="G19" s="42"/>
      <c r="H19" s="42"/>
      <c r="I19" s="43"/>
      <c r="J19" s="55"/>
      <c r="K19" s="56"/>
      <c r="L19" s="51"/>
      <c r="M19" s="44"/>
      <c r="N19" s="44"/>
      <c r="O19" s="46"/>
      <c r="P19" s="45" t="b">
        <f t="shared" si="4"/>
        <v>0</v>
      </c>
      <c r="Q19" s="45" t="b">
        <f t="shared" ca="1" si="5"/>
        <v>0</v>
      </c>
      <c r="R19" s="45" t="b">
        <f t="shared" ca="1" si="6"/>
        <v>0</v>
      </c>
      <c r="S19" s="45" t="b">
        <f t="shared" ca="1" si="7"/>
        <v>0</v>
      </c>
      <c r="T19" s="46"/>
      <c r="U19" s="45">
        <f t="shared" si="8"/>
        <v>12</v>
      </c>
      <c r="V19" s="45">
        <f t="shared" ca="1" si="1"/>
        <v>0</v>
      </c>
      <c r="W19" s="45">
        <f t="shared" ca="1" si="1"/>
        <v>0</v>
      </c>
      <c r="X19" s="45">
        <f t="shared" ca="1" si="1"/>
        <v>0</v>
      </c>
      <c r="Y19" s="45" t="b">
        <f t="shared" ca="1" si="2"/>
        <v>0</v>
      </c>
      <c r="Z19" s="45" t="b">
        <f t="shared" ca="1" si="3"/>
        <v>0</v>
      </c>
      <c r="AA19" s="46"/>
      <c r="AB19" s="45" t="e">
        <f t="shared" ca="1" si="9"/>
        <v>#N/A</v>
      </c>
      <c r="AC19" s="47" t="e">
        <f t="shared" ref="AC19" ca="1" si="35">MATCH(TRUE,OFFSET($A$6,AB19,AC$1,50,1),0)-1+AB19</f>
        <v>#N/A</v>
      </c>
      <c r="AD19" s="47" t="str">
        <f t="shared" ref="AD19" ca="1" si="36">IF(ISNA(AC19),"",OFFSET($A$6,AC19,1))</f>
        <v/>
      </c>
      <c r="AE19" s="45" t="e">
        <f t="shared" ca="1" si="12"/>
        <v>#N/A</v>
      </c>
      <c r="AF19" s="47" t="e">
        <f t="shared" ca="1" si="13"/>
        <v>#N/A</v>
      </c>
      <c r="AG19" s="47" t="str">
        <f t="shared" ca="1" si="14"/>
        <v/>
      </c>
      <c r="AH19" s="89" t="b">
        <v>1</v>
      </c>
      <c r="AI19" s="45" t="b">
        <v>1</v>
      </c>
      <c r="AJ19" s="45" t="b">
        <v>1</v>
      </c>
      <c r="AK19" s="45" t="b">
        <v>1</v>
      </c>
      <c r="AL19" s="45" t="b">
        <v>0</v>
      </c>
      <c r="AM19" s="90" t="b">
        <v>0</v>
      </c>
      <c r="AN19" s="134" t="b">
        <v>1</v>
      </c>
      <c r="AO19" s="45" t="b">
        <v>1</v>
      </c>
      <c r="AP19" s="45" t="b">
        <v>0</v>
      </c>
      <c r="AQ19" s="45" t="b">
        <v>0</v>
      </c>
      <c r="AR19" s="45" t="b">
        <v>0</v>
      </c>
      <c r="AS19" s="90" t="b">
        <v>0</v>
      </c>
    </row>
    <row r="20" spans="1:45">
      <c r="A20" s="150">
        <f t="shared" si="0"/>
        <v>14</v>
      </c>
      <c r="B20" s="145"/>
      <c r="C20" s="41"/>
      <c r="D20" s="42"/>
      <c r="E20" s="42"/>
      <c r="F20" s="42"/>
      <c r="G20" s="42"/>
      <c r="H20" s="42"/>
      <c r="I20" s="43"/>
      <c r="J20" s="55"/>
      <c r="K20" s="56"/>
      <c r="L20" s="51"/>
      <c r="M20" s="44"/>
      <c r="N20" s="44"/>
      <c r="O20" s="46"/>
      <c r="P20" s="45" t="b">
        <f t="shared" si="4"/>
        <v>0</v>
      </c>
      <c r="Q20" s="45" t="b">
        <f t="shared" ca="1" si="5"/>
        <v>0</v>
      </c>
      <c r="R20" s="45" t="b">
        <f t="shared" ca="1" si="6"/>
        <v>0</v>
      </c>
      <c r="S20" s="45" t="b">
        <f t="shared" ca="1" si="7"/>
        <v>0</v>
      </c>
      <c r="T20" s="46"/>
      <c r="U20" s="45">
        <f t="shared" si="8"/>
        <v>13</v>
      </c>
      <c r="V20" s="45">
        <f t="shared" ca="1" si="1"/>
        <v>0</v>
      </c>
      <c r="W20" s="45">
        <f t="shared" ca="1" si="1"/>
        <v>0</v>
      </c>
      <c r="X20" s="45">
        <f t="shared" ca="1" si="1"/>
        <v>0</v>
      </c>
      <c r="Y20" s="45" t="b">
        <f t="shared" ca="1" si="2"/>
        <v>0</v>
      </c>
      <c r="Z20" s="45" t="b">
        <f t="shared" ca="1" si="3"/>
        <v>0</v>
      </c>
      <c r="AA20" s="46"/>
      <c r="AB20" s="45" t="e">
        <f t="shared" ca="1" si="9"/>
        <v>#N/A</v>
      </c>
      <c r="AC20" s="47" t="e">
        <f t="shared" ref="AC20" ca="1" si="37">MATCH(TRUE,OFFSET($A$6,AB20,AC$1,50,1),0)-1+AB20</f>
        <v>#N/A</v>
      </c>
      <c r="AD20" s="47" t="str">
        <f t="shared" ref="AD20" ca="1" si="38">IF(ISNA(AC20),"",OFFSET($A$6,AC20,1))</f>
        <v/>
      </c>
      <c r="AE20" s="45" t="e">
        <f t="shared" ca="1" si="12"/>
        <v>#N/A</v>
      </c>
      <c r="AF20" s="47" t="e">
        <f t="shared" ca="1" si="13"/>
        <v>#N/A</v>
      </c>
      <c r="AG20" s="47" t="str">
        <f t="shared" ca="1" si="14"/>
        <v/>
      </c>
      <c r="AH20" s="89" t="b">
        <v>1</v>
      </c>
      <c r="AI20" s="45" t="b">
        <v>1</v>
      </c>
      <c r="AJ20" s="45" t="b">
        <v>1</v>
      </c>
      <c r="AK20" s="45" t="b">
        <v>1</v>
      </c>
      <c r="AL20" s="45" t="b">
        <v>0</v>
      </c>
      <c r="AM20" s="90" t="b">
        <v>0</v>
      </c>
      <c r="AN20" s="134" t="b">
        <v>1</v>
      </c>
      <c r="AO20" s="45" t="b">
        <v>1</v>
      </c>
      <c r="AP20" s="45" t="b">
        <v>0</v>
      </c>
      <c r="AQ20" s="45" t="b">
        <v>0</v>
      </c>
      <c r="AR20" s="45" t="b">
        <v>0</v>
      </c>
      <c r="AS20" s="90" t="b">
        <v>0</v>
      </c>
    </row>
    <row r="21" spans="1:45">
      <c r="A21" s="150">
        <f t="shared" si="0"/>
        <v>15</v>
      </c>
      <c r="B21" s="145"/>
      <c r="C21" s="41"/>
      <c r="D21" s="42"/>
      <c r="E21" s="42"/>
      <c r="F21" s="42"/>
      <c r="G21" s="42"/>
      <c r="H21" s="42"/>
      <c r="I21" s="43"/>
      <c r="J21" s="55"/>
      <c r="K21" s="56"/>
      <c r="L21" s="51"/>
      <c r="M21" s="44"/>
      <c r="N21" s="44"/>
      <c r="O21" s="46"/>
      <c r="P21" s="45" t="b">
        <f t="shared" si="4"/>
        <v>0</v>
      </c>
      <c r="Q21" s="45" t="b">
        <f t="shared" ca="1" si="5"/>
        <v>0</v>
      </c>
      <c r="R21" s="45" t="b">
        <f t="shared" ca="1" si="6"/>
        <v>0</v>
      </c>
      <c r="S21" s="45" t="b">
        <f t="shared" ca="1" si="7"/>
        <v>0</v>
      </c>
      <c r="T21" s="46"/>
      <c r="U21" s="45">
        <f t="shared" si="8"/>
        <v>14</v>
      </c>
      <c r="V21" s="45">
        <f t="shared" ca="1" si="1"/>
        <v>0</v>
      </c>
      <c r="W21" s="45">
        <f t="shared" ca="1" si="1"/>
        <v>0</v>
      </c>
      <c r="X21" s="45">
        <f t="shared" ca="1" si="1"/>
        <v>0</v>
      </c>
      <c r="Y21" s="45" t="b">
        <f t="shared" ca="1" si="2"/>
        <v>0</v>
      </c>
      <c r="Z21" s="45" t="b">
        <f t="shared" ca="1" si="3"/>
        <v>0</v>
      </c>
      <c r="AA21" s="46"/>
      <c r="AB21" s="45" t="e">
        <f t="shared" ca="1" si="9"/>
        <v>#N/A</v>
      </c>
      <c r="AC21" s="47" t="e">
        <f t="shared" ref="AC21" ca="1" si="39">MATCH(TRUE,OFFSET($A$6,AB21,AC$1,50,1),0)-1+AB21</f>
        <v>#N/A</v>
      </c>
      <c r="AD21" s="47" t="str">
        <f t="shared" ref="AD21" ca="1" si="40">IF(ISNA(AC21),"",OFFSET($A$6,AC21,1))</f>
        <v/>
      </c>
      <c r="AE21" s="45" t="e">
        <f t="shared" ca="1" si="12"/>
        <v>#N/A</v>
      </c>
      <c r="AF21" s="47" t="e">
        <f t="shared" ca="1" si="13"/>
        <v>#N/A</v>
      </c>
      <c r="AG21" s="47" t="str">
        <f t="shared" ca="1" si="14"/>
        <v/>
      </c>
      <c r="AH21" s="89" t="b">
        <v>1</v>
      </c>
      <c r="AI21" s="45" t="b">
        <v>1</v>
      </c>
      <c r="AJ21" s="45" t="b">
        <v>1</v>
      </c>
      <c r="AK21" s="45" t="b">
        <v>1</v>
      </c>
      <c r="AL21" s="45" t="b">
        <v>0</v>
      </c>
      <c r="AM21" s="90" t="b">
        <v>0</v>
      </c>
      <c r="AN21" s="134" t="b">
        <v>1</v>
      </c>
      <c r="AO21" s="45" t="b">
        <v>1</v>
      </c>
      <c r="AP21" s="45" t="b">
        <v>0</v>
      </c>
      <c r="AQ21" s="45" t="b">
        <v>0</v>
      </c>
      <c r="AR21" s="45" t="b">
        <v>0</v>
      </c>
      <c r="AS21" s="90" t="b">
        <v>0</v>
      </c>
    </row>
    <row r="22" spans="1:45">
      <c r="A22" s="150">
        <f t="shared" si="0"/>
        <v>16</v>
      </c>
      <c r="B22" s="145"/>
      <c r="C22" s="41"/>
      <c r="D22" s="42"/>
      <c r="E22" s="42"/>
      <c r="F22" s="42"/>
      <c r="G22" s="42"/>
      <c r="H22" s="42"/>
      <c r="I22" s="43"/>
      <c r="J22" s="55"/>
      <c r="K22" s="56"/>
      <c r="L22" s="51"/>
      <c r="M22" s="44"/>
      <c r="N22" s="44"/>
      <c r="O22" s="46"/>
      <c r="P22" s="45" t="b">
        <f t="shared" si="4"/>
        <v>0</v>
      </c>
      <c r="Q22" s="45" t="b">
        <f t="shared" ca="1" si="5"/>
        <v>0</v>
      </c>
      <c r="R22" s="45" t="b">
        <f t="shared" ca="1" si="6"/>
        <v>0</v>
      </c>
      <c r="S22" s="45" t="b">
        <f t="shared" ca="1" si="7"/>
        <v>0</v>
      </c>
      <c r="T22" s="46"/>
      <c r="U22" s="45">
        <f t="shared" si="8"/>
        <v>15</v>
      </c>
      <c r="V22" s="45">
        <f t="shared" ca="1" si="1"/>
        <v>0</v>
      </c>
      <c r="W22" s="45">
        <f t="shared" ca="1" si="1"/>
        <v>0</v>
      </c>
      <c r="X22" s="45">
        <f t="shared" ca="1" si="1"/>
        <v>0</v>
      </c>
      <c r="Y22" s="45" t="b">
        <f t="shared" ca="1" si="2"/>
        <v>0</v>
      </c>
      <c r="Z22" s="45" t="b">
        <f t="shared" ca="1" si="3"/>
        <v>0</v>
      </c>
      <c r="AA22" s="46"/>
      <c r="AB22" s="45" t="e">
        <f t="shared" ca="1" si="9"/>
        <v>#N/A</v>
      </c>
      <c r="AC22" s="47" t="e">
        <f t="shared" ref="AC22" ca="1" si="41">MATCH(TRUE,OFFSET($A$6,AB22,AC$1,50,1),0)-1+AB22</f>
        <v>#N/A</v>
      </c>
      <c r="AD22" s="47" t="str">
        <f t="shared" ref="AD22" ca="1" si="42">IF(ISNA(AC22),"",OFFSET($A$6,AC22,1))</f>
        <v/>
      </c>
      <c r="AE22" s="45" t="e">
        <f t="shared" ca="1" si="12"/>
        <v>#N/A</v>
      </c>
      <c r="AF22" s="47" t="e">
        <f t="shared" ca="1" si="13"/>
        <v>#N/A</v>
      </c>
      <c r="AG22" s="47" t="str">
        <f t="shared" ca="1" si="14"/>
        <v/>
      </c>
      <c r="AH22" s="89" t="b">
        <v>1</v>
      </c>
      <c r="AI22" s="45" t="b">
        <v>1</v>
      </c>
      <c r="AJ22" s="45" t="b">
        <v>1</v>
      </c>
      <c r="AK22" s="45" t="b">
        <v>1</v>
      </c>
      <c r="AL22" s="45" t="b">
        <v>0</v>
      </c>
      <c r="AM22" s="90" t="b">
        <v>0</v>
      </c>
      <c r="AN22" s="134" t="b">
        <v>1</v>
      </c>
      <c r="AO22" s="45" t="b">
        <v>1</v>
      </c>
      <c r="AP22" s="45" t="b">
        <v>0</v>
      </c>
      <c r="AQ22" s="45" t="b">
        <v>0</v>
      </c>
      <c r="AR22" s="45" t="b">
        <v>0</v>
      </c>
      <c r="AS22" s="90" t="b">
        <v>0</v>
      </c>
    </row>
    <row r="23" spans="1:45">
      <c r="A23" s="150">
        <f t="shared" si="0"/>
        <v>17</v>
      </c>
      <c r="B23" s="145"/>
      <c r="C23" s="41"/>
      <c r="D23" s="42"/>
      <c r="E23" s="42"/>
      <c r="F23" s="42"/>
      <c r="G23" s="42"/>
      <c r="H23" s="42"/>
      <c r="I23" s="43"/>
      <c r="J23" s="55"/>
      <c r="K23" s="56"/>
      <c r="L23" s="51"/>
      <c r="M23" s="44"/>
      <c r="N23" s="44"/>
      <c r="O23" s="46"/>
      <c r="P23" s="45" t="b">
        <f t="shared" si="4"/>
        <v>0</v>
      </c>
      <c r="Q23" s="45" t="b">
        <f t="shared" ca="1" si="5"/>
        <v>0</v>
      </c>
      <c r="R23" s="45" t="b">
        <f t="shared" ca="1" si="6"/>
        <v>0</v>
      </c>
      <c r="S23" s="45" t="b">
        <f t="shared" ca="1" si="7"/>
        <v>0</v>
      </c>
      <c r="T23" s="46"/>
      <c r="U23" s="45">
        <f t="shared" si="8"/>
        <v>16</v>
      </c>
      <c r="V23" s="45">
        <f t="shared" ca="1" si="1"/>
        <v>0</v>
      </c>
      <c r="W23" s="45">
        <f t="shared" ca="1" si="1"/>
        <v>0</v>
      </c>
      <c r="X23" s="45">
        <f t="shared" ca="1" si="1"/>
        <v>0</v>
      </c>
      <c r="Y23" s="45" t="b">
        <f t="shared" ca="1" si="2"/>
        <v>0</v>
      </c>
      <c r="Z23" s="45" t="b">
        <f t="shared" ca="1" si="3"/>
        <v>0</v>
      </c>
      <c r="AA23" s="46"/>
      <c r="AB23" s="45" t="e">
        <f t="shared" ca="1" si="9"/>
        <v>#N/A</v>
      </c>
      <c r="AC23" s="47" t="e">
        <f t="shared" ref="AC23" ca="1" si="43">MATCH(TRUE,OFFSET($A$6,AB23,AC$1,50,1),0)-1+AB23</f>
        <v>#N/A</v>
      </c>
      <c r="AD23" s="47" t="str">
        <f t="shared" ref="AD23" ca="1" si="44">IF(ISNA(AC23),"",OFFSET($A$6,AC23,1))</f>
        <v/>
      </c>
      <c r="AE23" s="45" t="e">
        <f t="shared" ca="1" si="12"/>
        <v>#N/A</v>
      </c>
      <c r="AF23" s="47" t="e">
        <f t="shared" ca="1" si="13"/>
        <v>#N/A</v>
      </c>
      <c r="AG23" s="47" t="str">
        <f t="shared" ca="1" si="14"/>
        <v/>
      </c>
      <c r="AH23" s="89" t="b">
        <v>1</v>
      </c>
      <c r="AI23" s="45" t="b">
        <v>1</v>
      </c>
      <c r="AJ23" s="45" t="b">
        <v>1</v>
      </c>
      <c r="AK23" s="45" t="b">
        <v>1</v>
      </c>
      <c r="AL23" s="45" t="b">
        <v>0</v>
      </c>
      <c r="AM23" s="90" t="b">
        <v>0</v>
      </c>
      <c r="AN23" s="134" t="b">
        <v>1</v>
      </c>
      <c r="AO23" s="45" t="b">
        <v>1</v>
      </c>
      <c r="AP23" s="45" t="b">
        <v>0</v>
      </c>
      <c r="AQ23" s="45" t="b">
        <v>0</v>
      </c>
      <c r="AR23" s="45" t="b">
        <v>0</v>
      </c>
      <c r="AS23" s="90" t="b">
        <v>0</v>
      </c>
    </row>
    <row r="24" spans="1:45">
      <c r="A24" s="150">
        <f t="shared" si="0"/>
        <v>18</v>
      </c>
      <c r="B24" s="145"/>
      <c r="C24" s="41"/>
      <c r="D24" s="42"/>
      <c r="E24" s="42"/>
      <c r="F24" s="42"/>
      <c r="G24" s="42"/>
      <c r="H24" s="42"/>
      <c r="I24" s="43"/>
      <c r="J24" s="55"/>
      <c r="K24" s="56"/>
      <c r="L24" s="51"/>
      <c r="M24" s="44"/>
      <c r="N24" s="44"/>
      <c r="O24" s="46"/>
      <c r="P24" s="45" t="b">
        <f t="shared" si="4"/>
        <v>0</v>
      </c>
      <c r="Q24" s="45" t="b">
        <f t="shared" ca="1" si="5"/>
        <v>0</v>
      </c>
      <c r="R24" s="45" t="b">
        <f t="shared" ca="1" si="6"/>
        <v>0</v>
      </c>
      <c r="S24" s="45" t="b">
        <f t="shared" ca="1" si="7"/>
        <v>0</v>
      </c>
      <c r="T24" s="46"/>
      <c r="U24" s="45">
        <f t="shared" si="8"/>
        <v>17</v>
      </c>
      <c r="V24" s="45">
        <f t="shared" ca="1" si="1"/>
        <v>0</v>
      </c>
      <c r="W24" s="45">
        <f t="shared" ca="1" si="1"/>
        <v>0</v>
      </c>
      <c r="X24" s="45">
        <f t="shared" ca="1" si="1"/>
        <v>0</v>
      </c>
      <c r="Y24" s="45" t="b">
        <f t="shared" ca="1" si="2"/>
        <v>0</v>
      </c>
      <c r="Z24" s="45" t="b">
        <f t="shared" ca="1" si="3"/>
        <v>0</v>
      </c>
      <c r="AA24" s="46"/>
      <c r="AB24" s="45" t="e">
        <f t="shared" ca="1" si="9"/>
        <v>#N/A</v>
      </c>
      <c r="AC24" s="47" t="e">
        <f t="shared" ref="AC24" ca="1" si="45">MATCH(TRUE,OFFSET($A$6,AB24,AC$1,50,1),0)-1+AB24</f>
        <v>#N/A</v>
      </c>
      <c r="AD24" s="47" t="str">
        <f t="shared" ref="AD24" ca="1" si="46">IF(ISNA(AC24),"",OFFSET($A$6,AC24,1))</f>
        <v/>
      </c>
      <c r="AE24" s="45" t="e">
        <f t="shared" ca="1" si="12"/>
        <v>#N/A</v>
      </c>
      <c r="AF24" s="47" t="e">
        <f t="shared" ca="1" si="13"/>
        <v>#N/A</v>
      </c>
      <c r="AG24" s="47" t="str">
        <f t="shared" ca="1" si="14"/>
        <v/>
      </c>
      <c r="AH24" s="89" t="b">
        <v>1</v>
      </c>
      <c r="AI24" s="45" t="b">
        <v>1</v>
      </c>
      <c r="AJ24" s="45" t="b">
        <v>1</v>
      </c>
      <c r="AK24" s="45" t="b">
        <v>1</v>
      </c>
      <c r="AL24" s="45" t="b">
        <v>0</v>
      </c>
      <c r="AM24" s="90" t="b">
        <v>0</v>
      </c>
      <c r="AN24" s="134" t="b">
        <v>1</v>
      </c>
      <c r="AO24" s="45" t="b">
        <v>1</v>
      </c>
      <c r="AP24" s="45" t="b">
        <v>0</v>
      </c>
      <c r="AQ24" s="45" t="b">
        <v>0</v>
      </c>
      <c r="AR24" s="45" t="b">
        <v>0</v>
      </c>
      <c r="AS24" s="90" t="b">
        <v>0</v>
      </c>
    </row>
    <row r="25" spans="1:45">
      <c r="A25" s="150">
        <f t="shared" si="0"/>
        <v>19</v>
      </c>
      <c r="B25" s="145"/>
      <c r="C25" s="41"/>
      <c r="D25" s="42"/>
      <c r="E25" s="42"/>
      <c r="F25" s="42"/>
      <c r="G25" s="42"/>
      <c r="H25" s="42"/>
      <c r="I25" s="43"/>
      <c r="J25" s="55"/>
      <c r="K25" s="56"/>
      <c r="L25" s="51"/>
      <c r="M25" s="44"/>
      <c r="N25" s="44"/>
      <c r="O25" s="46"/>
      <c r="P25" s="45" t="b">
        <f t="shared" si="4"/>
        <v>0</v>
      </c>
      <c r="Q25" s="45" t="b">
        <f t="shared" ca="1" si="5"/>
        <v>0</v>
      </c>
      <c r="R25" s="45" t="b">
        <f t="shared" ca="1" si="6"/>
        <v>0</v>
      </c>
      <c r="S25" s="45" t="b">
        <f t="shared" ca="1" si="7"/>
        <v>0</v>
      </c>
      <c r="T25" s="46"/>
      <c r="U25" s="45">
        <f t="shared" si="8"/>
        <v>18</v>
      </c>
      <c r="V25" s="45">
        <f t="shared" ca="1" si="1"/>
        <v>0</v>
      </c>
      <c r="W25" s="45">
        <f t="shared" ca="1" si="1"/>
        <v>0</v>
      </c>
      <c r="X25" s="45">
        <f t="shared" ca="1" si="1"/>
        <v>0</v>
      </c>
      <c r="Y25" s="45" t="b">
        <f t="shared" ca="1" si="2"/>
        <v>0</v>
      </c>
      <c r="Z25" s="45" t="b">
        <f t="shared" ca="1" si="3"/>
        <v>0</v>
      </c>
      <c r="AA25" s="46"/>
      <c r="AB25" s="45" t="e">
        <f t="shared" ca="1" si="9"/>
        <v>#N/A</v>
      </c>
      <c r="AC25" s="47" t="e">
        <f t="shared" ref="AC25" ca="1" si="47">MATCH(TRUE,OFFSET($A$6,AB25,AC$1,50,1),0)-1+AB25</f>
        <v>#N/A</v>
      </c>
      <c r="AD25" s="47" t="str">
        <f t="shared" ref="AD25" ca="1" si="48">IF(ISNA(AC25),"",OFFSET($A$6,AC25,1))</f>
        <v/>
      </c>
      <c r="AE25" s="45" t="e">
        <f t="shared" ca="1" si="12"/>
        <v>#N/A</v>
      </c>
      <c r="AF25" s="47" t="e">
        <f t="shared" ca="1" si="13"/>
        <v>#N/A</v>
      </c>
      <c r="AG25" s="47" t="str">
        <f t="shared" ca="1" si="14"/>
        <v/>
      </c>
      <c r="AH25" s="89" t="b">
        <v>1</v>
      </c>
      <c r="AI25" s="45" t="b">
        <v>1</v>
      </c>
      <c r="AJ25" s="45" t="b">
        <v>1</v>
      </c>
      <c r="AK25" s="45" t="b">
        <v>1</v>
      </c>
      <c r="AL25" s="45" t="b">
        <v>0</v>
      </c>
      <c r="AM25" s="90" t="b">
        <v>0</v>
      </c>
      <c r="AN25" s="134" t="b">
        <v>1</v>
      </c>
      <c r="AO25" s="45" t="b">
        <v>1</v>
      </c>
      <c r="AP25" s="45" t="b">
        <v>0</v>
      </c>
      <c r="AQ25" s="45" t="b">
        <v>0</v>
      </c>
      <c r="AR25" s="45" t="b">
        <v>0</v>
      </c>
      <c r="AS25" s="90" t="b">
        <v>0</v>
      </c>
    </row>
    <row r="26" spans="1:45">
      <c r="A26" s="150">
        <f t="shared" si="0"/>
        <v>20</v>
      </c>
      <c r="B26" s="145"/>
      <c r="C26" s="41"/>
      <c r="D26" s="42"/>
      <c r="E26" s="42"/>
      <c r="F26" s="42"/>
      <c r="G26" s="42"/>
      <c r="H26" s="42"/>
      <c r="I26" s="43"/>
      <c r="J26" s="55"/>
      <c r="K26" s="56"/>
      <c r="L26" s="51"/>
      <c r="M26" s="44"/>
      <c r="N26" s="44"/>
      <c r="O26" s="46"/>
      <c r="P26" s="45" t="b">
        <f t="shared" si="4"/>
        <v>0</v>
      </c>
      <c r="Q26" s="45" t="b">
        <f t="shared" ca="1" si="5"/>
        <v>0</v>
      </c>
      <c r="R26" s="45" t="b">
        <f t="shared" ca="1" si="6"/>
        <v>0</v>
      </c>
      <c r="S26" s="45" t="b">
        <f t="shared" ca="1" si="7"/>
        <v>0</v>
      </c>
      <c r="T26" s="46"/>
      <c r="U26" s="45">
        <f t="shared" si="8"/>
        <v>19</v>
      </c>
      <c r="V26" s="45">
        <f t="shared" ca="1" si="1"/>
        <v>0</v>
      </c>
      <c r="W26" s="45">
        <f t="shared" ca="1" si="1"/>
        <v>0</v>
      </c>
      <c r="X26" s="45">
        <f t="shared" ca="1" si="1"/>
        <v>0</v>
      </c>
      <c r="Y26" s="45" t="b">
        <f t="shared" ca="1" si="2"/>
        <v>0</v>
      </c>
      <c r="Z26" s="45" t="b">
        <f t="shared" ca="1" si="3"/>
        <v>0</v>
      </c>
      <c r="AA26" s="46"/>
      <c r="AB26" s="45" t="e">
        <f t="shared" ca="1" si="9"/>
        <v>#N/A</v>
      </c>
      <c r="AC26" s="47" t="e">
        <f t="shared" ref="AC26" ca="1" si="49">MATCH(TRUE,OFFSET($A$6,AB26,AC$1,50,1),0)-1+AB26</f>
        <v>#N/A</v>
      </c>
      <c r="AD26" s="47" t="str">
        <f t="shared" ref="AD26" ca="1" si="50">IF(ISNA(AC26),"",OFFSET($A$6,AC26,1))</f>
        <v/>
      </c>
      <c r="AE26" s="45" t="e">
        <f t="shared" ca="1" si="12"/>
        <v>#N/A</v>
      </c>
      <c r="AF26" s="47" t="e">
        <f t="shared" ca="1" si="13"/>
        <v>#N/A</v>
      </c>
      <c r="AG26" s="47" t="str">
        <f t="shared" ca="1" si="14"/>
        <v/>
      </c>
      <c r="AH26" s="89" t="b">
        <v>1</v>
      </c>
      <c r="AI26" s="45" t="b">
        <v>1</v>
      </c>
      <c r="AJ26" s="45" t="b">
        <v>1</v>
      </c>
      <c r="AK26" s="45" t="b">
        <v>1</v>
      </c>
      <c r="AL26" s="45" t="b">
        <v>0</v>
      </c>
      <c r="AM26" s="90" t="b">
        <v>0</v>
      </c>
      <c r="AN26" s="134" t="b">
        <v>1</v>
      </c>
      <c r="AO26" s="45" t="b">
        <v>1</v>
      </c>
      <c r="AP26" s="45" t="b">
        <v>0</v>
      </c>
      <c r="AQ26" s="45" t="b">
        <v>0</v>
      </c>
      <c r="AR26" s="45" t="b">
        <v>0</v>
      </c>
      <c r="AS26" s="90" t="b">
        <v>0</v>
      </c>
    </row>
    <row r="27" spans="1:45">
      <c r="A27" s="150">
        <f t="shared" si="0"/>
        <v>21</v>
      </c>
      <c r="B27" s="145"/>
      <c r="C27" s="41"/>
      <c r="D27" s="42"/>
      <c r="E27" s="42"/>
      <c r="F27" s="42"/>
      <c r="G27" s="42"/>
      <c r="H27" s="42"/>
      <c r="I27" s="43"/>
      <c r="J27" s="55"/>
      <c r="K27" s="56"/>
      <c r="L27" s="51"/>
      <c r="M27" s="44"/>
      <c r="N27" s="44"/>
      <c r="O27" s="46"/>
      <c r="P27" s="45" t="b">
        <f t="shared" si="4"/>
        <v>0</v>
      </c>
      <c r="Q27" s="45" t="b">
        <f t="shared" ca="1" si="5"/>
        <v>0</v>
      </c>
      <c r="R27" s="45" t="b">
        <f t="shared" ca="1" si="6"/>
        <v>0</v>
      </c>
      <c r="S27" s="45" t="b">
        <f t="shared" ca="1" si="7"/>
        <v>0</v>
      </c>
      <c r="T27" s="46"/>
      <c r="U27" s="45">
        <f t="shared" si="8"/>
        <v>20</v>
      </c>
      <c r="V27" s="45">
        <f t="shared" ref="V27:X40" ca="1" si="51">OFFSET($A$6,$U27,V$2)</f>
        <v>0</v>
      </c>
      <c r="W27" s="45">
        <f t="shared" ca="1" si="51"/>
        <v>0</v>
      </c>
      <c r="X27" s="45">
        <f t="shared" ca="1" si="51"/>
        <v>0</v>
      </c>
      <c r="Y27" s="45" t="b">
        <f t="shared" ca="1" si="2"/>
        <v>0</v>
      </c>
      <c r="Z27" s="45" t="b">
        <f t="shared" ca="1" si="3"/>
        <v>0</v>
      </c>
      <c r="AA27" s="46"/>
      <c r="AB27" s="45" t="e">
        <f t="shared" ca="1" si="9"/>
        <v>#N/A</v>
      </c>
      <c r="AC27" s="47" t="e">
        <f t="shared" ref="AC27" ca="1" si="52">MATCH(TRUE,OFFSET($A$6,AB27,AC$1,50,1),0)-1+AB27</f>
        <v>#N/A</v>
      </c>
      <c r="AD27" s="47" t="str">
        <f t="shared" ref="AD27" ca="1" si="53">IF(ISNA(AC27),"",OFFSET($A$6,AC27,1))</f>
        <v/>
      </c>
      <c r="AE27" s="45" t="e">
        <f t="shared" ca="1" si="12"/>
        <v>#N/A</v>
      </c>
      <c r="AF27" s="47" t="e">
        <f t="shared" ca="1" si="13"/>
        <v>#N/A</v>
      </c>
      <c r="AG27" s="47" t="str">
        <f t="shared" ca="1" si="14"/>
        <v/>
      </c>
      <c r="AH27" s="89" t="b">
        <v>1</v>
      </c>
      <c r="AI27" s="45" t="b">
        <v>1</v>
      </c>
      <c r="AJ27" s="45" t="b">
        <v>1</v>
      </c>
      <c r="AK27" s="45" t="b">
        <v>1</v>
      </c>
      <c r="AL27" s="45" t="b">
        <v>0</v>
      </c>
      <c r="AM27" s="90" t="b">
        <v>0</v>
      </c>
      <c r="AN27" s="134" t="b">
        <v>1</v>
      </c>
      <c r="AO27" s="45" t="b">
        <v>1</v>
      </c>
      <c r="AP27" s="45" t="b">
        <v>0</v>
      </c>
      <c r="AQ27" s="45" t="b">
        <v>0</v>
      </c>
      <c r="AR27" s="45" t="b">
        <v>0</v>
      </c>
      <c r="AS27" s="90" t="b">
        <v>0</v>
      </c>
    </row>
    <row r="28" spans="1:45">
      <c r="A28" s="150">
        <f t="shared" si="0"/>
        <v>22</v>
      </c>
      <c r="B28" s="145"/>
      <c r="C28" s="41"/>
      <c r="D28" s="42"/>
      <c r="E28" s="42"/>
      <c r="F28" s="42"/>
      <c r="G28" s="42"/>
      <c r="H28" s="42"/>
      <c r="I28" s="43"/>
      <c r="J28" s="55"/>
      <c r="K28" s="56"/>
      <c r="L28" s="51"/>
      <c r="M28" s="44"/>
      <c r="N28" s="44"/>
      <c r="O28" s="46"/>
      <c r="P28" s="45" t="b">
        <f t="shared" si="4"/>
        <v>0</v>
      </c>
      <c r="Q28" s="45" t="b">
        <f t="shared" ca="1" si="5"/>
        <v>0</v>
      </c>
      <c r="R28" s="45" t="b">
        <f t="shared" ca="1" si="6"/>
        <v>0</v>
      </c>
      <c r="S28" s="45" t="b">
        <f t="shared" ca="1" si="7"/>
        <v>0</v>
      </c>
      <c r="T28" s="46"/>
      <c r="U28" s="45">
        <f t="shared" si="8"/>
        <v>21</v>
      </c>
      <c r="V28" s="45">
        <f t="shared" ca="1" si="51"/>
        <v>0</v>
      </c>
      <c r="W28" s="45">
        <f t="shared" ca="1" si="51"/>
        <v>0</v>
      </c>
      <c r="X28" s="45">
        <f t="shared" ca="1" si="51"/>
        <v>0</v>
      </c>
      <c r="Y28" s="45" t="b">
        <f t="shared" ca="1" si="2"/>
        <v>0</v>
      </c>
      <c r="Z28" s="45" t="b">
        <f t="shared" ca="1" si="3"/>
        <v>0</v>
      </c>
      <c r="AA28" s="46"/>
      <c r="AB28" s="45" t="e">
        <f t="shared" ca="1" si="9"/>
        <v>#N/A</v>
      </c>
      <c r="AC28" s="47" t="e">
        <f t="shared" ref="AC28" ca="1" si="54">MATCH(TRUE,OFFSET($A$6,AB28,AC$1,50,1),0)-1+AB28</f>
        <v>#N/A</v>
      </c>
      <c r="AD28" s="47" t="str">
        <f t="shared" ref="AD28" ca="1" si="55">IF(ISNA(AC28),"",OFFSET($A$6,AC28,1))</f>
        <v/>
      </c>
      <c r="AE28" s="45" t="e">
        <f t="shared" ca="1" si="12"/>
        <v>#N/A</v>
      </c>
      <c r="AF28" s="47" t="e">
        <f t="shared" ca="1" si="13"/>
        <v>#N/A</v>
      </c>
      <c r="AG28" s="47" t="str">
        <f t="shared" ca="1" si="14"/>
        <v/>
      </c>
      <c r="AH28" s="89" t="b">
        <v>1</v>
      </c>
      <c r="AI28" s="45" t="b">
        <v>1</v>
      </c>
      <c r="AJ28" s="45" t="b">
        <v>1</v>
      </c>
      <c r="AK28" s="45" t="b">
        <v>1</v>
      </c>
      <c r="AL28" s="45" t="b">
        <v>0</v>
      </c>
      <c r="AM28" s="90" t="b">
        <v>0</v>
      </c>
      <c r="AN28" s="134" t="b">
        <v>1</v>
      </c>
      <c r="AO28" s="45" t="b">
        <v>1</v>
      </c>
      <c r="AP28" s="45" t="b">
        <v>0</v>
      </c>
      <c r="AQ28" s="45" t="b">
        <v>0</v>
      </c>
      <c r="AR28" s="45" t="b">
        <v>0</v>
      </c>
      <c r="AS28" s="90" t="b">
        <v>0</v>
      </c>
    </row>
    <row r="29" spans="1:45">
      <c r="A29" s="150">
        <f t="shared" si="0"/>
        <v>23</v>
      </c>
      <c r="B29" s="145"/>
      <c r="C29" s="41"/>
      <c r="D29" s="42"/>
      <c r="E29" s="42"/>
      <c r="F29" s="42"/>
      <c r="G29" s="42"/>
      <c r="H29" s="42"/>
      <c r="I29" s="43"/>
      <c r="J29" s="55"/>
      <c r="K29" s="56"/>
      <c r="L29" s="51"/>
      <c r="M29" s="44"/>
      <c r="N29" s="44"/>
      <c r="O29" s="46"/>
      <c r="P29" s="45" t="b">
        <f t="shared" si="4"/>
        <v>0</v>
      </c>
      <c r="Q29" s="45" t="b">
        <f t="shared" ca="1" si="5"/>
        <v>0</v>
      </c>
      <c r="R29" s="45" t="b">
        <f t="shared" ca="1" si="6"/>
        <v>0</v>
      </c>
      <c r="S29" s="45" t="b">
        <f t="shared" ca="1" si="7"/>
        <v>0</v>
      </c>
      <c r="T29" s="46"/>
      <c r="U29" s="45">
        <f t="shared" si="8"/>
        <v>22</v>
      </c>
      <c r="V29" s="45">
        <f t="shared" ca="1" si="51"/>
        <v>0</v>
      </c>
      <c r="W29" s="45">
        <f t="shared" ca="1" si="51"/>
        <v>0</v>
      </c>
      <c r="X29" s="45">
        <f t="shared" ca="1" si="51"/>
        <v>0</v>
      </c>
      <c r="Y29" s="45" t="b">
        <f t="shared" ca="1" si="2"/>
        <v>0</v>
      </c>
      <c r="Z29" s="45" t="b">
        <f t="shared" ca="1" si="3"/>
        <v>0</v>
      </c>
      <c r="AA29" s="46"/>
      <c r="AB29" s="45" t="e">
        <f t="shared" ca="1" si="9"/>
        <v>#N/A</v>
      </c>
      <c r="AC29" s="47" t="e">
        <f t="shared" ref="AC29" ca="1" si="56">MATCH(TRUE,OFFSET($A$6,AB29,AC$1,50,1),0)-1+AB29</f>
        <v>#N/A</v>
      </c>
      <c r="AD29" s="47" t="str">
        <f t="shared" ref="AD29" ca="1" si="57">IF(ISNA(AC29),"",OFFSET($A$6,AC29,1))</f>
        <v/>
      </c>
      <c r="AE29" s="45" t="e">
        <f t="shared" ca="1" si="12"/>
        <v>#N/A</v>
      </c>
      <c r="AF29" s="47" t="e">
        <f t="shared" ca="1" si="13"/>
        <v>#N/A</v>
      </c>
      <c r="AG29" s="47" t="str">
        <f t="shared" ca="1" si="14"/>
        <v/>
      </c>
      <c r="AH29" s="89" t="b">
        <v>1</v>
      </c>
      <c r="AI29" s="45" t="b">
        <v>1</v>
      </c>
      <c r="AJ29" s="45" t="b">
        <v>1</v>
      </c>
      <c r="AK29" s="45" t="b">
        <v>1</v>
      </c>
      <c r="AL29" s="45" t="b">
        <v>0</v>
      </c>
      <c r="AM29" s="90" t="b">
        <v>0</v>
      </c>
      <c r="AN29" s="134" t="b">
        <v>1</v>
      </c>
      <c r="AO29" s="45" t="b">
        <v>1</v>
      </c>
      <c r="AP29" s="45" t="b">
        <v>0</v>
      </c>
      <c r="AQ29" s="45" t="b">
        <v>0</v>
      </c>
      <c r="AR29" s="45" t="b">
        <v>0</v>
      </c>
      <c r="AS29" s="90" t="b">
        <v>0</v>
      </c>
    </row>
    <row r="30" spans="1:45">
      <c r="A30" s="150">
        <f t="shared" si="0"/>
        <v>24</v>
      </c>
      <c r="B30" s="145"/>
      <c r="C30" s="41"/>
      <c r="D30" s="42"/>
      <c r="E30" s="42"/>
      <c r="F30" s="42"/>
      <c r="G30" s="42"/>
      <c r="H30" s="42"/>
      <c r="I30" s="43"/>
      <c r="J30" s="55"/>
      <c r="K30" s="56"/>
      <c r="L30" s="51"/>
      <c r="M30" s="44"/>
      <c r="N30" s="44"/>
      <c r="O30" s="46"/>
      <c r="P30" s="45" t="b">
        <f t="shared" si="4"/>
        <v>0</v>
      </c>
      <c r="Q30" s="45" t="b">
        <f t="shared" ca="1" si="5"/>
        <v>0</v>
      </c>
      <c r="R30" s="45" t="b">
        <f t="shared" ca="1" si="6"/>
        <v>0</v>
      </c>
      <c r="S30" s="45" t="b">
        <f t="shared" ca="1" si="7"/>
        <v>0</v>
      </c>
      <c r="T30" s="46"/>
      <c r="U30" s="45">
        <f t="shared" si="8"/>
        <v>23</v>
      </c>
      <c r="V30" s="45">
        <f t="shared" ca="1" si="51"/>
        <v>0</v>
      </c>
      <c r="W30" s="45">
        <f t="shared" ca="1" si="51"/>
        <v>0</v>
      </c>
      <c r="X30" s="45">
        <f t="shared" ca="1" si="51"/>
        <v>0</v>
      </c>
      <c r="Y30" s="45" t="b">
        <f t="shared" ca="1" si="2"/>
        <v>0</v>
      </c>
      <c r="Z30" s="45" t="b">
        <f t="shared" ca="1" si="3"/>
        <v>0</v>
      </c>
      <c r="AA30" s="46"/>
      <c r="AB30" s="45" t="e">
        <f t="shared" ca="1" si="9"/>
        <v>#N/A</v>
      </c>
      <c r="AC30" s="47" t="e">
        <f t="shared" ref="AC30" ca="1" si="58">MATCH(TRUE,OFFSET($A$6,AB30,AC$1,50,1),0)-1+AB30</f>
        <v>#N/A</v>
      </c>
      <c r="AD30" s="47" t="str">
        <f t="shared" ref="AD30" ca="1" si="59">IF(ISNA(AC30),"",OFFSET($A$6,AC30,1))</f>
        <v/>
      </c>
      <c r="AE30" s="45" t="e">
        <f t="shared" ca="1" si="12"/>
        <v>#N/A</v>
      </c>
      <c r="AF30" s="47" t="e">
        <f t="shared" ca="1" si="13"/>
        <v>#N/A</v>
      </c>
      <c r="AG30" s="47" t="str">
        <f t="shared" ca="1" si="14"/>
        <v/>
      </c>
      <c r="AH30" s="89" t="b">
        <v>1</v>
      </c>
      <c r="AI30" s="45" t="b">
        <v>1</v>
      </c>
      <c r="AJ30" s="45" t="b">
        <v>1</v>
      </c>
      <c r="AK30" s="45" t="b">
        <v>1</v>
      </c>
      <c r="AL30" s="45" t="b">
        <v>0</v>
      </c>
      <c r="AM30" s="90" t="b">
        <v>0</v>
      </c>
      <c r="AN30" s="134" t="b">
        <v>1</v>
      </c>
      <c r="AO30" s="45" t="b">
        <v>1</v>
      </c>
      <c r="AP30" s="45" t="b">
        <v>0</v>
      </c>
      <c r="AQ30" s="45" t="b">
        <v>0</v>
      </c>
      <c r="AR30" s="45" t="b">
        <v>0</v>
      </c>
      <c r="AS30" s="90" t="b">
        <v>0</v>
      </c>
    </row>
    <row r="31" spans="1:45">
      <c r="A31" s="150">
        <f t="shared" si="0"/>
        <v>25</v>
      </c>
      <c r="B31" s="145"/>
      <c r="C31" s="41"/>
      <c r="D31" s="42"/>
      <c r="E31" s="42"/>
      <c r="F31" s="42"/>
      <c r="G31" s="42"/>
      <c r="H31" s="42"/>
      <c r="I31" s="43"/>
      <c r="J31" s="55"/>
      <c r="K31" s="56"/>
      <c r="L31" s="51"/>
      <c r="M31" s="44"/>
      <c r="N31" s="44"/>
      <c r="O31" s="46"/>
      <c r="P31" s="45" t="b">
        <f t="shared" si="4"/>
        <v>0</v>
      </c>
      <c r="Q31" s="45" t="b">
        <f t="shared" ca="1" si="5"/>
        <v>0</v>
      </c>
      <c r="R31" s="45" t="b">
        <f t="shared" ca="1" si="6"/>
        <v>0</v>
      </c>
      <c r="S31" s="45" t="b">
        <f t="shared" ca="1" si="7"/>
        <v>0</v>
      </c>
      <c r="T31" s="46"/>
      <c r="U31" s="45">
        <f t="shared" si="8"/>
        <v>24</v>
      </c>
      <c r="V31" s="45">
        <f t="shared" ca="1" si="51"/>
        <v>0</v>
      </c>
      <c r="W31" s="45">
        <f t="shared" ca="1" si="51"/>
        <v>0</v>
      </c>
      <c r="X31" s="45">
        <f t="shared" ca="1" si="51"/>
        <v>0</v>
      </c>
      <c r="Y31" s="45" t="b">
        <f t="shared" ca="1" si="2"/>
        <v>0</v>
      </c>
      <c r="Z31" s="45" t="b">
        <f t="shared" ca="1" si="3"/>
        <v>0</v>
      </c>
      <c r="AA31" s="46"/>
      <c r="AB31" s="45" t="e">
        <f t="shared" ca="1" si="9"/>
        <v>#N/A</v>
      </c>
      <c r="AC31" s="47" t="e">
        <f t="shared" ref="AC31" ca="1" si="60">MATCH(TRUE,OFFSET($A$6,AB31,AC$1,50,1),0)-1+AB31</f>
        <v>#N/A</v>
      </c>
      <c r="AD31" s="47" t="str">
        <f t="shared" ref="AD31" ca="1" si="61">IF(ISNA(AC31),"",OFFSET($A$6,AC31,1))</f>
        <v/>
      </c>
      <c r="AE31" s="45" t="e">
        <f t="shared" ca="1" si="12"/>
        <v>#N/A</v>
      </c>
      <c r="AF31" s="47" t="e">
        <f t="shared" ca="1" si="13"/>
        <v>#N/A</v>
      </c>
      <c r="AG31" s="47" t="str">
        <f t="shared" ca="1" si="14"/>
        <v/>
      </c>
      <c r="AH31" s="89" t="b">
        <v>1</v>
      </c>
      <c r="AI31" s="45" t="b">
        <v>1</v>
      </c>
      <c r="AJ31" s="45" t="b">
        <v>1</v>
      </c>
      <c r="AK31" s="45" t="b">
        <v>1</v>
      </c>
      <c r="AL31" s="45" t="b">
        <v>0</v>
      </c>
      <c r="AM31" s="90" t="b">
        <v>0</v>
      </c>
      <c r="AN31" s="134" t="b">
        <v>1</v>
      </c>
      <c r="AO31" s="45" t="b">
        <v>1</v>
      </c>
      <c r="AP31" s="45" t="b">
        <v>0</v>
      </c>
      <c r="AQ31" s="45" t="b">
        <v>0</v>
      </c>
      <c r="AR31" s="45" t="b">
        <v>0</v>
      </c>
      <c r="AS31" s="90" t="b">
        <v>0</v>
      </c>
    </row>
    <row r="32" spans="1:45">
      <c r="A32" s="150">
        <f t="shared" si="0"/>
        <v>26</v>
      </c>
      <c r="B32" s="145"/>
      <c r="C32" s="41"/>
      <c r="D32" s="42"/>
      <c r="E32" s="42"/>
      <c r="F32" s="42"/>
      <c r="G32" s="42"/>
      <c r="H32" s="42"/>
      <c r="I32" s="43"/>
      <c r="J32" s="55"/>
      <c r="K32" s="56"/>
      <c r="L32" s="51"/>
      <c r="M32" s="44"/>
      <c r="N32" s="44"/>
      <c r="O32" s="46"/>
      <c r="P32" s="45" t="b">
        <f t="shared" si="4"/>
        <v>0</v>
      </c>
      <c r="Q32" s="45" t="b">
        <f t="shared" ca="1" si="5"/>
        <v>0</v>
      </c>
      <c r="R32" s="45" t="b">
        <f t="shared" ca="1" si="6"/>
        <v>0</v>
      </c>
      <c r="S32" s="45" t="b">
        <f t="shared" ca="1" si="7"/>
        <v>0</v>
      </c>
      <c r="T32" s="46"/>
      <c r="U32" s="45">
        <f t="shared" si="8"/>
        <v>25</v>
      </c>
      <c r="V32" s="45">
        <f t="shared" ca="1" si="51"/>
        <v>0</v>
      </c>
      <c r="W32" s="45">
        <f t="shared" ca="1" si="51"/>
        <v>0</v>
      </c>
      <c r="X32" s="45">
        <f t="shared" ca="1" si="51"/>
        <v>0</v>
      </c>
      <c r="Y32" s="45" t="b">
        <f t="shared" ca="1" si="2"/>
        <v>0</v>
      </c>
      <c r="Z32" s="45" t="b">
        <f t="shared" ca="1" si="3"/>
        <v>0</v>
      </c>
      <c r="AA32" s="46"/>
      <c r="AB32" s="45" t="e">
        <f t="shared" ca="1" si="9"/>
        <v>#N/A</v>
      </c>
      <c r="AC32" s="47" t="e">
        <f t="shared" ref="AC32" ca="1" si="62">MATCH(TRUE,OFFSET($A$6,AB32,AC$1,50,1),0)-1+AB32</f>
        <v>#N/A</v>
      </c>
      <c r="AD32" s="47" t="str">
        <f t="shared" ref="AD32" ca="1" si="63">IF(ISNA(AC32),"",OFFSET($A$6,AC32,1))</f>
        <v/>
      </c>
      <c r="AE32" s="45" t="e">
        <f t="shared" ca="1" si="12"/>
        <v>#N/A</v>
      </c>
      <c r="AF32" s="47" t="e">
        <f t="shared" ca="1" si="13"/>
        <v>#N/A</v>
      </c>
      <c r="AG32" s="47" t="str">
        <f t="shared" ca="1" si="14"/>
        <v/>
      </c>
      <c r="AH32" s="89" t="b">
        <v>1</v>
      </c>
      <c r="AI32" s="45" t="b">
        <v>1</v>
      </c>
      <c r="AJ32" s="45" t="b">
        <v>1</v>
      </c>
      <c r="AK32" s="45" t="b">
        <v>1</v>
      </c>
      <c r="AL32" s="45" t="b">
        <v>0</v>
      </c>
      <c r="AM32" s="90" t="b">
        <v>0</v>
      </c>
      <c r="AN32" s="134" t="b">
        <v>1</v>
      </c>
      <c r="AO32" s="45" t="b">
        <v>1</v>
      </c>
      <c r="AP32" s="45" t="b">
        <v>0</v>
      </c>
      <c r="AQ32" s="45" t="b">
        <v>0</v>
      </c>
      <c r="AR32" s="45" t="b">
        <v>0</v>
      </c>
      <c r="AS32" s="90" t="b">
        <v>0</v>
      </c>
    </row>
    <row r="33" spans="1:45">
      <c r="A33" s="150">
        <f t="shared" si="0"/>
        <v>27</v>
      </c>
      <c r="B33" s="145"/>
      <c r="C33" s="41"/>
      <c r="D33" s="42"/>
      <c r="E33" s="42"/>
      <c r="F33" s="42"/>
      <c r="G33" s="42"/>
      <c r="H33" s="42"/>
      <c r="I33" s="43"/>
      <c r="J33" s="55"/>
      <c r="K33" s="56"/>
      <c r="L33" s="51"/>
      <c r="M33" s="44"/>
      <c r="N33" s="44"/>
      <c r="O33" s="46"/>
      <c r="P33" s="45" t="b">
        <f t="shared" si="4"/>
        <v>0</v>
      </c>
      <c r="Q33" s="45" t="b">
        <f t="shared" ca="1" si="5"/>
        <v>0</v>
      </c>
      <c r="R33" s="45" t="b">
        <f t="shared" ca="1" si="6"/>
        <v>0</v>
      </c>
      <c r="S33" s="45" t="b">
        <f t="shared" ca="1" si="7"/>
        <v>0</v>
      </c>
      <c r="T33" s="46"/>
      <c r="U33" s="45">
        <f t="shared" si="8"/>
        <v>26</v>
      </c>
      <c r="V33" s="45">
        <f t="shared" ca="1" si="51"/>
        <v>0</v>
      </c>
      <c r="W33" s="45">
        <f t="shared" ca="1" si="51"/>
        <v>0</v>
      </c>
      <c r="X33" s="45">
        <f t="shared" ca="1" si="51"/>
        <v>0</v>
      </c>
      <c r="Y33" s="45" t="b">
        <f t="shared" ca="1" si="2"/>
        <v>0</v>
      </c>
      <c r="Z33" s="45" t="b">
        <f t="shared" ca="1" si="3"/>
        <v>0</v>
      </c>
      <c r="AA33" s="46"/>
      <c r="AB33" s="45" t="e">
        <f t="shared" ca="1" si="9"/>
        <v>#N/A</v>
      </c>
      <c r="AC33" s="47" t="e">
        <f t="shared" ref="AC33" ca="1" si="64">MATCH(TRUE,OFFSET($A$6,AB33,AC$1,50,1),0)-1+AB33</f>
        <v>#N/A</v>
      </c>
      <c r="AD33" s="47" t="str">
        <f t="shared" ref="AD33" ca="1" si="65">IF(ISNA(AC33),"",OFFSET($A$6,AC33,1))</f>
        <v/>
      </c>
      <c r="AE33" s="45" t="e">
        <f t="shared" ca="1" si="12"/>
        <v>#N/A</v>
      </c>
      <c r="AF33" s="47" t="e">
        <f t="shared" ca="1" si="13"/>
        <v>#N/A</v>
      </c>
      <c r="AG33" s="47" t="str">
        <f t="shared" ca="1" si="14"/>
        <v/>
      </c>
      <c r="AH33" s="89" t="b">
        <v>1</v>
      </c>
      <c r="AI33" s="45" t="b">
        <v>1</v>
      </c>
      <c r="AJ33" s="45" t="b">
        <v>1</v>
      </c>
      <c r="AK33" s="45" t="b">
        <v>1</v>
      </c>
      <c r="AL33" s="45" t="b">
        <v>0</v>
      </c>
      <c r="AM33" s="90" t="b">
        <v>0</v>
      </c>
      <c r="AN33" s="134" t="b">
        <v>1</v>
      </c>
      <c r="AO33" s="45" t="b">
        <v>1</v>
      </c>
      <c r="AP33" s="45" t="b">
        <v>0</v>
      </c>
      <c r="AQ33" s="45" t="b">
        <v>0</v>
      </c>
      <c r="AR33" s="45" t="b">
        <v>0</v>
      </c>
      <c r="AS33" s="90" t="b">
        <v>0</v>
      </c>
    </row>
    <row r="34" spans="1:45">
      <c r="A34" s="150">
        <f t="shared" si="0"/>
        <v>28</v>
      </c>
      <c r="B34" s="145"/>
      <c r="C34" s="41"/>
      <c r="D34" s="42"/>
      <c r="E34" s="42"/>
      <c r="F34" s="42"/>
      <c r="G34" s="42"/>
      <c r="H34" s="42"/>
      <c r="I34" s="43"/>
      <c r="J34" s="55"/>
      <c r="K34" s="56"/>
      <c r="L34" s="51"/>
      <c r="M34" s="44"/>
      <c r="N34" s="44"/>
      <c r="O34" s="46"/>
      <c r="P34" s="45" t="b">
        <f t="shared" si="4"/>
        <v>0</v>
      </c>
      <c r="Q34" s="45" t="b">
        <f t="shared" ca="1" si="5"/>
        <v>0</v>
      </c>
      <c r="R34" s="45" t="b">
        <f t="shared" ca="1" si="6"/>
        <v>0</v>
      </c>
      <c r="S34" s="45" t="b">
        <f t="shared" ca="1" si="7"/>
        <v>0</v>
      </c>
      <c r="T34" s="46"/>
      <c r="U34" s="45">
        <f t="shared" si="8"/>
        <v>27</v>
      </c>
      <c r="V34" s="45">
        <f t="shared" ca="1" si="51"/>
        <v>0</v>
      </c>
      <c r="W34" s="45">
        <f t="shared" ca="1" si="51"/>
        <v>0</v>
      </c>
      <c r="X34" s="45">
        <f t="shared" ca="1" si="51"/>
        <v>0</v>
      </c>
      <c r="Y34" s="45" t="b">
        <f t="shared" ca="1" si="2"/>
        <v>0</v>
      </c>
      <c r="Z34" s="45" t="b">
        <f t="shared" ca="1" si="3"/>
        <v>0</v>
      </c>
      <c r="AA34" s="46"/>
      <c r="AB34" s="45" t="e">
        <f t="shared" ca="1" si="9"/>
        <v>#N/A</v>
      </c>
      <c r="AC34" s="47" t="e">
        <f t="shared" ref="AC34" ca="1" si="66">MATCH(TRUE,OFFSET($A$6,AB34,AC$1,50,1),0)-1+AB34</f>
        <v>#N/A</v>
      </c>
      <c r="AD34" s="47" t="str">
        <f t="shared" ref="AD34" ca="1" si="67">IF(ISNA(AC34),"",OFFSET($A$6,AC34,1))</f>
        <v/>
      </c>
      <c r="AE34" s="45" t="e">
        <f t="shared" ca="1" si="12"/>
        <v>#N/A</v>
      </c>
      <c r="AF34" s="47" t="e">
        <f t="shared" ca="1" si="13"/>
        <v>#N/A</v>
      </c>
      <c r="AG34" s="47" t="str">
        <f t="shared" ca="1" si="14"/>
        <v/>
      </c>
      <c r="AH34" s="89" t="b">
        <v>1</v>
      </c>
      <c r="AI34" s="45" t="b">
        <v>1</v>
      </c>
      <c r="AJ34" s="45" t="b">
        <v>1</v>
      </c>
      <c r="AK34" s="45" t="b">
        <v>1</v>
      </c>
      <c r="AL34" s="45" t="b">
        <v>0</v>
      </c>
      <c r="AM34" s="90" t="b">
        <v>0</v>
      </c>
      <c r="AN34" s="134" t="b">
        <v>1</v>
      </c>
      <c r="AO34" s="45" t="b">
        <v>1</v>
      </c>
      <c r="AP34" s="45" t="b">
        <v>0</v>
      </c>
      <c r="AQ34" s="45" t="b">
        <v>0</v>
      </c>
      <c r="AR34" s="45" t="b">
        <v>0</v>
      </c>
      <c r="AS34" s="90" t="b">
        <v>0</v>
      </c>
    </row>
    <row r="35" spans="1:45">
      <c r="A35" s="150">
        <f t="shared" si="0"/>
        <v>29</v>
      </c>
      <c r="B35" s="145"/>
      <c r="C35" s="41"/>
      <c r="D35" s="42"/>
      <c r="E35" s="42"/>
      <c r="F35" s="42"/>
      <c r="G35" s="42"/>
      <c r="H35" s="42"/>
      <c r="I35" s="43"/>
      <c r="J35" s="55"/>
      <c r="K35" s="56"/>
      <c r="L35" s="51"/>
      <c r="M35" s="44"/>
      <c r="N35" s="44"/>
      <c r="O35" s="46"/>
      <c r="P35" s="45" t="b">
        <f t="shared" si="4"/>
        <v>0</v>
      </c>
      <c r="Q35" s="45" t="b">
        <f t="shared" ca="1" si="5"/>
        <v>0</v>
      </c>
      <c r="R35" s="45" t="b">
        <f t="shared" ca="1" si="6"/>
        <v>0</v>
      </c>
      <c r="S35" s="45" t="b">
        <f t="shared" ca="1" si="7"/>
        <v>0</v>
      </c>
      <c r="T35" s="46"/>
      <c r="U35" s="45">
        <f t="shared" si="8"/>
        <v>28</v>
      </c>
      <c r="V35" s="45">
        <f t="shared" ca="1" si="51"/>
        <v>0</v>
      </c>
      <c r="W35" s="45">
        <f t="shared" ca="1" si="51"/>
        <v>0</v>
      </c>
      <c r="X35" s="45">
        <f t="shared" ca="1" si="51"/>
        <v>0</v>
      </c>
      <c r="Y35" s="45" t="b">
        <f t="shared" ca="1" si="2"/>
        <v>0</v>
      </c>
      <c r="Z35" s="45" t="b">
        <f t="shared" ca="1" si="3"/>
        <v>0</v>
      </c>
      <c r="AA35" s="46"/>
      <c r="AB35" s="45" t="e">
        <f t="shared" ca="1" si="9"/>
        <v>#N/A</v>
      </c>
      <c r="AC35" s="47" t="e">
        <f t="shared" ref="AC35" ca="1" si="68">MATCH(TRUE,OFFSET($A$6,AB35,AC$1,50,1),0)-1+AB35</f>
        <v>#N/A</v>
      </c>
      <c r="AD35" s="47" t="str">
        <f t="shared" ref="AD35" ca="1" si="69">IF(ISNA(AC35),"",OFFSET($A$6,AC35,1))</f>
        <v/>
      </c>
      <c r="AE35" s="45" t="e">
        <f t="shared" ca="1" si="12"/>
        <v>#N/A</v>
      </c>
      <c r="AF35" s="47" t="e">
        <f t="shared" ca="1" si="13"/>
        <v>#N/A</v>
      </c>
      <c r="AG35" s="47" t="str">
        <f t="shared" ca="1" si="14"/>
        <v/>
      </c>
      <c r="AH35" s="89" t="b">
        <v>1</v>
      </c>
      <c r="AI35" s="45" t="b">
        <v>1</v>
      </c>
      <c r="AJ35" s="45" t="b">
        <v>1</v>
      </c>
      <c r="AK35" s="45" t="b">
        <v>1</v>
      </c>
      <c r="AL35" s="45" t="b">
        <v>0</v>
      </c>
      <c r="AM35" s="90" t="b">
        <v>0</v>
      </c>
      <c r="AN35" s="134" t="b">
        <v>1</v>
      </c>
      <c r="AO35" s="45" t="b">
        <v>1</v>
      </c>
      <c r="AP35" s="45" t="b">
        <v>0</v>
      </c>
      <c r="AQ35" s="45" t="b">
        <v>0</v>
      </c>
      <c r="AR35" s="45" t="b">
        <v>0</v>
      </c>
      <c r="AS35" s="90" t="b">
        <v>0</v>
      </c>
    </row>
    <row r="36" spans="1:45">
      <c r="A36" s="150">
        <f t="shared" si="0"/>
        <v>30</v>
      </c>
      <c r="B36" s="145"/>
      <c r="C36" s="41"/>
      <c r="D36" s="42"/>
      <c r="E36" s="42"/>
      <c r="F36" s="42"/>
      <c r="G36" s="42"/>
      <c r="H36" s="42"/>
      <c r="I36" s="43"/>
      <c r="J36" s="55"/>
      <c r="K36" s="56"/>
      <c r="L36" s="51"/>
      <c r="M36" s="44"/>
      <c r="N36" s="44"/>
      <c r="O36" s="46"/>
      <c r="P36" s="45" t="b">
        <f t="shared" si="4"/>
        <v>0</v>
      </c>
      <c r="Q36" s="45" t="b">
        <f t="shared" ca="1" si="5"/>
        <v>0</v>
      </c>
      <c r="R36" s="45" t="b">
        <f t="shared" ca="1" si="6"/>
        <v>0</v>
      </c>
      <c r="S36" s="45" t="b">
        <f t="shared" ca="1" si="7"/>
        <v>0</v>
      </c>
      <c r="T36" s="46"/>
      <c r="U36" s="45">
        <f t="shared" si="8"/>
        <v>29</v>
      </c>
      <c r="V36" s="45">
        <f t="shared" ca="1" si="51"/>
        <v>0</v>
      </c>
      <c r="W36" s="45">
        <f t="shared" ca="1" si="51"/>
        <v>0</v>
      </c>
      <c r="X36" s="45">
        <f t="shared" ca="1" si="51"/>
        <v>0</v>
      </c>
      <c r="Y36" s="45" t="b">
        <f t="shared" ca="1" si="2"/>
        <v>0</v>
      </c>
      <c r="Z36" s="45" t="b">
        <f t="shared" ca="1" si="3"/>
        <v>0</v>
      </c>
      <c r="AA36" s="46"/>
      <c r="AB36" s="45" t="e">
        <f t="shared" ca="1" si="9"/>
        <v>#N/A</v>
      </c>
      <c r="AC36" s="47" t="e">
        <f t="shared" ref="AC36" ca="1" si="70">MATCH(TRUE,OFFSET($A$6,AB36,AC$1,50,1),0)-1+AB36</f>
        <v>#N/A</v>
      </c>
      <c r="AD36" s="47" t="str">
        <f t="shared" ref="AD36" ca="1" si="71">IF(ISNA(AC36),"",OFFSET($A$6,AC36,1))</f>
        <v/>
      </c>
      <c r="AE36" s="45" t="e">
        <f t="shared" ca="1" si="12"/>
        <v>#N/A</v>
      </c>
      <c r="AF36" s="47" t="e">
        <f t="shared" ca="1" si="13"/>
        <v>#N/A</v>
      </c>
      <c r="AG36" s="47" t="str">
        <f t="shared" ca="1" si="14"/>
        <v/>
      </c>
      <c r="AH36" s="89" t="b">
        <v>1</v>
      </c>
      <c r="AI36" s="45" t="b">
        <v>1</v>
      </c>
      <c r="AJ36" s="45" t="b">
        <v>1</v>
      </c>
      <c r="AK36" s="45" t="b">
        <v>1</v>
      </c>
      <c r="AL36" s="45" t="b">
        <v>0</v>
      </c>
      <c r="AM36" s="90" t="b">
        <v>0</v>
      </c>
      <c r="AN36" s="134" t="b">
        <v>1</v>
      </c>
      <c r="AO36" s="45" t="b">
        <v>1</v>
      </c>
      <c r="AP36" s="45" t="b">
        <v>0</v>
      </c>
      <c r="AQ36" s="45" t="b">
        <v>0</v>
      </c>
      <c r="AR36" s="45" t="b">
        <v>0</v>
      </c>
      <c r="AS36" s="90" t="b">
        <v>0</v>
      </c>
    </row>
    <row r="37" spans="1:45">
      <c r="A37" s="150">
        <f t="shared" si="0"/>
        <v>31</v>
      </c>
      <c r="B37" s="145"/>
      <c r="C37" s="41"/>
      <c r="D37" s="42"/>
      <c r="E37" s="42"/>
      <c r="F37" s="42"/>
      <c r="G37" s="42"/>
      <c r="H37" s="42"/>
      <c r="I37" s="43"/>
      <c r="J37" s="55"/>
      <c r="K37" s="56"/>
      <c r="L37" s="51"/>
      <c r="M37" s="44"/>
      <c r="N37" s="44"/>
      <c r="O37" s="46"/>
      <c r="P37" s="45" t="b">
        <f t="shared" si="4"/>
        <v>0</v>
      </c>
      <c r="Q37" s="45" t="b">
        <f t="shared" ca="1" si="5"/>
        <v>0</v>
      </c>
      <c r="R37" s="45" t="b">
        <f t="shared" ca="1" si="6"/>
        <v>0</v>
      </c>
      <c r="S37" s="45" t="b">
        <f t="shared" ca="1" si="7"/>
        <v>0</v>
      </c>
      <c r="T37" s="46"/>
      <c r="U37" s="45">
        <f t="shared" si="8"/>
        <v>30</v>
      </c>
      <c r="V37" s="45">
        <f t="shared" ca="1" si="51"/>
        <v>0</v>
      </c>
      <c r="W37" s="45">
        <f t="shared" ca="1" si="51"/>
        <v>0</v>
      </c>
      <c r="X37" s="45">
        <f t="shared" ca="1" si="51"/>
        <v>0</v>
      </c>
      <c r="Y37" s="45" t="b">
        <f t="shared" ca="1" si="2"/>
        <v>0</v>
      </c>
      <c r="Z37" s="45" t="b">
        <f t="shared" ca="1" si="3"/>
        <v>0</v>
      </c>
      <c r="AA37" s="46"/>
      <c r="AB37" s="45" t="e">
        <f t="shared" ca="1" si="9"/>
        <v>#N/A</v>
      </c>
      <c r="AC37" s="47" t="e">
        <f t="shared" ref="AC37" ca="1" si="72">MATCH(TRUE,OFFSET($A$6,AB37,AC$1,50,1),0)-1+AB37</f>
        <v>#N/A</v>
      </c>
      <c r="AD37" s="47" t="str">
        <f t="shared" ref="AD37" ca="1" si="73">IF(ISNA(AC37),"",OFFSET($A$6,AC37,1))</f>
        <v/>
      </c>
      <c r="AE37" s="45" t="e">
        <f t="shared" ca="1" si="12"/>
        <v>#N/A</v>
      </c>
      <c r="AF37" s="47" t="e">
        <f t="shared" ca="1" si="13"/>
        <v>#N/A</v>
      </c>
      <c r="AG37" s="47" t="str">
        <f t="shared" ca="1" si="14"/>
        <v/>
      </c>
      <c r="AH37" s="89" t="b">
        <v>1</v>
      </c>
      <c r="AI37" s="45" t="b">
        <v>1</v>
      </c>
      <c r="AJ37" s="45" t="b">
        <v>1</v>
      </c>
      <c r="AK37" s="45" t="b">
        <v>1</v>
      </c>
      <c r="AL37" s="45" t="b">
        <v>0</v>
      </c>
      <c r="AM37" s="90" t="b">
        <v>0</v>
      </c>
      <c r="AN37" s="134" t="b">
        <v>1</v>
      </c>
      <c r="AO37" s="45" t="b">
        <v>1</v>
      </c>
      <c r="AP37" s="45" t="b">
        <v>0</v>
      </c>
      <c r="AQ37" s="45" t="b">
        <v>0</v>
      </c>
      <c r="AR37" s="45" t="b">
        <v>0</v>
      </c>
      <c r="AS37" s="90" t="b">
        <v>0</v>
      </c>
    </row>
    <row r="38" spans="1:45">
      <c r="A38" s="150">
        <f t="shared" si="0"/>
        <v>32</v>
      </c>
      <c r="B38" s="145"/>
      <c r="C38" s="41"/>
      <c r="D38" s="42"/>
      <c r="E38" s="42"/>
      <c r="F38" s="42"/>
      <c r="G38" s="42"/>
      <c r="H38" s="42"/>
      <c r="I38" s="43"/>
      <c r="J38" s="55"/>
      <c r="K38" s="56"/>
      <c r="L38" s="51"/>
      <c r="M38" s="44"/>
      <c r="N38" s="44"/>
      <c r="O38" s="46"/>
      <c r="P38" s="45" t="b">
        <f t="shared" si="4"/>
        <v>0</v>
      </c>
      <c r="Q38" s="45" t="b">
        <f t="shared" ca="1" si="5"/>
        <v>0</v>
      </c>
      <c r="R38" s="45" t="b">
        <f t="shared" ca="1" si="6"/>
        <v>0</v>
      </c>
      <c r="S38" s="45" t="b">
        <f t="shared" ca="1" si="7"/>
        <v>0</v>
      </c>
      <c r="T38" s="46"/>
      <c r="U38" s="45">
        <f t="shared" si="8"/>
        <v>31</v>
      </c>
      <c r="V38" s="45">
        <f t="shared" ca="1" si="51"/>
        <v>0</v>
      </c>
      <c r="W38" s="45">
        <f t="shared" ca="1" si="51"/>
        <v>0</v>
      </c>
      <c r="X38" s="45">
        <f t="shared" ca="1" si="51"/>
        <v>0</v>
      </c>
      <c r="Y38" s="45" t="b">
        <f t="shared" ca="1" si="2"/>
        <v>0</v>
      </c>
      <c r="Z38" s="45" t="b">
        <f t="shared" ca="1" si="3"/>
        <v>0</v>
      </c>
      <c r="AA38" s="46"/>
      <c r="AB38" s="45" t="e">
        <f t="shared" ca="1" si="9"/>
        <v>#N/A</v>
      </c>
      <c r="AC38" s="47" t="e">
        <f t="shared" ref="AC38" ca="1" si="74">MATCH(TRUE,OFFSET($A$6,AB38,AC$1,50,1),0)-1+AB38</f>
        <v>#N/A</v>
      </c>
      <c r="AD38" s="47" t="str">
        <f t="shared" ref="AD38" ca="1" si="75">IF(ISNA(AC38),"",OFFSET($A$6,AC38,1))</f>
        <v/>
      </c>
      <c r="AE38" s="45" t="e">
        <f t="shared" ca="1" si="12"/>
        <v>#N/A</v>
      </c>
      <c r="AF38" s="47" t="e">
        <f t="shared" ca="1" si="13"/>
        <v>#N/A</v>
      </c>
      <c r="AG38" s="47" t="str">
        <f t="shared" ca="1" si="14"/>
        <v/>
      </c>
      <c r="AH38" s="89" t="b">
        <v>1</v>
      </c>
      <c r="AI38" s="45" t="b">
        <v>1</v>
      </c>
      <c r="AJ38" s="45" t="b">
        <v>1</v>
      </c>
      <c r="AK38" s="45" t="b">
        <v>1</v>
      </c>
      <c r="AL38" s="45" t="b">
        <v>0</v>
      </c>
      <c r="AM38" s="90" t="b">
        <v>0</v>
      </c>
      <c r="AN38" s="134" t="b">
        <v>1</v>
      </c>
      <c r="AO38" s="45" t="b">
        <v>1</v>
      </c>
      <c r="AP38" s="45" t="b">
        <v>0</v>
      </c>
      <c r="AQ38" s="45" t="b">
        <v>0</v>
      </c>
      <c r="AR38" s="45" t="b">
        <v>0</v>
      </c>
      <c r="AS38" s="90" t="b">
        <v>0</v>
      </c>
    </row>
    <row r="39" spans="1:45">
      <c r="A39" s="150">
        <f t="shared" si="0"/>
        <v>33</v>
      </c>
      <c r="B39" s="145"/>
      <c r="C39" s="41"/>
      <c r="D39" s="42"/>
      <c r="E39" s="42"/>
      <c r="F39" s="42"/>
      <c r="G39" s="42"/>
      <c r="H39" s="42"/>
      <c r="I39" s="43"/>
      <c r="J39" s="55"/>
      <c r="K39" s="56"/>
      <c r="L39" s="51"/>
      <c r="M39" s="44"/>
      <c r="N39" s="44"/>
      <c r="O39" s="46"/>
      <c r="P39" s="45" t="b">
        <f t="shared" si="4"/>
        <v>0</v>
      </c>
      <c r="Q39" s="45" t="b">
        <f t="shared" ca="1" si="5"/>
        <v>0</v>
      </c>
      <c r="R39" s="45" t="b">
        <f t="shared" ca="1" si="6"/>
        <v>0</v>
      </c>
      <c r="S39" s="45" t="b">
        <f t="shared" ca="1" si="7"/>
        <v>0</v>
      </c>
      <c r="T39" s="46"/>
      <c r="U39" s="45">
        <f t="shared" si="8"/>
        <v>32</v>
      </c>
      <c r="V39" s="45">
        <f t="shared" ca="1" si="51"/>
        <v>0</v>
      </c>
      <c r="W39" s="45">
        <f t="shared" ca="1" si="51"/>
        <v>0</v>
      </c>
      <c r="X39" s="45">
        <f t="shared" ca="1" si="51"/>
        <v>0</v>
      </c>
      <c r="Y39" s="45" t="b">
        <f t="shared" ca="1" si="2"/>
        <v>0</v>
      </c>
      <c r="Z39" s="45" t="b">
        <f t="shared" ca="1" si="3"/>
        <v>0</v>
      </c>
      <c r="AA39" s="46"/>
      <c r="AB39" s="45" t="e">
        <f t="shared" ca="1" si="9"/>
        <v>#N/A</v>
      </c>
      <c r="AC39" s="47" t="e">
        <f t="shared" ref="AC39" ca="1" si="76">MATCH(TRUE,OFFSET($A$6,AB39,AC$1,50,1),0)-1+AB39</f>
        <v>#N/A</v>
      </c>
      <c r="AD39" s="47" t="str">
        <f t="shared" ref="AD39" ca="1" si="77">IF(ISNA(AC39),"",OFFSET($A$6,AC39,1))</f>
        <v/>
      </c>
      <c r="AE39" s="45" t="e">
        <f t="shared" ca="1" si="12"/>
        <v>#N/A</v>
      </c>
      <c r="AF39" s="47" t="e">
        <f t="shared" ca="1" si="13"/>
        <v>#N/A</v>
      </c>
      <c r="AG39" s="47" t="str">
        <f t="shared" ca="1" si="14"/>
        <v/>
      </c>
      <c r="AH39" s="89" t="b">
        <v>1</v>
      </c>
      <c r="AI39" s="45" t="b">
        <v>1</v>
      </c>
      <c r="AJ39" s="45" t="b">
        <v>1</v>
      </c>
      <c r="AK39" s="45" t="b">
        <v>1</v>
      </c>
      <c r="AL39" s="45" t="b">
        <v>0</v>
      </c>
      <c r="AM39" s="90" t="b">
        <v>0</v>
      </c>
      <c r="AN39" s="134" t="b">
        <v>1</v>
      </c>
      <c r="AO39" s="45" t="b">
        <v>1</v>
      </c>
      <c r="AP39" s="45" t="b">
        <v>0</v>
      </c>
      <c r="AQ39" s="45" t="b">
        <v>0</v>
      </c>
      <c r="AR39" s="45" t="b">
        <v>0</v>
      </c>
      <c r="AS39" s="90" t="b">
        <v>0</v>
      </c>
    </row>
    <row r="40" spans="1:45">
      <c r="A40" s="150">
        <f t="shared" si="0"/>
        <v>34</v>
      </c>
      <c r="B40" s="145"/>
      <c r="C40" s="41"/>
      <c r="D40" s="42"/>
      <c r="E40" s="42"/>
      <c r="F40" s="42"/>
      <c r="G40" s="42"/>
      <c r="H40" s="42"/>
      <c r="I40" s="43"/>
      <c r="J40" s="55"/>
      <c r="K40" s="56"/>
      <c r="L40" s="51"/>
      <c r="M40" s="44"/>
      <c r="N40" s="44"/>
      <c r="O40" s="46"/>
      <c r="P40" s="45" t="b">
        <f t="shared" si="4"/>
        <v>0</v>
      </c>
      <c r="Q40" s="45" t="b">
        <f t="shared" ca="1" si="5"/>
        <v>0</v>
      </c>
      <c r="R40" s="45" t="b">
        <f t="shared" ca="1" si="6"/>
        <v>0</v>
      </c>
      <c r="S40" s="45" t="b">
        <f t="shared" ca="1" si="7"/>
        <v>0</v>
      </c>
      <c r="T40" s="46"/>
      <c r="U40" s="45">
        <f t="shared" si="8"/>
        <v>33</v>
      </c>
      <c r="V40" s="45">
        <f t="shared" ca="1" si="51"/>
        <v>0</v>
      </c>
      <c r="W40" s="45">
        <f t="shared" ca="1" si="51"/>
        <v>0</v>
      </c>
      <c r="X40" s="45">
        <f t="shared" ca="1" si="51"/>
        <v>0</v>
      </c>
      <c r="Y40" s="45" t="b">
        <f t="shared" ca="1" si="2"/>
        <v>0</v>
      </c>
      <c r="Z40" s="45" t="b">
        <f t="shared" ca="1" si="3"/>
        <v>0</v>
      </c>
      <c r="AA40" s="46"/>
      <c r="AB40" s="45" t="e">
        <f t="shared" ca="1" si="9"/>
        <v>#N/A</v>
      </c>
      <c r="AC40" s="47" t="e">
        <f t="shared" ref="AC40" ca="1" si="78">MATCH(TRUE,OFFSET($A$6,AB40,AC$1,50,1),0)-1+AB40</f>
        <v>#N/A</v>
      </c>
      <c r="AD40" s="47" t="str">
        <f t="shared" ref="AD40" ca="1" si="79">IF(ISNA(AC40),"",OFFSET($A$6,AC40,1))</f>
        <v/>
      </c>
      <c r="AE40" s="45" t="e">
        <f t="shared" ca="1" si="12"/>
        <v>#N/A</v>
      </c>
      <c r="AF40" s="47" t="e">
        <f t="shared" ca="1" si="13"/>
        <v>#N/A</v>
      </c>
      <c r="AG40" s="47" t="str">
        <f t="shared" ca="1" si="14"/>
        <v/>
      </c>
      <c r="AH40" s="89" t="b">
        <v>1</v>
      </c>
      <c r="AI40" s="45" t="b">
        <v>1</v>
      </c>
      <c r="AJ40" s="45" t="b">
        <v>1</v>
      </c>
      <c r="AK40" s="45" t="b">
        <v>1</v>
      </c>
      <c r="AL40" s="45" t="b">
        <v>0</v>
      </c>
      <c r="AM40" s="90" t="b">
        <v>0</v>
      </c>
      <c r="AN40" s="134" t="b">
        <v>1</v>
      </c>
      <c r="AO40" s="45" t="b">
        <v>1</v>
      </c>
      <c r="AP40" s="45" t="b">
        <v>0</v>
      </c>
      <c r="AQ40" s="45" t="b">
        <v>0</v>
      </c>
      <c r="AR40" s="45" t="b">
        <v>0</v>
      </c>
      <c r="AS40" s="90" t="b">
        <v>0</v>
      </c>
    </row>
  </sheetData>
  <autoFilter ref="B6:N6"/>
  <mergeCells count="10">
    <mergeCell ref="E4:I4"/>
    <mergeCell ref="AB4:AD4"/>
    <mergeCell ref="AE4:AG4"/>
    <mergeCell ref="B3:N3"/>
    <mergeCell ref="P3:S3"/>
    <mergeCell ref="AN4:AS4"/>
    <mergeCell ref="AH4:AM4"/>
    <mergeCell ref="AH3:AS3"/>
    <mergeCell ref="U3:Z3"/>
    <mergeCell ref="AB3:AG3"/>
  </mergeCells>
  <phoneticPr fontId="10" type="noConversion"/>
  <conditionalFormatting sqref="L7:N40">
    <cfRule type="expression" dxfId="133" priority="199" stopIfTrue="1">
      <formula>L7&lt;&gt;""</formula>
    </cfRule>
  </conditionalFormatting>
  <conditionalFormatting sqref="C7:C40">
    <cfRule type="expression" dxfId="132" priority="191" stopIfTrue="1">
      <formula>AND($Q7, NOT(ISBLANK(C7)))</formula>
    </cfRule>
  </conditionalFormatting>
  <conditionalFormatting sqref="E5:I40">
    <cfRule type="expression" dxfId="131" priority="9" stopIfTrue="1">
      <formula>NOT(E$2)</formula>
    </cfRule>
  </conditionalFormatting>
  <conditionalFormatting sqref="E7:I40">
    <cfRule type="expression" dxfId="130" priority="195" stopIfTrue="1">
      <formula>E7</formula>
    </cfRule>
    <cfRule type="expression" dxfId="129" priority="196" stopIfTrue="1">
      <formula>AND(NOT(ISBLANK(E7)),NOT(E7))</formula>
    </cfRule>
  </conditionalFormatting>
  <conditionalFormatting sqref="D7:D40">
    <cfRule type="expression" dxfId="128" priority="193" stopIfTrue="1">
      <formula>NOT($R7)</formula>
    </cfRule>
    <cfRule type="expression" dxfId="127" priority="194" stopIfTrue="1">
      <formula>$R7</formula>
    </cfRule>
  </conditionalFormatting>
  <conditionalFormatting sqref="B7:B40">
    <cfRule type="expression" dxfId="126" priority="188" stopIfTrue="1">
      <formula>$Q7</formula>
    </cfRule>
    <cfRule type="expression" dxfId="125" priority="190" stopIfTrue="1">
      <formula>AND($B7&lt;&gt;"",NOT($Y7),NOT($Q7))</formula>
    </cfRule>
  </conditionalFormatting>
  <conditionalFormatting sqref="J7:K40">
    <cfRule type="expression" dxfId="124" priority="197" stopIfTrue="1">
      <formula>AND(NOT(ISBLANK(J7)),NOT($Z7))</formula>
    </cfRule>
    <cfRule type="expression" dxfId="123" priority="198" stopIfTrue="1">
      <formula>$Z7</formula>
    </cfRule>
  </conditionalFormatting>
  <conditionalFormatting sqref="D7:N40">
    <cfRule type="expression" dxfId="122" priority="2" stopIfTrue="1">
      <formula>NOT($P7)</formula>
    </cfRule>
  </conditionalFormatting>
  <conditionalFormatting sqref="B7:C40">
    <cfRule type="expression" dxfId="121" priority="189" stopIfTrue="1">
      <formula>$Y7</formula>
    </cfRule>
  </conditionalFormatting>
  <conditionalFormatting sqref="D7:I40">
    <cfRule type="expression" dxfId="120" priority="1">
      <formula>NOT($Q7)</formula>
    </cfRule>
  </conditionalFormatting>
  <dataValidations count="5">
    <dataValidation type="list" allowBlank="1" showInputMessage="1" showErrorMessage="1" sqref="D7:I40">
      <formula1>"TRUE, FALSE"</formula1>
    </dataValidation>
    <dataValidation type="list" allowBlank="1" showInputMessage="1" showErrorMessage="1" sqref="J7:K40">
      <formula1>ActorName</formula1>
    </dataValidation>
    <dataValidation type="list" allowBlank="1" showInputMessage="1" showErrorMessage="1" sqref="L7:L40">
      <formula1>NetworkLayer</formula1>
    </dataValidation>
    <dataValidation type="list" allowBlank="1" showInputMessage="1" showErrorMessage="1" sqref="M7:M40">
      <formula1>ConnectionName</formula1>
    </dataValidation>
    <dataValidation type="list" allowBlank="1" showInputMessage="1" showErrorMessage="1" sqref="N7:N40">
      <formula1>ProtocolName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workbookViewId="0">
      <pane ySplit="6" topLeftCell="A7" activePane="bottomLeft" state="frozen"/>
      <selection activeCell="A2" sqref="A2"/>
      <selection pane="bottomLeft" activeCell="B7" sqref="B7"/>
    </sheetView>
  </sheetViews>
  <sheetFormatPr baseColWidth="10" defaultRowHeight="13" x14ac:dyDescent="0"/>
  <cols>
    <col min="1" max="1" width="6.5703125" hidden="1" customWidth="1"/>
    <col min="2" max="2" width="14.28515625" customWidth="1"/>
    <col min="3" max="3" width="44.7109375" customWidth="1"/>
    <col min="4" max="4" width="3.42578125" bestFit="1" customWidth="1"/>
    <col min="5" max="5" width="2.7109375" hidden="1" customWidth="1"/>
    <col min="6" max="6" width="5.7109375" hidden="1" customWidth="1"/>
    <col min="7" max="7" width="2.7109375" hidden="1" customWidth="1"/>
    <col min="8" max="8" width="22.28515625" hidden="1" customWidth="1"/>
    <col min="9" max="9" width="2.7109375" hidden="1" customWidth="1"/>
    <col min="10" max="10" width="6.85546875" hidden="1" customWidth="1"/>
    <col min="11" max="11" width="9.7109375" hidden="1" customWidth="1"/>
    <col min="12" max="12" width="19.7109375" hidden="1" customWidth="1"/>
  </cols>
  <sheetData>
    <row r="1" spans="1:12" ht="52" hidden="1" customHeight="1">
      <c r="A1" s="22"/>
      <c r="B1" s="22"/>
      <c r="C1" s="22"/>
      <c r="D1" s="22"/>
      <c r="F1" s="22"/>
      <c r="H1" s="22"/>
      <c r="J1" s="193" t="s">
        <v>302</v>
      </c>
      <c r="K1" s="117">
        <f>COLUMN($F$6)-COLUMN($A$6)</f>
        <v>5</v>
      </c>
      <c r="L1" s="22"/>
    </row>
    <row r="2" spans="1:12" ht="81" hidden="1">
      <c r="A2" s="172" t="s">
        <v>559</v>
      </c>
      <c r="B2" s="22"/>
      <c r="C2" s="22"/>
      <c r="D2" s="22"/>
      <c r="F2" s="22"/>
      <c r="H2" s="22"/>
      <c r="J2" s="192" t="s">
        <v>269</v>
      </c>
      <c r="K2" s="117">
        <f>COLUMN()-COLUMN($A$6)</f>
        <v>10</v>
      </c>
      <c r="L2" s="22"/>
    </row>
    <row r="3" spans="1:12" ht="32" hidden="1" customHeight="1">
      <c r="A3" s="149">
        <f>COUNTIF($A$6:$A$181,"&gt;0")</f>
        <v>34</v>
      </c>
      <c r="B3" s="211" t="s">
        <v>538</v>
      </c>
      <c r="C3" s="204"/>
      <c r="D3" s="230"/>
      <c r="F3" s="195" t="s">
        <v>69</v>
      </c>
      <c r="H3" s="156" t="s">
        <v>623</v>
      </c>
      <c r="J3" s="268" t="s">
        <v>630</v>
      </c>
      <c r="K3" s="269"/>
      <c r="L3" s="269"/>
    </row>
    <row r="4" spans="1:12" ht="16" customHeight="1">
      <c r="A4" s="149"/>
      <c r="B4" s="16"/>
      <c r="C4" s="16"/>
      <c r="D4" s="16"/>
      <c r="F4" s="173"/>
      <c r="H4" s="24"/>
      <c r="J4" s="270" t="s">
        <v>530</v>
      </c>
      <c r="K4" s="271"/>
      <c r="L4" s="271"/>
    </row>
    <row r="5" spans="1:12" ht="23">
      <c r="A5" s="186"/>
      <c r="B5" s="16"/>
      <c r="C5" s="16"/>
      <c r="D5" s="16"/>
      <c r="F5" s="26"/>
      <c r="H5" s="21"/>
      <c r="J5" s="34"/>
      <c r="K5" s="175" t="s">
        <v>614</v>
      </c>
      <c r="L5" s="194"/>
    </row>
    <row r="6" spans="1:12" ht="86" customHeight="1">
      <c r="A6" s="172" t="s">
        <v>555</v>
      </c>
      <c r="B6" s="16" t="s">
        <v>27</v>
      </c>
      <c r="C6" s="16" t="s">
        <v>51</v>
      </c>
      <c r="D6" s="146" t="s">
        <v>537</v>
      </c>
      <c r="E6" s="29" t="s">
        <v>37</v>
      </c>
      <c r="F6" s="114" t="s">
        <v>150</v>
      </c>
      <c r="G6" s="29" t="s">
        <v>37</v>
      </c>
      <c r="H6" s="81" t="s">
        <v>189</v>
      </c>
      <c r="I6" s="29" t="s">
        <v>37</v>
      </c>
      <c r="J6" s="192" t="s">
        <v>556</v>
      </c>
      <c r="K6" s="47">
        <v>0</v>
      </c>
      <c r="L6" s="35" t="s">
        <v>29</v>
      </c>
    </row>
    <row r="7" spans="1:12">
      <c r="A7" s="150">
        <f t="shared" ref="A7:A40" si="0">ROW()-ROW($A$6)</f>
        <v>1</v>
      </c>
      <c r="B7" s="144"/>
      <c r="C7" s="41"/>
      <c r="D7" s="42"/>
      <c r="E7" s="46"/>
      <c r="F7" s="45" t="b">
        <f>NOT(ISBLANK($B7))</f>
        <v>0</v>
      </c>
      <c r="G7" s="46"/>
      <c r="H7" s="45">
        <f>A7-1</f>
        <v>0</v>
      </c>
      <c r="I7" s="46"/>
      <c r="J7" s="191">
        <f ca="1">OFFSET($A$6,$H7,K$2)+1</f>
        <v>1</v>
      </c>
      <c r="K7" s="47" t="e">
        <f ca="1">MATCH(TRUE,OFFSET($A$6,J7,K$1,50,1),0)-1+J7</f>
        <v>#N/A</v>
      </c>
      <c r="L7" s="47" t="str">
        <f ca="1">IF(ISNA(K7),"",OFFSET($A$6,K7,1))</f>
        <v/>
      </c>
    </row>
    <row r="8" spans="1:12">
      <c r="A8" s="150">
        <f t="shared" si="0"/>
        <v>2</v>
      </c>
      <c r="B8" s="40"/>
      <c r="C8" s="41"/>
      <c r="D8" s="42"/>
      <c r="E8" s="46"/>
      <c r="F8" s="45" t="b">
        <f t="shared" ref="F8:F40" si="1">NOT(ISBLANK($B8))</f>
        <v>0</v>
      </c>
      <c r="G8" s="46"/>
      <c r="H8" s="45">
        <f t="shared" ref="H8:H40" si="2">A8-1</f>
        <v>1</v>
      </c>
      <c r="I8" s="46"/>
      <c r="J8" s="191" t="e">
        <f t="shared" ref="J8:J40" ca="1" si="3">OFFSET($A$6,$H8,K$2)+1</f>
        <v>#N/A</v>
      </c>
      <c r="K8" s="47" t="e">
        <f t="shared" ref="K8:K40" ca="1" si="4">MATCH(TRUE,OFFSET($A$6,J8,K$1,50,1),0)-1+J8</f>
        <v>#N/A</v>
      </c>
      <c r="L8" s="47" t="str">
        <f t="shared" ref="L8:L40" ca="1" si="5">IF(ISNA(K8),"",OFFSET($A$6,K8,1))</f>
        <v/>
      </c>
    </row>
    <row r="9" spans="1:12">
      <c r="A9" s="150">
        <f t="shared" si="0"/>
        <v>3</v>
      </c>
      <c r="B9" s="144"/>
      <c r="C9" s="41"/>
      <c r="D9" s="42"/>
      <c r="E9" s="46"/>
      <c r="F9" s="45" t="b">
        <f t="shared" si="1"/>
        <v>0</v>
      </c>
      <c r="G9" s="46"/>
      <c r="H9" s="45">
        <f t="shared" si="2"/>
        <v>2</v>
      </c>
      <c r="I9" s="46"/>
      <c r="J9" s="191" t="e">
        <f t="shared" ca="1" si="3"/>
        <v>#N/A</v>
      </c>
      <c r="K9" s="47" t="e">
        <f t="shared" ca="1" si="4"/>
        <v>#N/A</v>
      </c>
      <c r="L9" s="47" t="str">
        <f t="shared" ca="1" si="5"/>
        <v/>
      </c>
    </row>
    <row r="10" spans="1:12">
      <c r="A10" s="150">
        <f t="shared" si="0"/>
        <v>4</v>
      </c>
      <c r="B10" s="40"/>
      <c r="C10" s="41"/>
      <c r="D10" s="42"/>
      <c r="E10" s="46"/>
      <c r="F10" s="45" t="b">
        <f t="shared" si="1"/>
        <v>0</v>
      </c>
      <c r="G10" s="46"/>
      <c r="H10" s="45">
        <f t="shared" si="2"/>
        <v>3</v>
      </c>
      <c r="I10" s="46"/>
      <c r="J10" s="191" t="e">
        <f t="shared" ca="1" si="3"/>
        <v>#N/A</v>
      </c>
      <c r="K10" s="47" t="e">
        <f t="shared" ca="1" si="4"/>
        <v>#N/A</v>
      </c>
      <c r="L10" s="47" t="str">
        <f t="shared" ca="1" si="5"/>
        <v/>
      </c>
    </row>
    <row r="11" spans="1:12">
      <c r="A11" s="150">
        <f t="shared" si="0"/>
        <v>5</v>
      </c>
      <c r="B11" s="40"/>
      <c r="C11" s="41"/>
      <c r="D11" s="42"/>
      <c r="E11" s="46"/>
      <c r="F11" s="45" t="b">
        <f t="shared" si="1"/>
        <v>0</v>
      </c>
      <c r="G11" s="46"/>
      <c r="H11" s="45">
        <f t="shared" si="2"/>
        <v>4</v>
      </c>
      <c r="I11" s="46"/>
      <c r="J11" s="191" t="e">
        <f t="shared" ca="1" si="3"/>
        <v>#N/A</v>
      </c>
      <c r="K11" s="47" t="e">
        <f t="shared" ca="1" si="4"/>
        <v>#N/A</v>
      </c>
      <c r="L11" s="47" t="str">
        <f t="shared" ca="1" si="5"/>
        <v/>
      </c>
    </row>
    <row r="12" spans="1:12">
      <c r="A12" s="150">
        <f t="shared" si="0"/>
        <v>6</v>
      </c>
      <c r="B12" s="40"/>
      <c r="C12" s="41"/>
      <c r="D12" s="42"/>
      <c r="E12" s="46"/>
      <c r="F12" s="45" t="b">
        <f t="shared" si="1"/>
        <v>0</v>
      </c>
      <c r="G12" s="46"/>
      <c r="H12" s="45">
        <f t="shared" si="2"/>
        <v>5</v>
      </c>
      <c r="I12" s="46"/>
      <c r="J12" s="191" t="e">
        <f t="shared" ca="1" si="3"/>
        <v>#N/A</v>
      </c>
      <c r="K12" s="47" t="e">
        <f t="shared" ca="1" si="4"/>
        <v>#N/A</v>
      </c>
      <c r="L12" s="47" t="str">
        <f t="shared" ca="1" si="5"/>
        <v/>
      </c>
    </row>
    <row r="13" spans="1:12">
      <c r="A13" s="150">
        <f t="shared" si="0"/>
        <v>7</v>
      </c>
      <c r="B13" s="40"/>
      <c r="C13" s="41"/>
      <c r="D13" s="42"/>
      <c r="E13" s="46"/>
      <c r="F13" s="45" t="b">
        <f t="shared" si="1"/>
        <v>0</v>
      </c>
      <c r="G13" s="46"/>
      <c r="H13" s="45">
        <f t="shared" si="2"/>
        <v>6</v>
      </c>
      <c r="I13" s="46"/>
      <c r="J13" s="191" t="e">
        <f t="shared" ca="1" si="3"/>
        <v>#N/A</v>
      </c>
      <c r="K13" s="47" t="e">
        <f t="shared" ca="1" si="4"/>
        <v>#N/A</v>
      </c>
      <c r="L13" s="47" t="str">
        <f t="shared" ca="1" si="5"/>
        <v/>
      </c>
    </row>
    <row r="14" spans="1:12">
      <c r="A14" s="150">
        <f t="shared" si="0"/>
        <v>8</v>
      </c>
      <c r="B14" s="40"/>
      <c r="C14" s="41"/>
      <c r="D14" s="42"/>
      <c r="E14" s="46"/>
      <c r="F14" s="45" t="b">
        <f t="shared" si="1"/>
        <v>0</v>
      </c>
      <c r="G14" s="46"/>
      <c r="H14" s="45">
        <f t="shared" si="2"/>
        <v>7</v>
      </c>
      <c r="I14" s="46"/>
      <c r="J14" s="191" t="e">
        <f t="shared" ca="1" si="3"/>
        <v>#N/A</v>
      </c>
      <c r="K14" s="47" t="e">
        <f t="shared" ca="1" si="4"/>
        <v>#N/A</v>
      </c>
      <c r="L14" s="47" t="str">
        <f t="shared" ca="1" si="5"/>
        <v/>
      </c>
    </row>
    <row r="15" spans="1:12">
      <c r="A15" s="150">
        <f t="shared" si="0"/>
        <v>9</v>
      </c>
      <c r="B15" s="40"/>
      <c r="C15" s="41"/>
      <c r="D15" s="42"/>
      <c r="E15" s="46"/>
      <c r="F15" s="45" t="b">
        <f t="shared" si="1"/>
        <v>0</v>
      </c>
      <c r="G15" s="46"/>
      <c r="H15" s="45">
        <f t="shared" si="2"/>
        <v>8</v>
      </c>
      <c r="I15" s="46"/>
      <c r="J15" s="191" t="e">
        <f t="shared" ca="1" si="3"/>
        <v>#N/A</v>
      </c>
      <c r="K15" s="47" t="e">
        <f t="shared" ca="1" si="4"/>
        <v>#N/A</v>
      </c>
      <c r="L15" s="47" t="str">
        <f t="shared" ca="1" si="5"/>
        <v/>
      </c>
    </row>
    <row r="16" spans="1:12">
      <c r="A16" s="150">
        <f t="shared" si="0"/>
        <v>10</v>
      </c>
      <c r="B16" s="40"/>
      <c r="C16" s="41"/>
      <c r="D16" s="42"/>
      <c r="E16" s="46"/>
      <c r="F16" s="45" t="b">
        <f t="shared" si="1"/>
        <v>0</v>
      </c>
      <c r="G16" s="46"/>
      <c r="H16" s="45">
        <f t="shared" si="2"/>
        <v>9</v>
      </c>
      <c r="I16" s="46"/>
      <c r="J16" s="191" t="e">
        <f t="shared" ca="1" si="3"/>
        <v>#N/A</v>
      </c>
      <c r="K16" s="47" t="e">
        <f t="shared" ca="1" si="4"/>
        <v>#N/A</v>
      </c>
      <c r="L16" s="47" t="str">
        <f t="shared" ca="1" si="5"/>
        <v/>
      </c>
    </row>
    <row r="17" spans="1:12">
      <c r="A17" s="150">
        <f t="shared" si="0"/>
        <v>11</v>
      </c>
      <c r="B17" s="40"/>
      <c r="C17" s="41"/>
      <c r="D17" s="42"/>
      <c r="E17" s="46"/>
      <c r="F17" s="45" t="b">
        <f t="shared" si="1"/>
        <v>0</v>
      </c>
      <c r="G17" s="46"/>
      <c r="H17" s="45">
        <f t="shared" si="2"/>
        <v>10</v>
      </c>
      <c r="I17" s="46"/>
      <c r="J17" s="191" t="e">
        <f t="shared" ca="1" si="3"/>
        <v>#N/A</v>
      </c>
      <c r="K17" s="47" t="e">
        <f t="shared" ca="1" si="4"/>
        <v>#N/A</v>
      </c>
      <c r="L17" s="47" t="str">
        <f t="shared" ca="1" si="5"/>
        <v/>
      </c>
    </row>
    <row r="18" spans="1:12">
      <c r="A18" s="150">
        <f t="shared" si="0"/>
        <v>12</v>
      </c>
      <c r="B18" s="40"/>
      <c r="C18" s="41"/>
      <c r="D18" s="42"/>
      <c r="E18" s="46"/>
      <c r="F18" s="45" t="b">
        <f t="shared" si="1"/>
        <v>0</v>
      </c>
      <c r="G18" s="46"/>
      <c r="H18" s="45">
        <f t="shared" si="2"/>
        <v>11</v>
      </c>
      <c r="I18" s="46"/>
      <c r="J18" s="191" t="e">
        <f t="shared" ca="1" si="3"/>
        <v>#N/A</v>
      </c>
      <c r="K18" s="47" t="e">
        <f t="shared" ca="1" si="4"/>
        <v>#N/A</v>
      </c>
      <c r="L18" s="47" t="str">
        <f t="shared" ca="1" si="5"/>
        <v/>
      </c>
    </row>
    <row r="19" spans="1:12">
      <c r="A19" s="150">
        <f t="shared" si="0"/>
        <v>13</v>
      </c>
      <c r="B19" s="40"/>
      <c r="C19" s="41"/>
      <c r="D19" s="42"/>
      <c r="E19" s="46"/>
      <c r="F19" s="45" t="b">
        <f t="shared" si="1"/>
        <v>0</v>
      </c>
      <c r="G19" s="46"/>
      <c r="H19" s="45">
        <f t="shared" si="2"/>
        <v>12</v>
      </c>
      <c r="I19" s="46"/>
      <c r="J19" s="191" t="e">
        <f t="shared" ca="1" si="3"/>
        <v>#N/A</v>
      </c>
      <c r="K19" s="47" t="e">
        <f t="shared" ca="1" si="4"/>
        <v>#N/A</v>
      </c>
      <c r="L19" s="47" t="str">
        <f t="shared" ca="1" si="5"/>
        <v/>
      </c>
    </row>
    <row r="20" spans="1:12">
      <c r="A20" s="150">
        <f t="shared" si="0"/>
        <v>14</v>
      </c>
      <c r="B20" s="40"/>
      <c r="C20" s="41"/>
      <c r="D20" s="42"/>
      <c r="E20" s="46"/>
      <c r="F20" s="45" t="b">
        <f t="shared" si="1"/>
        <v>0</v>
      </c>
      <c r="G20" s="46"/>
      <c r="H20" s="45">
        <f t="shared" si="2"/>
        <v>13</v>
      </c>
      <c r="I20" s="46"/>
      <c r="J20" s="191" t="e">
        <f t="shared" ca="1" si="3"/>
        <v>#N/A</v>
      </c>
      <c r="K20" s="47" t="e">
        <f t="shared" ca="1" si="4"/>
        <v>#N/A</v>
      </c>
      <c r="L20" s="47" t="str">
        <f t="shared" ca="1" si="5"/>
        <v/>
      </c>
    </row>
    <row r="21" spans="1:12">
      <c r="A21" s="150">
        <f t="shared" si="0"/>
        <v>15</v>
      </c>
      <c r="B21" s="40"/>
      <c r="C21" s="41"/>
      <c r="D21" s="42"/>
      <c r="E21" s="46"/>
      <c r="F21" s="45" t="b">
        <f t="shared" si="1"/>
        <v>0</v>
      </c>
      <c r="G21" s="46"/>
      <c r="H21" s="45">
        <f t="shared" si="2"/>
        <v>14</v>
      </c>
      <c r="I21" s="46"/>
      <c r="J21" s="191" t="e">
        <f t="shared" ca="1" si="3"/>
        <v>#N/A</v>
      </c>
      <c r="K21" s="47" t="e">
        <f t="shared" ca="1" si="4"/>
        <v>#N/A</v>
      </c>
      <c r="L21" s="47" t="str">
        <f t="shared" ca="1" si="5"/>
        <v/>
      </c>
    </row>
    <row r="22" spans="1:12">
      <c r="A22" s="150">
        <f t="shared" si="0"/>
        <v>16</v>
      </c>
      <c r="B22" s="40"/>
      <c r="C22" s="41"/>
      <c r="D22" s="42"/>
      <c r="E22" s="46"/>
      <c r="F22" s="45" t="b">
        <f t="shared" si="1"/>
        <v>0</v>
      </c>
      <c r="G22" s="46"/>
      <c r="H22" s="45">
        <f t="shared" si="2"/>
        <v>15</v>
      </c>
      <c r="I22" s="46"/>
      <c r="J22" s="191" t="e">
        <f t="shared" ca="1" si="3"/>
        <v>#N/A</v>
      </c>
      <c r="K22" s="47" t="e">
        <f t="shared" ca="1" si="4"/>
        <v>#N/A</v>
      </c>
      <c r="L22" s="47" t="str">
        <f t="shared" ca="1" si="5"/>
        <v/>
      </c>
    </row>
    <row r="23" spans="1:12">
      <c r="A23" s="150">
        <f t="shared" si="0"/>
        <v>17</v>
      </c>
      <c r="B23" s="40"/>
      <c r="C23" s="41"/>
      <c r="D23" s="42"/>
      <c r="E23" s="46"/>
      <c r="F23" s="45" t="b">
        <f t="shared" si="1"/>
        <v>0</v>
      </c>
      <c r="G23" s="46"/>
      <c r="H23" s="45">
        <f t="shared" si="2"/>
        <v>16</v>
      </c>
      <c r="I23" s="46"/>
      <c r="J23" s="191" t="e">
        <f t="shared" ca="1" si="3"/>
        <v>#N/A</v>
      </c>
      <c r="K23" s="47" t="e">
        <f t="shared" ca="1" si="4"/>
        <v>#N/A</v>
      </c>
      <c r="L23" s="47" t="str">
        <f t="shared" ca="1" si="5"/>
        <v/>
      </c>
    </row>
    <row r="24" spans="1:12">
      <c r="A24" s="150">
        <f t="shared" si="0"/>
        <v>18</v>
      </c>
      <c r="B24" s="40"/>
      <c r="C24" s="41"/>
      <c r="D24" s="42"/>
      <c r="E24" s="46"/>
      <c r="F24" s="45" t="b">
        <f t="shared" si="1"/>
        <v>0</v>
      </c>
      <c r="G24" s="46"/>
      <c r="H24" s="45">
        <f t="shared" si="2"/>
        <v>17</v>
      </c>
      <c r="I24" s="46"/>
      <c r="J24" s="191" t="e">
        <f t="shared" ca="1" si="3"/>
        <v>#N/A</v>
      </c>
      <c r="K24" s="47" t="e">
        <f t="shared" ca="1" si="4"/>
        <v>#N/A</v>
      </c>
      <c r="L24" s="47" t="str">
        <f t="shared" ca="1" si="5"/>
        <v/>
      </c>
    </row>
    <row r="25" spans="1:12">
      <c r="A25" s="150">
        <f t="shared" si="0"/>
        <v>19</v>
      </c>
      <c r="B25" s="40"/>
      <c r="C25" s="41"/>
      <c r="D25" s="42"/>
      <c r="E25" s="46"/>
      <c r="F25" s="45" t="b">
        <f t="shared" si="1"/>
        <v>0</v>
      </c>
      <c r="G25" s="46"/>
      <c r="H25" s="45">
        <f t="shared" si="2"/>
        <v>18</v>
      </c>
      <c r="I25" s="46"/>
      <c r="J25" s="191" t="e">
        <f t="shared" ca="1" si="3"/>
        <v>#N/A</v>
      </c>
      <c r="K25" s="47" t="e">
        <f t="shared" ca="1" si="4"/>
        <v>#N/A</v>
      </c>
      <c r="L25" s="47" t="str">
        <f t="shared" ca="1" si="5"/>
        <v/>
      </c>
    </row>
    <row r="26" spans="1:12">
      <c r="A26" s="150">
        <f t="shared" si="0"/>
        <v>20</v>
      </c>
      <c r="B26" s="40"/>
      <c r="C26" s="41"/>
      <c r="D26" s="42"/>
      <c r="E26" s="46"/>
      <c r="F26" s="45" t="b">
        <f t="shared" si="1"/>
        <v>0</v>
      </c>
      <c r="G26" s="46"/>
      <c r="H26" s="45">
        <f t="shared" si="2"/>
        <v>19</v>
      </c>
      <c r="I26" s="46"/>
      <c r="J26" s="191" t="e">
        <f t="shared" ca="1" si="3"/>
        <v>#N/A</v>
      </c>
      <c r="K26" s="47" t="e">
        <f t="shared" ca="1" si="4"/>
        <v>#N/A</v>
      </c>
      <c r="L26" s="47" t="str">
        <f t="shared" ca="1" si="5"/>
        <v/>
      </c>
    </row>
    <row r="27" spans="1:12">
      <c r="A27" s="150">
        <f t="shared" si="0"/>
        <v>21</v>
      </c>
      <c r="B27" s="40"/>
      <c r="C27" s="41"/>
      <c r="D27" s="42"/>
      <c r="E27" s="46"/>
      <c r="F27" s="45" t="b">
        <f t="shared" si="1"/>
        <v>0</v>
      </c>
      <c r="G27" s="46"/>
      <c r="H27" s="45">
        <f t="shared" si="2"/>
        <v>20</v>
      </c>
      <c r="I27" s="46"/>
      <c r="J27" s="191" t="e">
        <f t="shared" ca="1" si="3"/>
        <v>#N/A</v>
      </c>
      <c r="K27" s="47" t="e">
        <f t="shared" ca="1" si="4"/>
        <v>#N/A</v>
      </c>
      <c r="L27" s="47" t="str">
        <f t="shared" ca="1" si="5"/>
        <v/>
      </c>
    </row>
    <row r="28" spans="1:12">
      <c r="A28" s="150">
        <f t="shared" si="0"/>
        <v>22</v>
      </c>
      <c r="B28" s="40"/>
      <c r="C28" s="41"/>
      <c r="D28" s="42"/>
      <c r="E28" s="46"/>
      <c r="F28" s="45" t="b">
        <f t="shared" si="1"/>
        <v>0</v>
      </c>
      <c r="G28" s="46"/>
      <c r="H28" s="45">
        <f t="shared" si="2"/>
        <v>21</v>
      </c>
      <c r="I28" s="46"/>
      <c r="J28" s="191" t="e">
        <f t="shared" ca="1" si="3"/>
        <v>#N/A</v>
      </c>
      <c r="K28" s="47" t="e">
        <f t="shared" ca="1" si="4"/>
        <v>#N/A</v>
      </c>
      <c r="L28" s="47" t="str">
        <f t="shared" ca="1" si="5"/>
        <v/>
      </c>
    </row>
    <row r="29" spans="1:12">
      <c r="A29" s="150">
        <f t="shared" si="0"/>
        <v>23</v>
      </c>
      <c r="B29" s="40"/>
      <c r="C29" s="41"/>
      <c r="D29" s="42"/>
      <c r="E29" s="46"/>
      <c r="F29" s="45" t="b">
        <f t="shared" si="1"/>
        <v>0</v>
      </c>
      <c r="G29" s="46"/>
      <c r="H29" s="45">
        <f t="shared" si="2"/>
        <v>22</v>
      </c>
      <c r="I29" s="46"/>
      <c r="J29" s="191" t="e">
        <f t="shared" ca="1" si="3"/>
        <v>#N/A</v>
      </c>
      <c r="K29" s="47" t="e">
        <f t="shared" ca="1" si="4"/>
        <v>#N/A</v>
      </c>
      <c r="L29" s="47" t="str">
        <f t="shared" ca="1" si="5"/>
        <v/>
      </c>
    </row>
    <row r="30" spans="1:12">
      <c r="A30" s="150">
        <f t="shared" si="0"/>
        <v>24</v>
      </c>
      <c r="B30" s="40"/>
      <c r="C30" s="41"/>
      <c r="D30" s="42"/>
      <c r="E30" s="46"/>
      <c r="F30" s="45" t="b">
        <f t="shared" si="1"/>
        <v>0</v>
      </c>
      <c r="G30" s="46"/>
      <c r="H30" s="45">
        <f t="shared" si="2"/>
        <v>23</v>
      </c>
      <c r="I30" s="46"/>
      <c r="J30" s="191" t="e">
        <f t="shared" ca="1" si="3"/>
        <v>#N/A</v>
      </c>
      <c r="K30" s="47" t="e">
        <f t="shared" ca="1" si="4"/>
        <v>#N/A</v>
      </c>
      <c r="L30" s="47" t="str">
        <f t="shared" ca="1" si="5"/>
        <v/>
      </c>
    </row>
    <row r="31" spans="1:12">
      <c r="A31" s="150">
        <f t="shared" si="0"/>
        <v>25</v>
      </c>
      <c r="B31" s="40"/>
      <c r="C31" s="41"/>
      <c r="D31" s="42"/>
      <c r="E31" s="46"/>
      <c r="F31" s="45" t="b">
        <f t="shared" si="1"/>
        <v>0</v>
      </c>
      <c r="G31" s="46"/>
      <c r="H31" s="45">
        <f t="shared" si="2"/>
        <v>24</v>
      </c>
      <c r="I31" s="46"/>
      <c r="J31" s="191" t="e">
        <f t="shared" ca="1" si="3"/>
        <v>#N/A</v>
      </c>
      <c r="K31" s="47" t="e">
        <f t="shared" ca="1" si="4"/>
        <v>#N/A</v>
      </c>
      <c r="L31" s="47" t="str">
        <f t="shared" ca="1" si="5"/>
        <v/>
      </c>
    </row>
    <row r="32" spans="1:12">
      <c r="A32" s="150">
        <f t="shared" si="0"/>
        <v>26</v>
      </c>
      <c r="B32" s="40"/>
      <c r="C32" s="41"/>
      <c r="D32" s="42"/>
      <c r="E32" s="46"/>
      <c r="F32" s="45" t="b">
        <f t="shared" si="1"/>
        <v>0</v>
      </c>
      <c r="G32" s="46"/>
      <c r="H32" s="45">
        <f t="shared" si="2"/>
        <v>25</v>
      </c>
      <c r="I32" s="46"/>
      <c r="J32" s="191" t="e">
        <f t="shared" ca="1" si="3"/>
        <v>#N/A</v>
      </c>
      <c r="K32" s="47" t="e">
        <f t="shared" ca="1" si="4"/>
        <v>#N/A</v>
      </c>
      <c r="L32" s="47" t="str">
        <f t="shared" ca="1" si="5"/>
        <v/>
      </c>
    </row>
    <row r="33" spans="1:12">
      <c r="A33" s="150">
        <f t="shared" si="0"/>
        <v>27</v>
      </c>
      <c r="B33" s="40"/>
      <c r="C33" s="41"/>
      <c r="D33" s="42"/>
      <c r="E33" s="46"/>
      <c r="F33" s="45" t="b">
        <f t="shared" si="1"/>
        <v>0</v>
      </c>
      <c r="G33" s="46"/>
      <c r="H33" s="45">
        <f t="shared" si="2"/>
        <v>26</v>
      </c>
      <c r="I33" s="46"/>
      <c r="J33" s="191" t="e">
        <f t="shared" ca="1" si="3"/>
        <v>#N/A</v>
      </c>
      <c r="K33" s="47" t="e">
        <f t="shared" ca="1" si="4"/>
        <v>#N/A</v>
      </c>
      <c r="L33" s="47" t="str">
        <f t="shared" ca="1" si="5"/>
        <v/>
      </c>
    </row>
    <row r="34" spans="1:12">
      <c r="A34" s="150">
        <f t="shared" si="0"/>
        <v>28</v>
      </c>
      <c r="B34" s="40"/>
      <c r="C34" s="41"/>
      <c r="D34" s="42"/>
      <c r="E34" s="46"/>
      <c r="F34" s="45" t="b">
        <f t="shared" si="1"/>
        <v>0</v>
      </c>
      <c r="G34" s="46"/>
      <c r="H34" s="45">
        <f t="shared" si="2"/>
        <v>27</v>
      </c>
      <c r="I34" s="46"/>
      <c r="J34" s="191" t="e">
        <f t="shared" ca="1" si="3"/>
        <v>#N/A</v>
      </c>
      <c r="K34" s="47" t="e">
        <f t="shared" ca="1" si="4"/>
        <v>#N/A</v>
      </c>
      <c r="L34" s="47" t="str">
        <f t="shared" ca="1" si="5"/>
        <v/>
      </c>
    </row>
    <row r="35" spans="1:12">
      <c r="A35" s="150">
        <f t="shared" si="0"/>
        <v>29</v>
      </c>
      <c r="B35" s="40"/>
      <c r="C35" s="41"/>
      <c r="D35" s="42"/>
      <c r="E35" s="46"/>
      <c r="F35" s="45" t="b">
        <f t="shared" si="1"/>
        <v>0</v>
      </c>
      <c r="G35" s="46"/>
      <c r="H35" s="45">
        <f t="shared" si="2"/>
        <v>28</v>
      </c>
      <c r="I35" s="46"/>
      <c r="J35" s="191" t="e">
        <f t="shared" ca="1" si="3"/>
        <v>#N/A</v>
      </c>
      <c r="K35" s="47" t="e">
        <f t="shared" ca="1" si="4"/>
        <v>#N/A</v>
      </c>
      <c r="L35" s="47" t="str">
        <f t="shared" ca="1" si="5"/>
        <v/>
      </c>
    </row>
    <row r="36" spans="1:12">
      <c r="A36" s="150">
        <f t="shared" si="0"/>
        <v>30</v>
      </c>
      <c r="B36" s="40"/>
      <c r="C36" s="41"/>
      <c r="D36" s="42"/>
      <c r="E36" s="46"/>
      <c r="F36" s="45" t="b">
        <f t="shared" si="1"/>
        <v>0</v>
      </c>
      <c r="G36" s="46"/>
      <c r="H36" s="45">
        <f t="shared" si="2"/>
        <v>29</v>
      </c>
      <c r="I36" s="46"/>
      <c r="J36" s="191" t="e">
        <f t="shared" ca="1" si="3"/>
        <v>#N/A</v>
      </c>
      <c r="K36" s="47" t="e">
        <f t="shared" ca="1" si="4"/>
        <v>#N/A</v>
      </c>
      <c r="L36" s="47" t="str">
        <f t="shared" ca="1" si="5"/>
        <v/>
      </c>
    </row>
    <row r="37" spans="1:12">
      <c r="A37" s="150">
        <f t="shared" si="0"/>
        <v>31</v>
      </c>
      <c r="B37" s="40"/>
      <c r="C37" s="41"/>
      <c r="D37" s="42"/>
      <c r="E37" s="46"/>
      <c r="F37" s="45" t="b">
        <f t="shared" si="1"/>
        <v>0</v>
      </c>
      <c r="G37" s="46"/>
      <c r="H37" s="45">
        <f t="shared" si="2"/>
        <v>30</v>
      </c>
      <c r="I37" s="46"/>
      <c r="J37" s="191" t="e">
        <f t="shared" ca="1" si="3"/>
        <v>#N/A</v>
      </c>
      <c r="K37" s="47" t="e">
        <f t="shared" ca="1" si="4"/>
        <v>#N/A</v>
      </c>
      <c r="L37" s="47" t="str">
        <f t="shared" ca="1" si="5"/>
        <v/>
      </c>
    </row>
    <row r="38" spans="1:12">
      <c r="A38" s="150">
        <f t="shared" si="0"/>
        <v>32</v>
      </c>
      <c r="B38" s="40"/>
      <c r="C38" s="41"/>
      <c r="D38" s="42"/>
      <c r="E38" s="46"/>
      <c r="F38" s="45" t="b">
        <f t="shared" si="1"/>
        <v>0</v>
      </c>
      <c r="G38" s="46"/>
      <c r="H38" s="45">
        <f t="shared" si="2"/>
        <v>31</v>
      </c>
      <c r="I38" s="46"/>
      <c r="J38" s="191" t="e">
        <f t="shared" ca="1" si="3"/>
        <v>#N/A</v>
      </c>
      <c r="K38" s="47" t="e">
        <f t="shared" ca="1" si="4"/>
        <v>#N/A</v>
      </c>
      <c r="L38" s="47" t="str">
        <f t="shared" ca="1" si="5"/>
        <v/>
      </c>
    </row>
    <row r="39" spans="1:12">
      <c r="A39" s="150">
        <f t="shared" si="0"/>
        <v>33</v>
      </c>
      <c r="B39" s="40"/>
      <c r="C39" s="41"/>
      <c r="D39" s="42"/>
      <c r="E39" s="46"/>
      <c r="F39" s="45" t="b">
        <f t="shared" si="1"/>
        <v>0</v>
      </c>
      <c r="G39" s="46"/>
      <c r="H39" s="45">
        <f t="shared" si="2"/>
        <v>32</v>
      </c>
      <c r="I39" s="46"/>
      <c r="J39" s="191" t="e">
        <f t="shared" ca="1" si="3"/>
        <v>#N/A</v>
      </c>
      <c r="K39" s="47" t="e">
        <f t="shared" ca="1" si="4"/>
        <v>#N/A</v>
      </c>
      <c r="L39" s="47" t="str">
        <f t="shared" ca="1" si="5"/>
        <v/>
      </c>
    </row>
    <row r="40" spans="1:12">
      <c r="A40" s="150">
        <f t="shared" si="0"/>
        <v>34</v>
      </c>
      <c r="B40" s="40"/>
      <c r="C40" s="41"/>
      <c r="D40" s="42"/>
      <c r="E40" s="46"/>
      <c r="F40" s="45" t="b">
        <f t="shared" si="1"/>
        <v>0</v>
      </c>
      <c r="G40" s="46"/>
      <c r="H40" s="45">
        <f t="shared" si="2"/>
        <v>33</v>
      </c>
      <c r="I40" s="46"/>
      <c r="J40" s="191" t="e">
        <f t="shared" ca="1" si="3"/>
        <v>#N/A</v>
      </c>
      <c r="K40" s="47" t="e">
        <f t="shared" ca="1" si="4"/>
        <v>#N/A</v>
      </c>
      <c r="L40" s="47" t="str">
        <f t="shared" ca="1" si="5"/>
        <v/>
      </c>
    </row>
  </sheetData>
  <autoFilter ref="B6:C6"/>
  <mergeCells count="3">
    <mergeCell ref="B3:D3"/>
    <mergeCell ref="J3:L3"/>
    <mergeCell ref="J4:L4"/>
  </mergeCells>
  <phoneticPr fontId="10" type="noConversion"/>
  <conditionalFormatting sqref="B7:B40">
    <cfRule type="expression" dxfId="119" priority="0" stopIfTrue="1">
      <formula>$F7</formula>
    </cfRule>
  </conditionalFormatting>
  <conditionalFormatting sqref="C7:C40">
    <cfRule type="expression" dxfId="118" priority="10" stopIfTrue="1">
      <formula>NOT(ISBLANK(C7))</formula>
    </cfRule>
  </conditionalFormatting>
  <conditionalFormatting sqref="D7">
    <cfRule type="expression" dxfId="117" priority="4" stopIfTrue="1">
      <formula>ISBLANK($B7)</formula>
    </cfRule>
    <cfRule type="expression" dxfId="116" priority="5" stopIfTrue="1">
      <formula>AND(D7,NOT(ISBLANK($B7)))</formula>
    </cfRule>
    <cfRule type="expression" dxfId="115" priority="6" stopIfTrue="1">
      <formula>AND(NOT(D7),NOT(ISBLANK(D7)),NOT(ISBLANK($B7)))</formula>
    </cfRule>
  </conditionalFormatting>
  <conditionalFormatting sqref="D8:D40">
    <cfRule type="expression" dxfId="114" priority="1" stopIfTrue="1">
      <formula>ISBLANK($B8)</formula>
    </cfRule>
    <cfRule type="expression" dxfId="113" priority="2" stopIfTrue="1">
      <formula>AND(D8,NOT(ISBLANK($B8)))</formula>
    </cfRule>
    <cfRule type="expression" dxfId="112" priority="3" stopIfTrue="1">
      <formula>AND(NOT(D8),NOT(ISBLANK(D8)),NOT(ISBLANK($B8)))</formula>
    </cfRule>
  </conditionalFormatting>
  <dataValidations count="1">
    <dataValidation type="list" allowBlank="1" showInputMessage="1" showErrorMessage="1" sqref="D7:D40">
      <formula1>"TRUE, FALSE"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AD106"/>
  <sheetViews>
    <sheetView workbookViewId="0">
      <pane ySplit="6" topLeftCell="A7" activePane="bottomLeft" state="frozen"/>
      <selection activeCell="H5" sqref="H5"/>
      <selection pane="bottomLeft" activeCell="Y7" sqref="Y7"/>
    </sheetView>
  </sheetViews>
  <sheetFormatPr baseColWidth="10" defaultRowHeight="13" x14ac:dyDescent="0"/>
  <cols>
    <col min="1" max="2" width="10.7109375" hidden="1" customWidth="1"/>
    <col min="3" max="3" width="25.5703125" hidden="1" customWidth="1"/>
    <col min="4" max="4" width="12" hidden="1" customWidth="1"/>
    <col min="5" max="5" width="10.7109375" hidden="1" customWidth="1"/>
    <col min="6" max="6" width="13.85546875" hidden="1" customWidth="1"/>
    <col min="7" max="7" width="7.7109375" hidden="1" customWidth="1"/>
    <col min="8" max="8" width="15.7109375" hidden="1" customWidth="1"/>
    <col min="9" max="9" width="27.85546875" customWidth="1"/>
    <col min="11" max="11" width="17.85546875" customWidth="1"/>
    <col min="12" max="17" width="5.5703125" hidden="1" customWidth="1"/>
    <col min="18" max="18" width="6.42578125" hidden="1" customWidth="1"/>
    <col min="19" max="19" width="9" hidden="1" customWidth="1"/>
    <col min="20" max="20" width="13.42578125" hidden="1" customWidth="1"/>
    <col min="21" max="21" width="12.5703125" hidden="1" customWidth="1"/>
    <col min="22" max="22" width="7" hidden="1" customWidth="1"/>
    <col min="23" max="23" width="8.7109375" hidden="1" customWidth="1"/>
    <col min="24" max="24" width="8.28515625" hidden="1" customWidth="1"/>
    <col min="25" max="30" width="4.140625" customWidth="1"/>
  </cols>
  <sheetData>
    <row r="1" spans="1:30" ht="26" hidden="1">
      <c r="A1" s="73" t="s">
        <v>15</v>
      </c>
      <c r="B1" s="22">
        <f ca="1">COUNTA(AssetName)</f>
        <v>1</v>
      </c>
      <c r="C1" s="22">
        <f ca="1">COUNTA(SharingActorName)</f>
        <v>1</v>
      </c>
      <c r="D1" s="22">
        <f ca="1">COUNTA(SharedResourceName)</f>
        <v>1</v>
      </c>
      <c r="E1" s="22">
        <f ca="1">COUNTA(SharedNonAssetDataName)</f>
        <v>1</v>
      </c>
      <c r="F1" s="22">
        <f ca="1">COUNTA(SharedConnectionName)</f>
        <v>1</v>
      </c>
      <c r="G1" s="77"/>
      <c r="H1" s="77"/>
      <c r="I1" s="77"/>
      <c r="J1" s="77"/>
      <c r="K1" s="276" t="s">
        <v>8</v>
      </c>
      <c r="L1" s="22">
        <v>1</v>
      </c>
      <c r="M1" s="22">
        <v>2</v>
      </c>
      <c r="N1" s="22">
        <v>5</v>
      </c>
      <c r="O1" s="22">
        <v>1</v>
      </c>
      <c r="P1" s="22">
        <v>2</v>
      </c>
      <c r="Q1" s="22">
        <v>5</v>
      </c>
      <c r="S1" s="22"/>
      <c r="T1" s="22"/>
      <c r="U1" s="22"/>
      <c r="V1" s="22"/>
      <c r="W1" s="22"/>
      <c r="Y1" s="22"/>
      <c r="Z1" s="22"/>
      <c r="AA1" s="22"/>
      <c r="AB1" s="22"/>
      <c r="AC1" s="22"/>
      <c r="AD1" s="22"/>
    </row>
    <row r="2" spans="1:30" ht="26" hidden="1">
      <c r="A2" s="73" t="s">
        <v>312</v>
      </c>
      <c r="B2" s="22">
        <f>ROW(A$7)</f>
        <v>7</v>
      </c>
      <c r="C2" s="22">
        <f ca="1">B3+1</f>
        <v>9</v>
      </c>
      <c r="D2" s="22">
        <f ca="1">C3+1</f>
        <v>11</v>
      </c>
      <c r="E2" s="22">
        <f ca="1">D3+1</f>
        <v>13</v>
      </c>
      <c r="F2" s="22">
        <f t="shared" ref="F2" ca="1" si="0">E3+1</f>
        <v>15</v>
      </c>
      <c r="G2" s="77"/>
      <c r="H2" s="77"/>
      <c r="I2" s="77"/>
      <c r="J2" s="77"/>
      <c r="K2" s="277"/>
      <c r="L2" s="22">
        <v>3</v>
      </c>
      <c r="M2" s="22">
        <v>4</v>
      </c>
      <c r="N2" s="22">
        <v>6</v>
      </c>
      <c r="O2" s="22">
        <v>3</v>
      </c>
      <c r="P2" s="22">
        <v>4</v>
      </c>
      <c r="Q2" s="22">
        <v>6</v>
      </c>
      <c r="S2" s="22"/>
      <c r="T2" s="22"/>
      <c r="U2" s="22"/>
      <c r="V2" s="22"/>
      <c r="W2" s="22"/>
      <c r="Y2" s="22"/>
      <c r="Z2" s="22"/>
      <c r="AA2" s="22"/>
      <c r="AB2" s="22"/>
      <c r="AC2" s="22"/>
      <c r="AD2" s="22"/>
    </row>
    <row r="3" spans="1:30" ht="26" hidden="1">
      <c r="A3" s="73" t="s">
        <v>16</v>
      </c>
      <c r="B3" s="22">
        <f ca="1">B2+(B1*2) - 1</f>
        <v>8</v>
      </c>
      <c r="C3" s="22">
        <f t="shared" ref="C3:F3" ca="1" si="1">C2+(C1*2) - 1</f>
        <v>10</v>
      </c>
      <c r="D3" s="22">
        <f t="shared" ref="D3" ca="1" si="2">D2+(D1*2) - 1</f>
        <v>12</v>
      </c>
      <c r="E3" s="22">
        <f t="shared" ca="1" si="1"/>
        <v>14</v>
      </c>
      <c r="F3" s="22">
        <f t="shared" ca="1" si="1"/>
        <v>16</v>
      </c>
      <c r="G3" s="77"/>
      <c r="H3" s="77"/>
      <c r="I3" s="77"/>
      <c r="J3" s="77"/>
      <c r="K3" s="73" t="s">
        <v>9</v>
      </c>
      <c r="L3" s="22">
        <v>1</v>
      </c>
      <c r="M3" s="22">
        <v>2</v>
      </c>
      <c r="N3" s="22">
        <v>3</v>
      </c>
      <c r="O3" s="22">
        <v>1</v>
      </c>
      <c r="P3" s="22">
        <v>2</v>
      </c>
      <c r="Q3" s="22">
        <v>3</v>
      </c>
      <c r="S3" s="101" t="s">
        <v>177</v>
      </c>
      <c r="T3" s="22">
        <f>COLUMN($I3)</f>
        <v>9</v>
      </c>
      <c r="U3" s="22">
        <f>COLUMN($J3)</f>
        <v>10</v>
      </c>
      <c r="V3" s="22"/>
      <c r="W3" s="22"/>
      <c r="Y3" s="22"/>
      <c r="Z3" s="22"/>
      <c r="AA3" s="22"/>
      <c r="AB3" s="22"/>
      <c r="AC3" s="22"/>
      <c r="AD3" s="22"/>
    </row>
    <row r="4" spans="1:30" ht="16" hidden="1" customHeight="1">
      <c r="A4" s="280" t="s">
        <v>14</v>
      </c>
      <c r="B4" s="280"/>
      <c r="C4" s="280"/>
      <c r="D4" s="280"/>
      <c r="E4" s="280"/>
      <c r="F4" s="280"/>
      <c r="G4" s="280"/>
      <c r="H4" s="280"/>
      <c r="I4" s="281"/>
      <c r="J4" s="281"/>
      <c r="K4" s="281"/>
      <c r="L4" s="281"/>
      <c r="M4" s="281"/>
      <c r="N4" s="281"/>
      <c r="O4" s="281"/>
      <c r="P4" s="281"/>
      <c r="Q4" s="282"/>
      <c r="S4" s="223" t="s">
        <v>264</v>
      </c>
      <c r="T4" s="224"/>
      <c r="U4" s="224"/>
      <c r="V4" s="224"/>
      <c r="W4" s="254"/>
      <c r="Y4" s="206" t="s">
        <v>72</v>
      </c>
      <c r="Z4" s="208"/>
      <c r="AA4" s="208"/>
      <c r="AB4" s="208"/>
      <c r="AC4" s="208"/>
      <c r="AD4" s="231"/>
    </row>
    <row r="5" spans="1:30" ht="23" customHeight="1">
      <c r="A5" s="24"/>
      <c r="B5" s="283" t="s">
        <v>59</v>
      </c>
      <c r="C5" s="279"/>
      <c r="D5" s="279"/>
      <c r="E5" s="279"/>
      <c r="F5" s="279"/>
      <c r="G5" s="24"/>
      <c r="H5" s="24"/>
      <c r="I5" s="58" t="s">
        <v>103</v>
      </c>
      <c r="J5" s="59" t="s">
        <v>104</v>
      </c>
      <c r="K5" s="60" t="s">
        <v>105</v>
      </c>
      <c r="L5" s="223" t="s">
        <v>25</v>
      </c>
      <c r="M5" s="224"/>
      <c r="N5" s="224"/>
      <c r="O5" s="224"/>
      <c r="P5" s="224"/>
      <c r="Q5" s="254"/>
      <c r="S5" s="24"/>
      <c r="T5" s="76" t="s">
        <v>176</v>
      </c>
      <c r="U5" s="76" t="s">
        <v>308</v>
      </c>
      <c r="V5" s="24"/>
      <c r="W5" s="24"/>
      <c r="Y5" s="278" t="s">
        <v>60</v>
      </c>
      <c r="Z5" s="277"/>
      <c r="AA5" s="277"/>
      <c r="AB5" s="277"/>
      <c r="AC5" s="277"/>
      <c r="AD5" s="277"/>
    </row>
    <row r="6" spans="1:30" ht="32" customHeight="1">
      <c r="A6" s="76" t="s">
        <v>188</v>
      </c>
      <c r="B6" s="78" t="s">
        <v>309</v>
      </c>
      <c r="C6" s="78" t="s">
        <v>35</v>
      </c>
      <c r="D6" s="78" t="s">
        <v>674</v>
      </c>
      <c r="E6" s="78" t="s">
        <v>310</v>
      </c>
      <c r="F6" s="78" t="s">
        <v>311</v>
      </c>
      <c r="G6" s="76" t="s">
        <v>313</v>
      </c>
      <c r="H6" s="80" t="s">
        <v>74</v>
      </c>
      <c r="I6" s="72" t="s">
        <v>102</v>
      </c>
      <c r="J6" s="62" t="s">
        <v>70</v>
      </c>
      <c r="K6" s="63" t="s">
        <v>154</v>
      </c>
      <c r="L6" s="223" t="s">
        <v>23</v>
      </c>
      <c r="M6" s="224"/>
      <c r="N6" s="254"/>
      <c r="O6" s="223" t="s">
        <v>24</v>
      </c>
      <c r="P6" s="224"/>
      <c r="Q6" s="254"/>
      <c r="R6" s="75" t="s">
        <v>37</v>
      </c>
      <c r="S6" s="76" t="s">
        <v>307</v>
      </c>
      <c r="T6" s="76" t="s">
        <v>267</v>
      </c>
      <c r="U6" s="76" t="s">
        <v>175</v>
      </c>
      <c r="V6" s="76" t="s">
        <v>265</v>
      </c>
      <c r="W6" s="76" t="s">
        <v>266</v>
      </c>
      <c r="X6" s="75" t="s">
        <v>145</v>
      </c>
      <c r="Y6" s="278" t="s">
        <v>159</v>
      </c>
      <c r="Z6" s="279"/>
      <c r="AA6" s="279"/>
      <c r="AB6" s="278" t="s">
        <v>160</v>
      </c>
      <c r="AC6" s="279"/>
      <c r="AD6" s="279"/>
    </row>
    <row r="7" spans="1:30" ht="16">
      <c r="A7" s="45">
        <f>ROW()</f>
        <v>7</v>
      </c>
      <c r="B7" s="45" t="b">
        <f ca="1">AND($A7&gt;=B$2,$A7&lt;=B$3)</f>
        <v>1</v>
      </c>
      <c r="C7" s="45" t="b">
        <f t="shared" ref="C7:F26" ca="1" si="3">AND($A7&gt;=C$2,$A7&lt;=C$3)</f>
        <v>0</v>
      </c>
      <c r="D7" s="45" t="b">
        <f t="shared" ca="1" si="3"/>
        <v>0</v>
      </c>
      <c r="E7" s="45" t="b">
        <f t="shared" ca="1" si="3"/>
        <v>0</v>
      </c>
      <c r="F7" s="45" t="b">
        <f t="shared" ca="1" si="3"/>
        <v>0</v>
      </c>
      <c r="G7" s="77">
        <f ca="1">ROUNDUP(H7/2,0)</f>
        <v>1</v>
      </c>
      <c r="H7" s="22">
        <f ca="1">IF($B7,$A7-$B$2,
  IF($C7,$A7-$C$2,
  IF($D7,$A7-$D$2,
  IF($E7,$A7-$E$2,
  IF($F7,$A7-$F$2,-1)))))+1</f>
        <v>1</v>
      </c>
      <c r="I7" s="79" t="str">
        <f ca="1">IF($B7,$B$6,
  IF($C7,$C$6,
  IF($D7,$D$6,
  IF($E7,$E$6,
  IF($F7,$F$6,"")))))</f>
        <v>Asset</v>
      </c>
      <c r="J7" s="272" t="str">
        <f ca="1">IFERROR(INDEX(IF($B7,AssetName,
  IF($C7,SharingActorName,
  IF($D7,SharedResourceName,
  IF($E7,SharedNonAssetDataName,
  IF($F7,SharedConnectionName,""))))),$G7),"")</f>
        <v/>
      </c>
      <c r="K7" s="273"/>
      <c r="L7" s="82" t="b">
        <f ca="1">AND(IFERROR(INDEX(IF($B7,MeaningfulAssetElv,
  IF($C7,MeaningfulSharingActorElv,
  IF($D7, MeaningfulSharedResourceElv,
  IF($E7,MeaningfulSharedNonAssetDataElv,
  IF($F7,MeaningfulSharedConnectionElv,FALSE))))),
  IF($B7,$H7,$G7),
  IF($B7,L$3,L$1)),
FALSE),
$J7&lt;&gt;"")</f>
        <v>0</v>
      </c>
      <c r="M7" s="83" t="b">
        <f ca="1">AND(IFERROR(INDEX(IF($B7,MeaningfulAssetElv,
  IF($C7,MeaningfulSharingActorElv,
  IF($D7, MeaningfulSharedResourceElv,
  IF($E7,MeaningfulSharedNonAssetDataElv,
  IF($F7,MeaningfulSharedConnectionElv,FALSE))))),
  IF($B7,$H7,$G7),
  IF($B7,M$3,M$1)),
FALSE),
$J7&lt;&gt;"")</f>
        <v>0</v>
      </c>
      <c r="N7" s="84" t="b">
        <f ca="1">AND(IFERROR(INDEX(IF($B7,MeaningfulAssetElv,
  IF($C7,MeaningfulSharingActorElv,
  IF($D7, MeaningfulSharedResourceElv,
  IF($E7,MeaningfulSharedNonAssetDataElv,
  IF($F7,MeaningfulSharedConnectionElv,FALSE))))),
  IF($B7,$H7,$G7),
  IF($B7,N$3,N$1)),
FALSE),
$J7&lt;&gt;"")</f>
        <v>0</v>
      </c>
      <c r="O7" s="82" t="b">
        <f ca="1">AND(IFERROR(INDEX(IF($B7,MeaningfulAssetDoS,
  IF($C7,MeaningfulSharingActorDoS,
  IF($D7,MeaningfulSharedResourceDoS,
  IF($E7,MeaningfulSharedNonAssetDataDoS,
  IF($F7,MeaningfulSharedConnectionDoS,FALSE))))),
  IF($B7,$H7,$G7),
  IF($B7,O$3,O$1)),
FALSE),
$J7&lt;&gt;"")</f>
        <v>0</v>
      </c>
      <c r="P7" s="83" t="b">
        <f ca="1">AND(IFERROR(INDEX(IF($B7,MeaningfulAssetDoS,
  IF($C7,MeaningfulSharingActorDoS,
  IF($D7,MeaningfulSharedResourceDoS,
  IF($E7,MeaningfulSharedNonAssetDataDoS,
  IF($F7,MeaningfulSharedConnectionDoS,FALSE))))),
  IF($B7,$H7,$G7),
  IF($B7,P$3,P$1)),
FALSE),
$J7&lt;&gt;"")</f>
        <v>0</v>
      </c>
      <c r="Q7" s="84" t="b">
        <f ca="1">AND(IFERROR(INDEX(IF($B7,MeaningfulAssetDoS,
  IF($C7,MeaningfulSharingActorDoS,
  IF($D7,MeaningfulSharedResourceDoS,
  IF($E7,MeaningfulSharedNonAssetDataDoS,
  IF($F7,MeaningfulSharedConnectionDoS,FALSE))))),
  IF($B7,$H7,$G7),
  IF($B7,Q$3,Q$1)),
FALSE),
$J7&lt;&gt;"")</f>
        <v>0</v>
      </c>
      <c r="S7" s="22">
        <f>A7-1</f>
        <v>6</v>
      </c>
      <c r="T7" s="22" t="str">
        <f ca="1">INDIRECT(ADDRESS($S7,T$3))</f>
        <v>U</v>
      </c>
      <c r="U7" s="22" t="str">
        <f ca="1">INDIRECT(ADDRESS($S7,U$3))</f>
        <v>D</v>
      </c>
      <c r="V7" s="22" t="b">
        <f ca="1">$T7=$I7</f>
        <v>0</v>
      </c>
      <c r="W7" s="22" t="b">
        <f ca="1">$U7=$J7</f>
        <v>0</v>
      </c>
      <c r="Y7" s="397"/>
      <c r="Z7" s="398"/>
      <c r="AA7" s="399"/>
      <c r="AB7" s="397"/>
      <c r="AC7" s="398"/>
      <c r="AD7" s="399"/>
    </row>
    <row r="8" spans="1:30" ht="16">
      <c r="A8" s="45">
        <f>ROW()</f>
        <v>8</v>
      </c>
      <c r="B8" s="45" t="b">
        <f t="shared" ref="B8:F27" ca="1" si="4">AND($A8&gt;=B$2,$A8&lt;=B$3)</f>
        <v>1</v>
      </c>
      <c r="C8" s="45" t="b">
        <f t="shared" ca="1" si="3"/>
        <v>0</v>
      </c>
      <c r="D8" s="45" t="b">
        <f t="shared" ca="1" si="3"/>
        <v>0</v>
      </c>
      <c r="E8" s="45" t="b">
        <f t="shared" ca="1" si="3"/>
        <v>0</v>
      </c>
      <c r="F8" s="45" t="b">
        <f t="shared" ca="1" si="3"/>
        <v>0</v>
      </c>
      <c r="G8" s="77">
        <f t="shared" ref="G8:G71" ca="1" si="5">ROUNDUP(H8/2,0)</f>
        <v>1</v>
      </c>
      <c r="H8" s="22">
        <f t="shared" ref="H8:H71" ca="1" si="6">IF($B8,$A8-$B$2,
  IF($C8,$A8-$C$2,
  IF($D8,$A8-$D$2,
  IF($E8,$A8-$E$2,
  IF($F8,$A8-$F$2,-1)))))+1</f>
        <v>2</v>
      </c>
      <c r="I8" s="79" t="str">
        <f t="shared" ref="I8:I71" ca="1" si="7">IF($B8,$B$6,
  IF($C8,$C$6,
  IF($D8,$D$6,
  IF($E8,$E$6,
  IF($F8,$F$6,"")))))</f>
        <v>Asset</v>
      </c>
      <c r="J8" s="274"/>
      <c r="K8" s="275"/>
      <c r="L8" s="47" t="b">
        <f ca="1">AND(IFERROR(INDEX(IF($B8,MeaningfulAssetElv,
  IF($C8,MeaningfulSharingActorElv,
  IF($D8, MeaningfulSharedResourceElv,
  IF($E8,MeaningfulSharedNonAssetDataElv,
  IF($F8,MeaningfulSharedConnectionElv,FALSE))))),
  IF($B8,$H8,$G8),
  IF($B8,L$3,L$2)),
FALSE),
$J7&lt;&gt;"")</f>
        <v>0</v>
      </c>
      <c r="M8" s="85" t="b">
        <f ca="1">AND(IFERROR(INDEX(IF($B8,MeaningfulAssetElv,
  IF($C8,MeaningfulSharingActorElv,
  IF($D8, MeaningfulSharedResourceElv,
  IF($E8,MeaningfulSharedNonAssetDataElv,
  IF($F8,MeaningfulSharedConnectionElv,FALSE))))),
  IF($B8,$H8,$G8),
  IF($B8,M$3,M$2)),
FALSE),
$J7&lt;&gt;"")</f>
        <v>0</v>
      </c>
      <c r="N8" s="86" t="b">
        <f ca="1">AND(IFERROR(INDEX(IF($B8,MeaningfulAssetElv,
  IF($C8,MeaningfulSharingActorElv,
  IF($D8, MeaningfulSharedResourceElv,
  IF($E8,MeaningfulSharedNonAssetDataElv,
  IF($F8,MeaningfulSharedConnectionElv,FALSE))))),
  IF($B8,$H8,$G8),
  IF($B8,N$3,N$2)),
FALSE),
$J7&lt;&gt;"")</f>
        <v>0</v>
      </c>
      <c r="O8" s="47" t="b">
        <f ca="1">AND(IFERROR(INDEX(IF($B8,MeaningfulAssetDoS,
  IF($C8,MeaningfulSharingActorDoS,
  IF($D8,MeaningfulSharedResourceDoS,
  IF($E8,MeaningfulSharedNonAssetDataDoS,
  IF($F8,MeaningfulSharedConnectionDoS,FALSE))))),
  IF($B8,$H8,$G8),
  IF($B8,O$3,O$2)),
FALSE),
$J7&lt;&gt;"")</f>
        <v>0</v>
      </c>
      <c r="P8" s="85" t="b">
        <f ca="1">AND(IFERROR(INDEX(IF($B8,MeaningfulAssetDoS,
  IF($C8,MeaningfulSharingActorDoS,
  IF($D8,MeaningfulSharedResourceDoS,
  IF($E8,MeaningfulSharedNonAssetDataDoS,
  IF($F8,MeaningfulSharedConnectionDoS,FALSE))))),
  IF($B8,$H8,$G8),
  IF($B8,P$3,P$2)),
FALSE),
$J7&lt;&gt;"")</f>
        <v>0</v>
      </c>
      <c r="Q8" s="86" t="b">
        <f ca="1">AND(IFERROR(INDEX(IF($B8,MeaningfulAssetDoS,
  IF($C8,MeaningfulSharingActorDoS,
  IF($D8,MeaningfulSharedResourceDoS,
  IF($E8,MeaningfulSharedNonAssetDataDoS,
  IF($F8,MeaningfulSharedConnectionDoS,FALSE))))),
  IF($B8,$H8,$G8),
  IF($B8,Q$3,Q$2)),
FALSE),
$J7&lt;&gt;"")</f>
        <v>0</v>
      </c>
      <c r="S8" s="22">
        <f t="shared" ref="S8:S71" si="8">A8-1</f>
        <v>7</v>
      </c>
      <c r="T8" s="22" t="str">
        <f t="shared" ref="T8:U32" ca="1" si="9">INDIRECT(ADDRESS($S8,T$3))</f>
        <v>Asset</v>
      </c>
      <c r="U8" s="22" t="str">
        <f t="shared" ca="1" si="9"/>
        <v/>
      </c>
      <c r="V8" s="22" t="b">
        <f t="shared" ref="V8:V71" ca="1" si="10">$T8=$I8</f>
        <v>1</v>
      </c>
      <c r="W8" s="22" t="b">
        <f t="shared" ref="W8:W71" ca="1" si="11">$U8=$J8</f>
        <v>1</v>
      </c>
      <c r="Y8" s="400"/>
      <c r="Z8" s="401"/>
      <c r="AA8" s="402"/>
      <c r="AB8" s="400"/>
      <c r="AC8" s="401"/>
      <c r="AD8" s="402"/>
    </row>
    <row r="9" spans="1:30" ht="16" customHeight="1">
      <c r="A9" s="45">
        <f>ROW()</f>
        <v>9</v>
      </c>
      <c r="B9" s="45" t="b">
        <f t="shared" ca="1" si="4"/>
        <v>0</v>
      </c>
      <c r="C9" s="45" t="b">
        <f t="shared" ca="1" si="3"/>
        <v>1</v>
      </c>
      <c r="D9" s="45" t="b">
        <f t="shared" ca="1" si="3"/>
        <v>0</v>
      </c>
      <c r="E9" s="45" t="b">
        <f t="shared" ca="1" si="3"/>
        <v>0</v>
      </c>
      <c r="F9" s="45" t="b">
        <f t="shared" ca="1" si="3"/>
        <v>0</v>
      </c>
      <c r="G9" s="77">
        <f t="shared" ca="1" si="5"/>
        <v>1</v>
      </c>
      <c r="H9" s="22">
        <f t="shared" ca="1" si="6"/>
        <v>1</v>
      </c>
      <c r="I9" s="79" t="str">
        <f t="shared" ca="1" si="7"/>
        <v>Shared Execution Environment or Process</v>
      </c>
      <c r="J9" s="272" t="str">
        <f ca="1">IFERROR(INDEX(IF($B9,AssetName,
  IF($C9,SharingActorName,
  IF($D9,SharedResourceName,
  IF($E9,SharedNonAssetDataName,
  IF($F9,SharedConnectionName,""))))),$G9),"")</f>
        <v/>
      </c>
      <c r="K9" s="273"/>
      <c r="L9" s="82" t="b">
        <f ca="1">AND(IFERROR(INDEX(IF($B9,MeaningfulAssetElv,
  IF($C9,MeaningfulSharingActorElv,
  IF($D9, MeaningfulSharedResourceElv,
  IF($E9,MeaningfulSharedNonAssetDataElv,
  IF($F9,MeaningfulSharedConnectionElv,FALSE))))),
  IF($B9,$H9,$G9),
  IF($B9,L$3,L$1)),
FALSE),
$J9&lt;&gt;"")</f>
        <v>0</v>
      </c>
      <c r="M9" s="83" t="b">
        <f ca="1">AND(IFERROR(INDEX(IF($B9,MeaningfulAssetElv,
  IF($C9,MeaningfulSharingActorElv,
  IF($D9, MeaningfulSharedResourceElv,
  IF($E9,MeaningfulSharedNonAssetDataElv,
  IF($F9,MeaningfulSharedConnectionElv,FALSE))))),
  IF($B9,$H9,$G9),
  IF($B9,M$3,M$1)),
FALSE),
$J9&lt;&gt;"")</f>
        <v>0</v>
      </c>
      <c r="N9" s="84" t="b">
        <f ca="1">AND(IFERROR(INDEX(IF($B9,MeaningfulAssetElv,
  IF($C9,MeaningfulSharingActorElv,
  IF($D9, MeaningfulSharedResourceElv,
  IF($E9,MeaningfulSharedNonAssetDataElv,
  IF($F9,MeaningfulSharedConnectionElv,FALSE))))),
  IF($B9,$H9,$G9),
  IF($B9,N$3,N$1)),
FALSE),
$J9&lt;&gt;"")</f>
        <v>0</v>
      </c>
      <c r="O9" s="82" t="b">
        <f ca="1">AND(IFERROR(INDEX(IF($B9,MeaningfulAssetDoS,
  IF($C9,MeaningfulSharingActorDoS,
  IF($D9,MeaningfulSharedResourceDoS,
  IF($E9,MeaningfulSharedNonAssetDataDoS,
  IF($F9,MeaningfulSharedConnectionDoS,FALSE))))),
  IF($B9,$H9,$G9),
  IF($B9,O$3,O$1)),
FALSE),
$J9&lt;&gt;"")</f>
        <v>0</v>
      </c>
      <c r="P9" s="83" t="b">
        <f ca="1">AND(IFERROR(INDEX(IF($B9,MeaningfulAssetDoS,
  IF($C9,MeaningfulSharingActorDoS,
  IF($D9,MeaningfulSharedResourceDoS,
  IF($E9,MeaningfulSharedNonAssetDataDoS,
  IF($F9,MeaningfulSharedConnectionDoS,FALSE))))),
  IF($B9,$H9,$G9),
  IF($B9,P$3,P$1)),
FALSE),
$J9&lt;&gt;"")</f>
        <v>0</v>
      </c>
      <c r="Q9" s="84" t="b">
        <f ca="1">AND(IFERROR(INDEX(IF($B9,MeaningfulAssetDoS,
  IF($C9,MeaningfulSharingActorDoS,
  IF($D9,MeaningfulSharedResourceDoS,
  IF($E9,MeaningfulSharedNonAssetDataDoS,
  IF($F9,MeaningfulSharedConnectionDoS,FALSE))))),
  IF($B9,$H9,$G9),
  IF($B9,Q$3,Q$1)),
FALSE),
$J9&lt;&gt;"")</f>
        <v>0</v>
      </c>
      <c r="S9" s="22">
        <f t="shared" si="8"/>
        <v>8</v>
      </c>
      <c r="T9" s="22" t="str">
        <f t="shared" ca="1" si="9"/>
        <v>Asset</v>
      </c>
      <c r="U9" s="22">
        <f t="shared" ca="1" si="9"/>
        <v>0</v>
      </c>
      <c r="V9" s="22" t="b">
        <f t="shared" ca="1" si="10"/>
        <v>0</v>
      </c>
      <c r="W9" s="22" t="b">
        <f t="shared" ca="1" si="11"/>
        <v>0</v>
      </c>
      <c r="Y9" s="397"/>
      <c r="Z9" s="398"/>
      <c r="AA9" s="399"/>
      <c r="AB9" s="397"/>
      <c r="AC9" s="398"/>
      <c r="AD9" s="399"/>
    </row>
    <row r="10" spans="1:30" ht="16">
      <c r="A10" s="45">
        <f>ROW()</f>
        <v>10</v>
      </c>
      <c r="B10" s="45" t="b">
        <f t="shared" ca="1" si="4"/>
        <v>0</v>
      </c>
      <c r="C10" s="45" t="b">
        <f t="shared" ca="1" si="3"/>
        <v>1</v>
      </c>
      <c r="D10" s="45" t="b">
        <f t="shared" ca="1" si="3"/>
        <v>0</v>
      </c>
      <c r="E10" s="45" t="b">
        <f t="shared" ca="1" si="3"/>
        <v>0</v>
      </c>
      <c r="F10" s="45" t="b">
        <f t="shared" ca="1" si="3"/>
        <v>0</v>
      </c>
      <c r="G10" s="77">
        <f t="shared" ca="1" si="5"/>
        <v>1</v>
      </c>
      <c r="H10" s="22">
        <f t="shared" ca="1" si="6"/>
        <v>2</v>
      </c>
      <c r="I10" s="79" t="str">
        <f t="shared" ca="1" si="7"/>
        <v>Shared Execution Environment or Process</v>
      </c>
      <c r="J10" s="274"/>
      <c r="K10" s="275"/>
      <c r="L10" s="47" t="b">
        <f ca="1">AND(IFERROR(INDEX(IF($B10,MeaningfulAssetElv,
  IF($C10,MeaningfulSharingActorElv,
  IF($D10, MeaningfulSharedResourceElv,
  IF($E10,MeaningfulSharedNonAssetDataElv,
  IF($F10,MeaningfulSharedConnectionElv,FALSE))))),
  IF($B10,$H10,$G10),
  IF($B10,L$3,L$2)),
FALSE),
$J9&lt;&gt;"")</f>
        <v>0</v>
      </c>
      <c r="M10" s="85" t="b">
        <f ca="1">AND(IFERROR(INDEX(IF($B10,MeaningfulAssetElv,
  IF($C10,MeaningfulSharingActorElv,
  IF($D10, MeaningfulSharedResourceElv,
  IF($E10,MeaningfulSharedNonAssetDataElv,
  IF($F10,MeaningfulSharedConnectionElv,FALSE))))),
  IF($B10,$H10,$G10),
  IF($B10,M$3,M$2)),
FALSE),
$J9&lt;&gt;"")</f>
        <v>0</v>
      </c>
      <c r="N10" s="86" t="b">
        <f ca="1">AND(IFERROR(INDEX(IF($B10,MeaningfulAssetElv,
  IF($C10,MeaningfulSharingActorElv,
  IF($D10, MeaningfulSharedResourceElv,
  IF($E10,MeaningfulSharedNonAssetDataElv,
  IF($F10,MeaningfulSharedConnectionElv,FALSE))))),
  IF($B10,$H10,$G10),
  IF($B10,N$3,N$2)),
FALSE),
$J9&lt;&gt;"")</f>
        <v>0</v>
      </c>
      <c r="O10" s="47" t="b">
        <f ca="1">AND(IFERROR(INDEX(IF($B10,MeaningfulAssetDoS,
  IF($C10,MeaningfulSharingActorDoS,
  IF($D10,MeaningfulSharedResourceDoS,
  IF($E10,MeaningfulSharedNonAssetDataDoS,
  IF($F10,MeaningfulSharedConnectionDoS,FALSE))))),
  IF($B10,$H10,$G10),
  IF($B10,O$3,O$2)),
FALSE),
$J9&lt;&gt;"")</f>
        <v>0</v>
      </c>
      <c r="P10" s="85" t="b">
        <f ca="1">AND(IFERROR(INDEX(IF($B10,MeaningfulAssetDoS,
  IF($C10,MeaningfulSharingActorDoS,
  IF($D10,MeaningfulSharedResourceDoS,
  IF($E10,MeaningfulSharedNonAssetDataDoS,
  IF($F10,MeaningfulSharedConnectionDoS,FALSE))))),
  IF($B10,$H10,$G10),
  IF($B10,P$3,P$2)),
FALSE),
$J9&lt;&gt;"")</f>
        <v>0</v>
      </c>
      <c r="Q10" s="86" t="b">
        <f ca="1">AND(IFERROR(INDEX(IF($B10,MeaningfulAssetDoS,
  IF($C10,MeaningfulSharingActorDoS,
  IF($D10,MeaningfulSharedResourceDoS,
  IF($E10,MeaningfulSharedNonAssetDataDoS,
  IF($F10,MeaningfulSharedConnectionDoS,FALSE))))),
  IF($B10,$H10,$G10),
  IF($B10,Q$3,Q$2)),
FALSE),
$J9&lt;&gt;"")</f>
        <v>0</v>
      </c>
      <c r="S10" s="22">
        <f t="shared" si="8"/>
        <v>9</v>
      </c>
      <c r="T10" s="22" t="str">
        <f t="shared" ca="1" si="9"/>
        <v>Shared Execution Environment or Process</v>
      </c>
      <c r="U10" s="22" t="str">
        <f t="shared" ca="1" si="9"/>
        <v/>
      </c>
      <c r="V10" s="22" t="b">
        <f t="shared" ca="1" si="10"/>
        <v>1</v>
      </c>
      <c r="W10" s="22" t="b">
        <f t="shared" ca="1" si="11"/>
        <v>1</v>
      </c>
      <c r="Y10" s="400"/>
      <c r="Z10" s="401"/>
      <c r="AA10" s="402"/>
      <c r="AB10" s="400"/>
      <c r="AC10" s="401"/>
      <c r="AD10" s="402"/>
    </row>
    <row r="11" spans="1:30" ht="16">
      <c r="A11" s="45">
        <f>ROW()</f>
        <v>11</v>
      </c>
      <c r="B11" s="45" t="b">
        <f t="shared" ca="1" si="4"/>
        <v>0</v>
      </c>
      <c r="C11" s="45" t="b">
        <f t="shared" ca="1" si="3"/>
        <v>0</v>
      </c>
      <c r="D11" s="45" t="b">
        <f t="shared" ca="1" si="3"/>
        <v>1</v>
      </c>
      <c r="E11" s="45" t="b">
        <f t="shared" ca="1" si="3"/>
        <v>0</v>
      </c>
      <c r="F11" s="45" t="b">
        <f t="shared" ca="1" si="3"/>
        <v>0</v>
      </c>
      <c r="G11" s="77">
        <f t="shared" ca="1" si="5"/>
        <v>1</v>
      </c>
      <c r="H11" s="22">
        <f t="shared" ca="1" si="6"/>
        <v>1</v>
      </c>
      <c r="I11" s="79" t="str">
        <f t="shared" ca="1" si="7"/>
        <v>Others' Resources</v>
      </c>
      <c r="J11" s="272" t="str">
        <f ca="1">IFERROR(INDEX(IF($B11,AssetName,
  IF($C11,SharingActorName,
  IF($D11,SharedResourceName,
  IF($E11,SharedNonAssetDataName,
  IF($F11,SharedConnectionName,""))))),$G11),"")</f>
        <v/>
      </c>
      <c r="K11" s="273"/>
      <c r="L11" s="82" t="b">
        <f ca="1">AND(IFERROR(INDEX(IF($B11,MeaningfulAssetElv,
  IF($C11,MeaningfulSharingActorElv,
  IF($D11, MeaningfulSharedResourceElv,
  IF($E11,MeaningfulSharedNonAssetDataElv,
  IF($F11,MeaningfulSharedConnectionElv,FALSE))))),
  IF($B11,$H11,$G11),
  IF($B11,L$3,L$1)),
FALSE),
$J11&lt;&gt;"")</f>
        <v>0</v>
      </c>
      <c r="M11" s="83" t="b">
        <f ca="1">AND(IFERROR(INDEX(IF($B11,MeaningfulAssetElv,
  IF($C11,MeaningfulSharingActorElv,
  IF($D11, MeaningfulSharedResourceElv,
  IF($E11,MeaningfulSharedNonAssetDataElv,
  IF($F11,MeaningfulSharedConnectionElv,FALSE))))),
  IF($B11,$H11,$G11),
  IF($B11,M$3,M$1)),
FALSE),
$J11&lt;&gt;"")</f>
        <v>0</v>
      </c>
      <c r="N11" s="84" t="b">
        <f ca="1">AND(IFERROR(INDEX(IF($B11,MeaningfulAssetElv,
  IF($C11,MeaningfulSharingActorElv,
  IF($D11, MeaningfulSharedResourceElv,
  IF($E11,MeaningfulSharedNonAssetDataElv,
  IF($F11,MeaningfulSharedConnectionElv,FALSE))))),
  IF($B11,$H11,$G11),
  IF($B11,N$3,N$1)),
FALSE),
$J11&lt;&gt;"")</f>
        <v>0</v>
      </c>
      <c r="O11" s="82" t="b">
        <f ca="1">AND(IFERROR(INDEX(IF($B11,MeaningfulAssetDoS,
  IF($C11,MeaningfulSharingActorDoS,
  IF($D11,MeaningfulSharedResourceDoS,
  IF($E11,MeaningfulSharedNonAssetDataDoS,
  IF($F11,MeaningfulSharedConnectionDoS,FALSE))))),
  IF($B11,$H11,$G11),
  IF($B11,O$3,O$1)),
FALSE),
$J11&lt;&gt;"")</f>
        <v>0</v>
      </c>
      <c r="P11" s="83" t="b">
        <f ca="1">AND(IFERROR(INDEX(IF($B11,MeaningfulAssetDoS,
  IF($C11,MeaningfulSharingActorDoS,
  IF($D11,MeaningfulSharedResourceDoS,
  IF($E11,MeaningfulSharedNonAssetDataDoS,
  IF($F11,MeaningfulSharedConnectionDoS,FALSE))))),
  IF($B11,$H11,$G11),
  IF($B11,P$3,P$1)),
FALSE),
$J11&lt;&gt;"")</f>
        <v>0</v>
      </c>
      <c r="Q11" s="84" t="b">
        <f ca="1">AND(IFERROR(INDEX(IF($B11,MeaningfulAssetDoS,
  IF($C11,MeaningfulSharingActorDoS,
  IF($D11,MeaningfulSharedResourceDoS,
  IF($E11,MeaningfulSharedNonAssetDataDoS,
  IF($F11,MeaningfulSharedConnectionDoS,FALSE))))),
  IF($B11,$H11,$G11),
  IF($B11,Q$3,Q$1)),
FALSE),
$J11&lt;&gt;"")</f>
        <v>0</v>
      </c>
      <c r="S11" s="22">
        <f t="shared" si="8"/>
        <v>10</v>
      </c>
      <c r="T11" s="22" t="str">
        <f t="shared" ca="1" si="9"/>
        <v>Shared Execution Environment or Process</v>
      </c>
      <c r="U11" s="22">
        <f t="shared" ca="1" si="9"/>
        <v>0</v>
      </c>
      <c r="V11" s="22" t="b">
        <f t="shared" ca="1" si="10"/>
        <v>0</v>
      </c>
      <c r="W11" s="22" t="b">
        <f t="shared" ca="1" si="11"/>
        <v>0</v>
      </c>
      <c r="Y11" s="397"/>
      <c r="Z11" s="398"/>
      <c r="AA11" s="399"/>
      <c r="AB11" s="397"/>
      <c r="AC11" s="398"/>
      <c r="AD11" s="399"/>
    </row>
    <row r="12" spans="1:30" ht="16" customHeight="1">
      <c r="A12" s="45">
        <f>ROW()</f>
        <v>12</v>
      </c>
      <c r="B12" s="45" t="b">
        <f t="shared" ca="1" si="4"/>
        <v>0</v>
      </c>
      <c r="C12" s="45" t="b">
        <f t="shared" ca="1" si="3"/>
        <v>0</v>
      </c>
      <c r="D12" s="45" t="b">
        <f t="shared" ca="1" si="3"/>
        <v>1</v>
      </c>
      <c r="E12" s="45" t="b">
        <f t="shared" ca="1" si="3"/>
        <v>0</v>
      </c>
      <c r="F12" s="45" t="b">
        <f t="shared" ca="1" si="3"/>
        <v>0</v>
      </c>
      <c r="G12" s="77">
        <f t="shared" ca="1" si="5"/>
        <v>1</v>
      </c>
      <c r="H12" s="22">
        <f t="shared" ca="1" si="6"/>
        <v>2</v>
      </c>
      <c r="I12" s="79" t="str">
        <f t="shared" ca="1" si="7"/>
        <v>Others' Resources</v>
      </c>
      <c r="J12" s="274"/>
      <c r="K12" s="275"/>
      <c r="L12" s="47" t="b">
        <f ca="1">AND(IFERROR(INDEX(IF($B12,MeaningfulAssetElv,
  IF($C12,MeaningfulSharingActorElv,
  IF($D12, MeaningfulSharedResourceElv,
  IF($E12,MeaningfulSharedNonAssetDataElv,
  IF($F12,MeaningfulSharedConnectionElv,FALSE))))),
  IF($B12,$H12,$G12),
  IF($B12,L$3,L$2)),
FALSE),
$J11&lt;&gt;"")</f>
        <v>0</v>
      </c>
      <c r="M12" s="85" t="b">
        <f ca="1">AND(IFERROR(INDEX(IF($B12,MeaningfulAssetElv,
  IF($C12,MeaningfulSharingActorElv,
  IF($D12, MeaningfulSharedResourceElv,
  IF($E12,MeaningfulSharedNonAssetDataElv,
  IF($F12,MeaningfulSharedConnectionElv,FALSE))))),
  IF($B12,$H12,$G12),
  IF($B12,M$3,M$2)),
FALSE),
$J11&lt;&gt;"")</f>
        <v>0</v>
      </c>
      <c r="N12" s="86" t="b">
        <f ca="1">AND(IFERROR(INDEX(IF($B12,MeaningfulAssetElv,
  IF($C12,MeaningfulSharingActorElv,
  IF($D12, MeaningfulSharedResourceElv,
  IF($E12,MeaningfulSharedNonAssetDataElv,
  IF($F12,MeaningfulSharedConnectionElv,FALSE))))),
  IF($B12,$H12,$G12),
  IF($B12,N$3,N$2)),
FALSE),
$J11&lt;&gt;"")</f>
        <v>0</v>
      </c>
      <c r="O12" s="47" t="b">
        <f ca="1">AND(IFERROR(INDEX(IF($B12,MeaningfulAssetDoS,
  IF($C12,MeaningfulSharingActorDoS,
  IF($D12,MeaningfulSharedResourceDoS,
  IF($E12,MeaningfulSharedNonAssetDataDoS,
  IF($F12,MeaningfulSharedConnectionDoS,FALSE))))),
  IF($B12,$H12,$G12),
  IF($B12,O$3,O$2)),
FALSE),
$J11&lt;&gt;"")</f>
        <v>0</v>
      </c>
      <c r="P12" s="85" t="b">
        <f ca="1">AND(IFERROR(INDEX(IF($B12,MeaningfulAssetDoS,
  IF($C12,MeaningfulSharingActorDoS,
  IF($D12,MeaningfulSharedResourceDoS,
  IF($E12,MeaningfulSharedNonAssetDataDoS,
  IF($F12,MeaningfulSharedConnectionDoS,FALSE))))),
  IF($B12,$H12,$G12),
  IF($B12,P$3,P$2)),
FALSE),
$J11&lt;&gt;"")</f>
        <v>0</v>
      </c>
      <c r="Q12" s="86" t="b">
        <f ca="1">AND(IFERROR(INDEX(IF($B12,MeaningfulAssetDoS,
  IF($C12,MeaningfulSharingActorDoS,
  IF($D12,MeaningfulSharedResourceDoS,
  IF($E12,MeaningfulSharedNonAssetDataDoS,
  IF($F12,MeaningfulSharedConnectionDoS,FALSE))))),
  IF($B12,$H12,$G12),
  IF($B12,Q$3,Q$2)),
FALSE),
$J11&lt;&gt;"")</f>
        <v>0</v>
      </c>
      <c r="S12" s="22">
        <f t="shared" si="8"/>
        <v>11</v>
      </c>
      <c r="T12" s="22" t="str">
        <f t="shared" ca="1" si="9"/>
        <v>Others' Resources</v>
      </c>
      <c r="U12" s="22" t="str">
        <f t="shared" ca="1" si="9"/>
        <v/>
      </c>
      <c r="V12" s="22" t="b">
        <f t="shared" ca="1" si="10"/>
        <v>1</v>
      </c>
      <c r="W12" s="22" t="b">
        <f t="shared" ca="1" si="11"/>
        <v>1</v>
      </c>
      <c r="Y12" s="400"/>
      <c r="Z12" s="401"/>
      <c r="AA12" s="402"/>
      <c r="AB12" s="400"/>
      <c r="AC12" s="401"/>
      <c r="AD12" s="402"/>
    </row>
    <row r="13" spans="1:30" ht="16" customHeight="1">
      <c r="A13" s="45">
        <f>ROW()</f>
        <v>13</v>
      </c>
      <c r="B13" s="45" t="b">
        <f t="shared" ca="1" si="4"/>
        <v>0</v>
      </c>
      <c r="C13" s="45" t="b">
        <f t="shared" ca="1" si="3"/>
        <v>0</v>
      </c>
      <c r="D13" s="45" t="b">
        <f t="shared" ca="1" si="3"/>
        <v>0</v>
      </c>
      <c r="E13" s="45" t="b">
        <f t="shared" ca="1" si="3"/>
        <v>1</v>
      </c>
      <c r="F13" s="45" t="b">
        <f t="shared" ca="1" si="3"/>
        <v>0</v>
      </c>
      <c r="G13" s="77">
        <f t="shared" ca="1" si="5"/>
        <v>1</v>
      </c>
      <c r="H13" s="22">
        <f t="shared" ca="1" si="6"/>
        <v>1</v>
      </c>
      <c r="I13" s="79" t="str">
        <f t="shared" ca="1" si="7"/>
        <v>Shared Data</v>
      </c>
      <c r="J13" s="272" t="str">
        <f ca="1">IFERROR(INDEX(IF($B13,AssetName,
  IF($C13,SharingActorName,
  IF($D13,SharedResourceName,
  IF($E13,SharedNonAssetDataName,
  IF($F13,SharedConnectionName,""))))),$G13),"")</f>
        <v/>
      </c>
      <c r="K13" s="273"/>
      <c r="L13" s="82" t="b">
        <f ca="1">AND(IFERROR(INDEX(IF($B13,MeaningfulAssetElv,
  IF($C13,MeaningfulSharingActorElv,
  IF($D13, MeaningfulSharedResourceElv,
  IF($E13,MeaningfulSharedNonAssetDataElv,
  IF($F13,MeaningfulSharedConnectionElv,FALSE))))),
  IF($B13,$H13,$G13),
  IF($B13,L$3,L$1)),
FALSE),
$J13&lt;&gt;"")</f>
        <v>0</v>
      </c>
      <c r="M13" s="83" t="b">
        <f ca="1">AND(IFERROR(INDEX(IF($B13,MeaningfulAssetElv,
  IF($C13,MeaningfulSharingActorElv,
  IF($D13, MeaningfulSharedResourceElv,
  IF($E13,MeaningfulSharedNonAssetDataElv,
  IF($F13,MeaningfulSharedConnectionElv,FALSE))))),
  IF($B13,$H13,$G13),
  IF($B13,M$3,M$1)),
FALSE),
$J13&lt;&gt;"")</f>
        <v>0</v>
      </c>
      <c r="N13" s="84" t="b">
        <f ca="1">AND(IFERROR(INDEX(IF($B13,MeaningfulAssetElv,
  IF($C13,MeaningfulSharingActorElv,
  IF($D13, MeaningfulSharedResourceElv,
  IF($E13,MeaningfulSharedNonAssetDataElv,
  IF($F13,MeaningfulSharedConnectionElv,FALSE))))),
  IF($B13,$H13,$G13),
  IF($B13,N$3,N$1)),
FALSE),
$J13&lt;&gt;"")</f>
        <v>0</v>
      </c>
      <c r="O13" s="82" t="b">
        <f ca="1">AND(IFERROR(INDEX(IF($B13,MeaningfulAssetDoS,
  IF($C13,MeaningfulSharingActorDoS,
  IF($D13,MeaningfulSharedResourceDoS,
  IF($E13,MeaningfulSharedNonAssetDataDoS,
  IF($F13,MeaningfulSharedConnectionDoS,FALSE))))),
  IF($B13,$H13,$G13),
  IF($B13,O$3,O$1)),
FALSE),
$J13&lt;&gt;"")</f>
        <v>0</v>
      </c>
      <c r="P13" s="83" t="b">
        <f ca="1">AND(IFERROR(INDEX(IF($B13,MeaningfulAssetDoS,
  IF($C13,MeaningfulSharingActorDoS,
  IF($D13,MeaningfulSharedResourceDoS,
  IF($E13,MeaningfulSharedNonAssetDataDoS,
  IF($F13,MeaningfulSharedConnectionDoS,FALSE))))),
  IF($B13,$H13,$G13),
  IF($B13,P$3,P$1)),
FALSE),
$J13&lt;&gt;"")</f>
        <v>0</v>
      </c>
      <c r="Q13" s="84" t="b">
        <f ca="1">AND(IFERROR(INDEX(IF($B13,MeaningfulAssetDoS,
  IF($C13,MeaningfulSharingActorDoS,
  IF($D13,MeaningfulSharedResourceDoS,
  IF($E13,MeaningfulSharedNonAssetDataDoS,
  IF($F13,MeaningfulSharedConnectionDoS,FALSE))))),
  IF($B13,$H13,$G13),
  IF($B13,Q$3,Q$1)),
FALSE),
$J13&lt;&gt;"")</f>
        <v>0</v>
      </c>
      <c r="S13" s="22">
        <f t="shared" si="8"/>
        <v>12</v>
      </c>
      <c r="T13" s="22" t="str">
        <f t="shared" ca="1" si="9"/>
        <v>Others' Resources</v>
      </c>
      <c r="U13" s="22">
        <f t="shared" ca="1" si="9"/>
        <v>0</v>
      </c>
      <c r="V13" s="22" t="b">
        <f t="shared" ca="1" si="10"/>
        <v>0</v>
      </c>
      <c r="W13" s="22" t="b">
        <f t="shared" ca="1" si="11"/>
        <v>0</v>
      </c>
      <c r="Y13" s="397"/>
      <c r="Z13" s="398"/>
      <c r="AA13" s="399"/>
      <c r="AB13" s="397"/>
      <c r="AC13" s="398"/>
      <c r="AD13" s="399"/>
    </row>
    <row r="14" spans="1:30" ht="16" customHeight="1">
      <c r="A14" s="45">
        <f>ROW()</f>
        <v>14</v>
      </c>
      <c r="B14" s="45" t="b">
        <f t="shared" ca="1" si="4"/>
        <v>0</v>
      </c>
      <c r="C14" s="45" t="b">
        <f t="shared" ca="1" si="3"/>
        <v>0</v>
      </c>
      <c r="D14" s="45" t="b">
        <f t="shared" ca="1" si="3"/>
        <v>0</v>
      </c>
      <c r="E14" s="45" t="b">
        <f t="shared" ca="1" si="3"/>
        <v>1</v>
      </c>
      <c r="F14" s="45" t="b">
        <f t="shared" ca="1" si="3"/>
        <v>0</v>
      </c>
      <c r="G14" s="77">
        <f t="shared" ca="1" si="5"/>
        <v>1</v>
      </c>
      <c r="H14" s="22">
        <f t="shared" ca="1" si="6"/>
        <v>2</v>
      </c>
      <c r="I14" s="79" t="str">
        <f t="shared" ca="1" si="7"/>
        <v>Shared Data</v>
      </c>
      <c r="J14" s="274"/>
      <c r="K14" s="275"/>
      <c r="L14" s="47" t="b">
        <f ca="1">AND(IFERROR(INDEX(IF($B14,MeaningfulAssetElv,
  IF($C14,MeaningfulSharingActorElv,
  IF($D14, MeaningfulSharedResourceElv,
  IF($E14,MeaningfulSharedNonAssetDataElv,
  IF($F14,MeaningfulSharedConnectionElv,FALSE))))),
  IF($B14,$H14,$G14),
  IF($B14,L$3,L$2)),
FALSE),
$J13&lt;&gt;"")</f>
        <v>0</v>
      </c>
      <c r="M14" s="85" t="b">
        <f ca="1">AND(IFERROR(INDEX(IF($B14,MeaningfulAssetElv,
  IF($C14,MeaningfulSharingActorElv,
  IF($D14, MeaningfulSharedResourceElv,
  IF($E14,MeaningfulSharedNonAssetDataElv,
  IF($F14,MeaningfulSharedConnectionElv,FALSE))))),
  IF($B14,$H14,$G14),
  IF($B14,M$3,M$2)),
FALSE),
$J13&lt;&gt;"")</f>
        <v>0</v>
      </c>
      <c r="N14" s="86" t="b">
        <f ca="1">AND(IFERROR(INDEX(IF($B14,MeaningfulAssetElv,
  IF($C14,MeaningfulSharingActorElv,
  IF($D14, MeaningfulSharedResourceElv,
  IF($E14,MeaningfulSharedNonAssetDataElv,
  IF($F14,MeaningfulSharedConnectionElv,FALSE))))),
  IF($B14,$H14,$G14),
  IF($B14,N$3,N$2)),
FALSE),
$J13&lt;&gt;"")</f>
        <v>0</v>
      </c>
      <c r="O14" s="47" t="b">
        <f ca="1">AND(IFERROR(INDEX(IF($B14,MeaningfulAssetDoS,
  IF($C14,MeaningfulSharingActorDoS,
  IF($D14,MeaningfulSharedResourceDoS,
  IF($E14,MeaningfulSharedNonAssetDataDoS,
  IF($F14,MeaningfulSharedConnectionDoS,FALSE))))),
  IF($B14,$H14,$G14),
  IF($B14,O$3,O$2)),
FALSE),
$J13&lt;&gt;"")</f>
        <v>0</v>
      </c>
      <c r="P14" s="85" t="b">
        <f ca="1">AND(IFERROR(INDEX(IF($B14,MeaningfulAssetDoS,
  IF($C14,MeaningfulSharingActorDoS,
  IF($D14,MeaningfulSharedResourceDoS,
  IF($E14,MeaningfulSharedNonAssetDataDoS,
  IF($F14,MeaningfulSharedConnectionDoS,FALSE))))),
  IF($B14,$H14,$G14),
  IF($B14,P$3,P$2)),
FALSE),
$J13&lt;&gt;"")</f>
        <v>0</v>
      </c>
      <c r="Q14" s="86" t="b">
        <f ca="1">AND(IFERROR(INDEX(IF($B14,MeaningfulAssetDoS,
  IF($C14,MeaningfulSharingActorDoS,
  IF($D14,MeaningfulSharedResourceDoS,
  IF($E14,MeaningfulSharedNonAssetDataDoS,
  IF($F14,MeaningfulSharedConnectionDoS,FALSE))))),
  IF($B14,$H14,$G14),
  IF($B14,Q$3,Q$2)),
FALSE),
$J13&lt;&gt;"")</f>
        <v>0</v>
      </c>
      <c r="S14" s="22">
        <f t="shared" si="8"/>
        <v>13</v>
      </c>
      <c r="T14" s="22" t="str">
        <f t="shared" ca="1" si="9"/>
        <v>Shared Data</v>
      </c>
      <c r="U14" s="22" t="str">
        <f t="shared" ca="1" si="9"/>
        <v/>
      </c>
      <c r="V14" s="22" t="b">
        <f t="shared" ca="1" si="10"/>
        <v>1</v>
      </c>
      <c r="W14" s="22" t="b">
        <f t="shared" ca="1" si="11"/>
        <v>1</v>
      </c>
      <c r="Y14" s="400"/>
      <c r="Z14" s="401"/>
      <c r="AA14" s="402"/>
      <c r="AB14" s="400"/>
      <c r="AC14" s="401"/>
      <c r="AD14" s="402"/>
    </row>
    <row r="15" spans="1:30" ht="16" customHeight="1">
      <c r="A15" s="45">
        <f>ROW()</f>
        <v>15</v>
      </c>
      <c r="B15" s="45" t="b">
        <f t="shared" ca="1" si="4"/>
        <v>0</v>
      </c>
      <c r="C15" s="45" t="b">
        <f t="shared" ca="1" si="3"/>
        <v>0</v>
      </c>
      <c r="D15" s="45" t="b">
        <f t="shared" ca="1" si="3"/>
        <v>0</v>
      </c>
      <c r="E15" s="45" t="b">
        <f t="shared" ca="1" si="3"/>
        <v>0</v>
      </c>
      <c r="F15" s="45" t="b">
        <f t="shared" ca="1" si="3"/>
        <v>1</v>
      </c>
      <c r="G15" s="77">
        <f t="shared" ca="1" si="5"/>
        <v>1</v>
      </c>
      <c r="H15" s="22">
        <f t="shared" ca="1" si="6"/>
        <v>1</v>
      </c>
      <c r="I15" s="79" t="str">
        <f t="shared" ca="1" si="7"/>
        <v>Shared Connection</v>
      </c>
      <c r="J15" s="272" t="str">
        <f ca="1">IFERROR(INDEX(IF($B15,AssetName,
  IF($C15,SharingActorName,
  IF($D15,SharedResourceName,
  IF($E15,SharedNonAssetDataName,
  IF($F15,SharedConnectionName,""))))),$G15),"")</f>
        <v/>
      </c>
      <c r="K15" s="273"/>
      <c r="L15" s="82" t="b">
        <f ca="1">AND(IFERROR(INDEX(IF($B15,MeaningfulAssetElv,
  IF($C15,MeaningfulSharingActorElv,
  IF($D15, MeaningfulSharedResourceElv,
  IF($E15,MeaningfulSharedNonAssetDataElv,
  IF($F15,MeaningfulSharedConnectionElv,FALSE))))),
  IF($B15,$H15,$G15),
  IF($B15,L$3,L$1)),
FALSE),
$J15&lt;&gt;"")</f>
        <v>0</v>
      </c>
      <c r="M15" s="83" t="b">
        <f ca="1">AND(IFERROR(INDEX(IF($B15,MeaningfulAssetElv,
  IF($C15,MeaningfulSharingActorElv,
  IF($D15, MeaningfulSharedResourceElv,
  IF($E15,MeaningfulSharedNonAssetDataElv,
  IF($F15,MeaningfulSharedConnectionElv,FALSE))))),
  IF($B15,$H15,$G15),
  IF($B15,M$3,M$1)),
FALSE),
$J15&lt;&gt;"")</f>
        <v>0</v>
      </c>
      <c r="N15" s="84" t="b">
        <f ca="1">AND(IFERROR(INDEX(IF($B15,MeaningfulAssetElv,
  IF($C15,MeaningfulSharingActorElv,
  IF($D15, MeaningfulSharedResourceElv,
  IF($E15,MeaningfulSharedNonAssetDataElv,
  IF($F15,MeaningfulSharedConnectionElv,FALSE))))),
  IF($B15,$H15,$G15),
  IF($B15,N$3,N$1)),
FALSE),
$J15&lt;&gt;"")</f>
        <v>0</v>
      </c>
      <c r="O15" s="82" t="b">
        <f ca="1">AND(IFERROR(INDEX(IF($B15,MeaningfulAssetDoS,
  IF($C15,MeaningfulSharingActorDoS,
  IF($D15,MeaningfulSharedResourceDoS,
  IF($E15,MeaningfulSharedNonAssetDataDoS,
  IF($F15,MeaningfulSharedConnectionDoS,FALSE))))),
  IF($B15,$H15,$G15),
  IF($B15,O$3,O$1)),
FALSE),
$J15&lt;&gt;"")</f>
        <v>0</v>
      </c>
      <c r="P15" s="83" t="b">
        <f ca="1">AND(IFERROR(INDEX(IF($B15,MeaningfulAssetDoS,
  IF($C15,MeaningfulSharingActorDoS,
  IF($D15,MeaningfulSharedResourceDoS,
  IF($E15,MeaningfulSharedNonAssetDataDoS,
  IF($F15,MeaningfulSharedConnectionDoS,FALSE))))),
  IF($B15,$H15,$G15),
  IF($B15,P$3,P$1)),
FALSE),
$J15&lt;&gt;"")</f>
        <v>0</v>
      </c>
      <c r="Q15" s="84" t="b">
        <f ca="1">AND(IFERROR(INDEX(IF($B15,MeaningfulAssetDoS,
  IF($C15,MeaningfulSharingActorDoS,
  IF($D15,MeaningfulSharedResourceDoS,
  IF($E15,MeaningfulSharedNonAssetDataDoS,
  IF($F15,MeaningfulSharedConnectionDoS,FALSE))))),
  IF($B15,$H15,$G15),
  IF($B15,Q$3,Q$1)),
FALSE),
$J15&lt;&gt;"")</f>
        <v>0</v>
      </c>
      <c r="S15" s="22">
        <f t="shared" si="8"/>
        <v>14</v>
      </c>
      <c r="T15" s="22" t="str">
        <f t="shared" ca="1" si="9"/>
        <v>Shared Data</v>
      </c>
      <c r="U15" s="22">
        <f t="shared" ca="1" si="9"/>
        <v>0</v>
      </c>
      <c r="V15" s="22" t="b">
        <f t="shared" ca="1" si="10"/>
        <v>0</v>
      </c>
      <c r="W15" s="22" t="b">
        <f t="shared" ca="1" si="11"/>
        <v>0</v>
      </c>
      <c r="Y15" s="397"/>
      <c r="Z15" s="398"/>
      <c r="AA15" s="399"/>
      <c r="AB15" s="397"/>
      <c r="AC15" s="398"/>
      <c r="AD15" s="399"/>
    </row>
    <row r="16" spans="1:30" ht="16">
      <c r="A16" s="45">
        <f>ROW()</f>
        <v>16</v>
      </c>
      <c r="B16" s="45" t="b">
        <f t="shared" ca="1" si="4"/>
        <v>0</v>
      </c>
      <c r="C16" s="45" t="b">
        <f t="shared" ca="1" si="3"/>
        <v>0</v>
      </c>
      <c r="D16" s="45" t="b">
        <f t="shared" ca="1" si="3"/>
        <v>0</v>
      </c>
      <c r="E16" s="45" t="b">
        <f t="shared" ca="1" si="3"/>
        <v>0</v>
      </c>
      <c r="F16" s="45" t="b">
        <f t="shared" ca="1" si="3"/>
        <v>1</v>
      </c>
      <c r="G16" s="77">
        <f t="shared" ca="1" si="5"/>
        <v>1</v>
      </c>
      <c r="H16" s="22">
        <f t="shared" ca="1" si="6"/>
        <v>2</v>
      </c>
      <c r="I16" s="79" t="str">
        <f t="shared" ca="1" si="7"/>
        <v>Shared Connection</v>
      </c>
      <c r="J16" s="274"/>
      <c r="K16" s="275"/>
      <c r="L16" s="47" t="b">
        <f ca="1">AND(IFERROR(INDEX(IF($B16,MeaningfulAssetElv,
  IF($C16,MeaningfulSharingActorElv,
  IF($D16, MeaningfulSharedResourceElv,
  IF($E16,MeaningfulSharedNonAssetDataElv,
  IF($F16,MeaningfulSharedConnectionElv,FALSE))))),
  IF($B16,$H16,$G16),
  IF($B16,L$3,L$2)),
FALSE),
$J15&lt;&gt;"")</f>
        <v>0</v>
      </c>
      <c r="M16" s="85" t="b">
        <f ca="1">AND(IFERROR(INDEX(IF($B16,MeaningfulAssetElv,
  IF($C16,MeaningfulSharingActorElv,
  IF($D16, MeaningfulSharedResourceElv,
  IF($E16,MeaningfulSharedNonAssetDataElv,
  IF($F16,MeaningfulSharedConnectionElv,FALSE))))),
  IF($B16,$H16,$G16),
  IF($B16,M$3,M$2)),
FALSE),
$J15&lt;&gt;"")</f>
        <v>0</v>
      </c>
      <c r="N16" s="86" t="b">
        <f ca="1">AND(IFERROR(INDEX(IF($B16,MeaningfulAssetElv,
  IF($C16,MeaningfulSharingActorElv,
  IF($D16, MeaningfulSharedResourceElv,
  IF($E16,MeaningfulSharedNonAssetDataElv,
  IF($F16,MeaningfulSharedConnectionElv,FALSE))))),
  IF($B16,$H16,$G16),
  IF($B16,N$3,N$2)),
FALSE),
$J15&lt;&gt;"")</f>
        <v>0</v>
      </c>
      <c r="O16" s="47" t="b">
        <f ca="1">AND(IFERROR(INDEX(IF($B16,MeaningfulAssetDoS,
  IF($C16,MeaningfulSharingActorDoS,
  IF($D16,MeaningfulSharedResourceDoS,
  IF($E16,MeaningfulSharedNonAssetDataDoS,
  IF($F16,MeaningfulSharedConnectionDoS,FALSE))))),
  IF($B16,$H16,$G16),
  IF($B16,O$3,O$2)),
FALSE),
$J15&lt;&gt;"")</f>
        <v>0</v>
      </c>
      <c r="P16" s="85" t="b">
        <f ca="1">AND(IFERROR(INDEX(IF($B16,MeaningfulAssetDoS,
  IF($C16,MeaningfulSharingActorDoS,
  IF($D16,MeaningfulSharedResourceDoS,
  IF($E16,MeaningfulSharedNonAssetDataDoS,
  IF($F16,MeaningfulSharedConnectionDoS,FALSE))))),
  IF($B16,$H16,$G16),
  IF($B16,P$3,P$2)),
FALSE),
$J15&lt;&gt;"")</f>
        <v>0</v>
      </c>
      <c r="Q16" s="86" t="b">
        <f ca="1">AND(IFERROR(INDEX(IF($B16,MeaningfulAssetDoS,
  IF($C16,MeaningfulSharingActorDoS,
  IF($D16,MeaningfulSharedResourceDoS,
  IF($E16,MeaningfulSharedNonAssetDataDoS,
  IF($F16,MeaningfulSharedConnectionDoS,FALSE))))),
  IF($B16,$H16,$G16),
  IF($B16,Q$3,Q$2)),
FALSE),
$J15&lt;&gt;"")</f>
        <v>0</v>
      </c>
      <c r="S16" s="22">
        <f t="shared" si="8"/>
        <v>15</v>
      </c>
      <c r="T16" s="22" t="str">
        <f t="shared" ca="1" si="9"/>
        <v>Shared Connection</v>
      </c>
      <c r="U16" s="22" t="str">
        <f t="shared" ca="1" si="9"/>
        <v/>
      </c>
      <c r="V16" s="22" t="b">
        <f t="shared" ca="1" si="10"/>
        <v>1</v>
      </c>
      <c r="W16" s="22" t="b">
        <f t="shared" ca="1" si="11"/>
        <v>1</v>
      </c>
      <c r="Y16" s="400"/>
      <c r="Z16" s="401"/>
      <c r="AA16" s="402"/>
      <c r="AB16" s="400"/>
      <c r="AC16" s="401"/>
      <c r="AD16" s="402"/>
    </row>
    <row r="17" spans="1:30" ht="16" customHeight="1">
      <c r="A17" s="45">
        <f>ROW()</f>
        <v>17</v>
      </c>
      <c r="B17" s="45" t="b">
        <f t="shared" ca="1" si="4"/>
        <v>0</v>
      </c>
      <c r="C17" s="45" t="b">
        <f t="shared" ca="1" si="3"/>
        <v>0</v>
      </c>
      <c r="D17" s="45" t="b">
        <f t="shared" ca="1" si="3"/>
        <v>0</v>
      </c>
      <c r="E17" s="45" t="b">
        <f t="shared" ca="1" si="3"/>
        <v>0</v>
      </c>
      <c r="F17" s="45" t="b">
        <f t="shared" ca="1" si="3"/>
        <v>0</v>
      </c>
      <c r="G17" s="77">
        <f t="shared" ca="1" si="5"/>
        <v>0</v>
      </c>
      <c r="H17" s="22">
        <f t="shared" ca="1" si="6"/>
        <v>0</v>
      </c>
      <c r="I17" s="79" t="str">
        <f t="shared" ca="1" si="7"/>
        <v/>
      </c>
      <c r="J17" s="272" t="str">
        <f ca="1">IFERROR(INDEX(IF($B17,AssetName,
  IF($C17,SharingActorName,
  IF($D17,SharedResourceName,
  IF($E17,SharedNonAssetDataName,
  IF($F17,SharedConnectionName,""))))),$G17),"")</f>
        <v/>
      </c>
      <c r="K17" s="273"/>
      <c r="L17" s="82" t="b">
        <f ca="1">AND(IFERROR(INDEX(IF($B17,MeaningfulAssetElv,
  IF($C17,MeaningfulSharingActorElv,
  IF($D17, MeaningfulSharedResourceElv,
  IF($E17,MeaningfulSharedNonAssetDataElv,
  IF($F17,MeaningfulSharedConnectionElv,FALSE))))),
  IF($B17,$H17,$G17),
  IF($B17,L$3,L$1)),
FALSE),
$J17&lt;&gt;"")</f>
        <v>0</v>
      </c>
      <c r="M17" s="83" t="b">
        <f ca="1">AND(IFERROR(INDEX(IF($B17,MeaningfulAssetElv,
  IF($C17,MeaningfulSharingActorElv,
  IF($D17, MeaningfulSharedResourceElv,
  IF($E17,MeaningfulSharedNonAssetDataElv,
  IF($F17,MeaningfulSharedConnectionElv,FALSE))))),
  IF($B17,$H17,$G17),
  IF($B17,M$3,M$1)),
FALSE),
$J17&lt;&gt;"")</f>
        <v>0</v>
      </c>
      <c r="N17" s="84" t="b">
        <f ca="1">AND(IFERROR(INDEX(IF($B17,MeaningfulAssetElv,
  IF($C17,MeaningfulSharingActorElv,
  IF($D17, MeaningfulSharedResourceElv,
  IF($E17,MeaningfulSharedNonAssetDataElv,
  IF($F17,MeaningfulSharedConnectionElv,FALSE))))),
  IF($B17,$H17,$G17),
  IF($B17,N$3,N$1)),
FALSE),
$J17&lt;&gt;"")</f>
        <v>0</v>
      </c>
      <c r="O17" s="82" t="b">
        <f ca="1">AND(IFERROR(INDEX(IF($B17,MeaningfulAssetDoS,
  IF($C17,MeaningfulSharingActorDoS,
  IF($D17,MeaningfulSharedResourceDoS,
  IF($E17,MeaningfulSharedNonAssetDataDoS,
  IF($F17,MeaningfulSharedConnectionDoS,FALSE))))),
  IF($B17,$H17,$G17),
  IF($B17,O$3,O$1)),
FALSE),
$J17&lt;&gt;"")</f>
        <v>0</v>
      </c>
      <c r="P17" s="83" t="b">
        <f ca="1">AND(IFERROR(INDEX(IF($B17,MeaningfulAssetDoS,
  IF($C17,MeaningfulSharingActorDoS,
  IF($D17,MeaningfulSharedResourceDoS,
  IF($E17,MeaningfulSharedNonAssetDataDoS,
  IF($F17,MeaningfulSharedConnectionDoS,FALSE))))),
  IF($B17,$H17,$G17),
  IF($B17,P$3,P$1)),
FALSE),
$J17&lt;&gt;"")</f>
        <v>0</v>
      </c>
      <c r="Q17" s="84" t="b">
        <f ca="1">AND(IFERROR(INDEX(IF($B17,MeaningfulAssetDoS,
  IF($C17,MeaningfulSharingActorDoS,
  IF($D17,MeaningfulSharedResourceDoS,
  IF($E17,MeaningfulSharedNonAssetDataDoS,
  IF($F17,MeaningfulSharedConnectionDoS,FALSE))))),
  IF($B17,$H17,$G17),
  IF($B17,Q$3,Q$1)),
FALSE),
$J17&lt;&gt;"")</f>
        <v>0</v>
      </c>
      <c r="S17" s="22">
        <f t="shared" si="8"/>
        <v>16</v>
      </c>
      <c r="T17" s="22" t="str">
        <f t="shared" ca="1" si="9"/>
        <v>Shared Connection</v>
      </c>
      <c r="U17" s="22">
        <f t="shared" ca="1" si="9"/>
        <v>0</v>
      </c>
      <c r="V17" s="22" t="b">
        <f t="shared" ca="1" si="10"/>
        <v>0</v>
      </c>
      <c r="W17" s="22" t="b">
        <f t="shared" ca="1" si="11"/>
        <v>0</v>
      </c>
      <c r="Y17" s="397"/>
      <c r="Z17" s="398"/>
      <c r="AA17" s="399"/>
      <c r="AB17" s="397"/>
      <c r="AC17" s="398"/>
      <c r="AD17" s="399"/>
    </row>
    <row r="18" spans="1:30" ht="16">
      <c r="A18" s="45">
        <f>ROW()</f>
        <v>18</v>
      </c>
      <c r="B18" s="45" t="b">
        <f t="shared" ca="1" si="4"/>
        <v>0</v>
      </c>
      <c r="C18" s="45" t="b">
        <f t="shared" ca="1" si="3"/>
        <v>0</v>
      </c>
      <c r="D18" s="45" t="b">
        <f t="shared" ca="1" si="3"/>
        <v>0</v>
      </c>
      <c r="E18" s="45" t="b">
        <f t="shared" ca="1" si="3"/>
        <v>0</v>
      </c>
      <c r="F18" s="45" t="b">
        <f t="shared" ca="1" si="3"/>
        <v>0</v>
      </c>
      <c r="G18" s="77">
        <f t="shared" ca="1" si="5"/>
        <v>0</v>
      </c>
      <c r="H18" s="22">
        <f t="shared" ca="1" si="6"/>
        <v>0</v>
      </c>
      <c r="I18" s="79" t="str">
        <f t="shared" ca="1" si="7"/>
        <v/>
      </c>
      <c r="J18" s="274"/>
      <c r="K18" s="275"/>
      <c r="L18" s="47" t="b">
        <f ca="1">AND(IFERROR(INDEX(IF($B18,MeaningfulAssetElv,
  IF($C18,MeaningfulSharingActorElv,
  IF($D18, MeaningfulSharedResourceElv,
  IF($E18,MeaningfulSharedNonAssetDataElv,
  IF($F18,MeaningfulSharedConnectionElv,FALSE))))),
  IF($B18,$H18,$G18),
  IF($B18,L$3,L$2)),
FALSE),
$J17&lt;&gt;"")</f>
        <v>0</v>
      </c>
      <c r="M18" s="85" t="b">
        <f ca="1">AND(IFERROR(INDEX(IF($B18,MeaningfulAssetElv,
  IF($C18,MeaningfulSharingActorElv,
  IF($D18, MeaningfulSharedResourceElv,
  IF($E18,MeaningfulSharedNonAssetDataElv,
  IF($F18,MeaningfulSharedConnectionElv,FALSE))))),
  IF($B18,$H18,$G18),
  IF($B18,M$3,M$2)),
FALSE),
$J17&lt;&gt;"")</f>
        <v>0</v>
      </c>
      <c r="N18" s="86" t="b">
        <f ca="1">AND(IFERROR(INDEX(IF($B18,MeaningfulAssetElv,
  IF($C18,MeaningfulSharingActorElv,
  IF($D18, MeaningfulSharedResourceElv,
  IF($E18,MeaningfulSharedNonAssetDataElv,
  IF($F18,MeaningfulSharedConnectionElv,FALSE))))),
  IF($B18,$H18,$G18),
  IF($B18,N$3,N$2)),
FALSE),
$J17&lt;&gt;"")</f>
        <v>0</v>
      </c>
      <c r="O18" s="47" t="b">
        <f ca="1">AND(IFERROR(INDEX(IF($B18,MeaningfulAssetDoS,
  IF($C18,MeaningfulSharingActorDoS,
  IF($D18,MeaningfulSharedResourceDoS,
  IF($E18,MeaningfulSharedNonAssetDataDoS,
  IF($F18,MeaningfulSharedConnectionDoS,FALSE))))),
  IF($B18,$H18,$G18),
  IF($B18,O$3,O$2)),
FALSE),
$J17&lt;&gt;"")</f>
        <v>0</v>
      </c>
      <c r="P18" s="85" t="b">
        <f ca="1">AND(IFERROR(INDEX(IF($B18,MeaningfulAssetDoS,
  IF($C18,MeaningfulSharingActorDoS,
  IF($D18,MeaningfulSharedResourceDoS,
  IF($E18,MeaningfulSharedNonAssetDataDoS,
  IF($F18,MeaningfulSharedConnectionDoS,FALSE))))),
  IF($B18,$H18,$G18),
  IF($B18,P$3,P$2)),
FALSE),
$J17&lt;&gt;"")</f>
        <v>0</v>
      </c>
      <c r="Q18" s="86" t="b">
        <f ca="1">AND(IFERROR(INDEX(IF($B18,MeaningfulAssetDoS,
  IF($C18,MeaningfulSharingActorDoS,
  IF($D18,MeaningfulSharedResourceDoS,
  IF($E18,MeaningfulSharedNonAssetDataDoS,
  IF($F18,MeaningfulSharedConnectionDoS,FALSE))))),
  IF($B18,$H18,$G18),
  IF($B18,Q$3,Q$2)),
FALSE),
$J17&lt;&gt;"")</f>
        <v>0</v>
      </c>
      <c r="S18" s="22">
        <f t="shared" si="8"/>
        <v>17</v>
      </c>
      <c r="T18" s="22" t="str">
        <f t="shared" ca="1" si="9"/>
        <v/>
      </c>
      <c r="U18" s="22" t="str">
        <f t="shared" ca="1" si="9"/>
        <v/>
      </c>
      <c r="V18" s="22" t="b">
        <f t="shared" ca="1" si="10"/>
        <v>1</v>
      </c>
      <c r="W18" s="22" t="b">
        <f t="shared" ca="1" si="11"/>
        <v>1</v>
      </c>
      <c r="Y18" s="400"/>
      <c r="Z18" s="401"/>
      <c r="AA18" s="402"/>
      <c r="AB18" s="400"/>
      <c r="AC18" s="401"/>
      <c r="AD18" s="402"/>
    </row>
    <row r="19" spans="1:30" ht="16">
      <c r="A19" s="45">
        <f>ROW()</f>
        <v>19</v>
      </c>
      <c r="B19" s="45" t="b">
        <f t="shared" ca="1" si="4"/>
        <v>0</v>
      </c>
      <c r="C19" s="45" t="b">
        <f t="shared" ca="1" si="3"/>
        <v>0</v>
      </c>
      <c r="D19" s="45" t="b">
        <f t="shared" ca="1" si="3"/>
        <v>0</v>
      </c>
      <c r="E19" s="45" t="b">
        <f t="shared" ca="1" si="3"/>
        <v>0</v>
      </c>
      <c r="F19" s="45" t="b">
        <f t="shared" ca="1" si="3"/>
        <v>0</v>
      </c>
      <c r="G19" s="77">
        <f t="shared" ca="1" si="5"/>
        <v>0</v>
      </c>
      <c r="H19" s="22">
        <f t="shared" ca="1" si="6"/>
        <v>0</v>
      </c>
      <c r="I19" s="79" t="str">
        <f t="shared" ca="1" si="7"/>
        <v/>
      </c>
      <c r="J19" s="272" t="str">
        <f ca="1">IFERROR(INDEX(IF($B19,AssetName,
  IF($C19,SharingActorName,
  IF($D19,SharedResourceName,
  IF($E19,SharedNonAssetDataName,
  IF($F19,SharedConnectionName,""))))),$G19),"")</f>
        <v/>
      </c>
      <c r="K19" s="273"/>
      <c r="L19" s="82" t="b">
        <f ca="1">AND(IFERROR(INDEX(IF($B19,MeaningfulAssetElv,
  IF($C19,MeaningfulSharingActorElv,
  IF($D19, MeaningfulSharedResourceElv,
  IF($E19,MeaningfulSharedNonAssetDataElv,
  IF($F19,MeaningfulSharedConnectionElv,FALSE))))),
  IF($B19,$H19,$G19),
  IF($B19,L$3,L$1)),
FALSE),
$J19&lt;&gt;"")</f>
        <v>0</v>
      </c>
      <c r="M19" s="83" t="b">
        <f ca="1">AND(IFERROR(INDEX(IF($B19,MeaningfulAssetElv,
  IF($C19,MeaningfulSharingActorElv,
  IF($D19, MeaningfulSharedResourceElv,
  IF($E19,MeaningfulSharedNonAssetDataElv,
  IF($F19,MeaningfulSharedConnectionElv,FALSE))))),
  IF($B19,$H19,$G19),
  IF($B19,M$3,M$1)),
FALSE),
$J19&lt;&gt;"")</f>
        <v>0</v>
      </c>
      <c r="N19" s="84" t="b">
        <f ca="1">AND(IFERROR(INDEX(IF($B19,MeaningfulAssetElv,
  IF($C19,MeaningfulSharingActorElv,
  IF($D19, MeaningfulSharedResourceElv,
  IF($E19,MeaningfulSharedNonAssetDataElv,
  IF($F19,MeaningfulSharedConnectionElv,FALSE))))),
  IF($B19,$H19,$G19),
  IF($B19,N$3,N$1)),
FALSE),
$J19&lt;&gt;"")</f>
        <v>0</v>
      </c>
      <c r="O19" s="82" t="b">
        <f ca="1">AND(IFERROR(INDEX(IF($B19,MeaningfulAssetDoS,
  IF($C19,MeaningfulSharingActorDoS,
  IF($D19,MeaningfulSharedResourceDoS,
  IF($E19,MeaningfulSharedNonAssetDataDoS,
  IF($F19,MeaningfulSharedConnectionDoS,FALSE))))),
  IF($B19,$H19,$G19),
  IF($B19,O$3,O$1)),
FALSE),
$J19&lt;&gt;"")</f>
        <v>0</v>
      </c>
      <c r="P19" s="83" t="b">
        <f ca="1">AND(IFERROR(INDEX(IF($B19,MeaningfulAssetDoS,
  IF($C19,MeaningfulSharingActorDoS,
  IF($D19,MeaningfulSharedResourceDoS,
  IF($E19,MeaningfulSharedNonAssetDataDoS,
  IF($F19,MeaningfulSharedConnectionDoS,FALSE))))),
  IF($B19,$H19,$G19),
  IF($B19,P$3,P$1)),
FALSE),
$J19&lt;&gt;"")</f>
        <v>0</v>
      </c>
      <c r="Q19" s="84" t="b">
        <f ca="1">AND(IFERROR(INDEX(IF($B19,MeaningfulAssetDoS,
  IF($C19,MeaningfulSharingActorDoS,
  IF($D19,MeaningfulSharedResourceDoS,
  IF($E19,MeaningfulSharedNonAssetDataDoS,
  IF($F19,MeaningfulSharedConnectionDoS,FALSE))))),
  IF($B19,$H19,$G19),
  IF($B19,Q$3,Q$1)),
FALSE),
$J19&lt;&gt;"")</f>
        <v>0</v>
      </c>
      <c r="S19" s="22">
        <f t="shared" si="8"/>
        <v>18</v>
      </c>
      <c r="T19" s="22" t="str">
        <f t="shared" ca="1" si="9"/>
        <v/>
      </c>
      <c r="U19" s="22">
        <f t="shared" ca="1" si="9"/>
        <v>0</v>
      </c>
      <c r="V19" s="22" t="b">
        <f t="shared" ca="1" si="10"/>
        <v>1</v>
      </c>
      <c r="W19" s="22" t="b">
        <f t="shared" ca="1" si="11"/>
        <v>0</v>
      </c>
      <c r="Y19" s="397"/>
      <c r="Z19" s="398"/>
      <c r="AA19" s="399"/>
      <c r="AB19" s="397"/>
      <c r="AC19" s="398"/>
      <c r="AD19" s="399"/>
    </row>
    <row r="20" spans="1:30" ht="16">
      <c r="A20" s="45">
        <f>ROW()</f>
        <v>20</v>
      </c>
      <c r="B20" s="45" t="b">
        <f t="shared" ca="1" si="4"/>
        <v>0</v>
      </c>
      <c r="C20" s="45" t="b">
        <f t="shared" ca="1" si="3"/>
        <v>0</v>
      </c>
      <c r="D20" s="45" t="b">
        <f t="shared" ca="1" si="3"/>
        <v>0</v>
      </c>
      <c r="E20" s="45" t="b">
        <f t="shared" ca="1" si="3"/>
        <v>0</v>
      </c>
      <c r="F20" s="45" t="b">
        <f t="shared" ca="1" si="3"/>
        <v>0</v>
      </c>
      <c r="G20" s="77">
        <f t="shared" ca="1" si="5"/>
        <v>0</v>
      </c>
      <c r="H20" s="22">
        <f t="shared" ca="1" si="6"/>
        <v>0</v>
      </c>
      <c r="I20" s="79" t="str">
        <f t="shared" ca="1" si="7"/>
        <v/>
      </c>
      <c r="J20" s="274"/>
      <c r="K20" s="275"/>
      <c r="L20" s="47" t="b">
        <f ca="1">AND(IFERROR(INDEX(IF($B20,MeaningfulAssetElv,
  IF($C20,MeaningfulSharingActorElv,
  IF($D20, MeaningfulSharedResourceElv,
  IF($E20,MeaningfulSharedNonAssetDataElv,
  IF($F20,MeaningfulSharedConnectionElv,FALSE))))),
  IF($B20,$H20,$G20),
  IF($B20,L$3,L$2)),
FALSE),
$J19&lt;&gt;"")</f>
        <v>0</v>
      </c>
      <c r="M20" s="85" t="b">
        <f ca="1">AND(IFERROR(INDEX(IF($B20,MeaningfulAssetElv,
  IF($C20,MeaningfulSharingActorElv,
  IF($D20, MeaningfulSharedResourceElv,
  IF($E20,MeaningfulSharedNonAssetDataElv,
  IF($F20,MeaningfulSharedConnectionElv,FALSE))))),
  IF($B20,$H20,$G20),
  IF($B20,M$3,M$2)),
FALSE),
$J19&lt;&gt;"")</f>
        <v>0</v>
      </c>
      <c r="N20" s="86" t="b">
        <f ca="1">AND(IFERROR(INDEX(IF($B20,MeaningfulAssetElv,
  IF($C20,MeaningfulSharingActorElv,
  IF($D20, MeaningfulSharedResourceElv,
  IF($E20,MeaningfulSharedNonAssetDataElv,
  IF($F20,MeaningfulSharedConnectionElv,FALSE))))),
  IF($B20,$H20,$G20),
  IF($B20,N$3,N$2)),
FALSE),
$J19&lt;&gt;"")</f>
        <v>0</v>
      </c>
      <c r="O20" s="47" t="b">
        <f ca="1">AND(IFERROR(INDEX(IF($B20,MeaningfulAssetDoS,
  IF($C20,MeaningfulSharingActorDoS,
  IF($D20,MeaningfulSharedResourceDoS,
  IF($E20,MeaningfulSharedNonAssetDataDoS,
  IF($F20,MeaningfulSharedConnectionDoS,FALSE))))),
  IF($B20,$H20,$G20),
  IF($B20,O$3,O$2)),
FALSE),
$J19&lt;&gt;"")</f>
        <v>0</v>
      </c>
      <c r="P20" s="85" t="b">
        <f ca="1">AND(IFERROR(INDEX(IF($B20,MeaningfulAssetDoS,
  IF($C20,MeaningfulSharingActorDoS,
  IF($D20,MeaningfulSharedResourceDoS,
  IF($E20,MeaningfulSharedNonAssetDataDoS,
  IF($F20,MeaningfulSharedConnectionDoS,FALSE))))),
  IF($B20,$H20,$G20),
  IF($B20,P$3,P$2)),
FALSE),
$J19&lt;&gt;"")</f>
        <v>0</v>
      </c>
      <c r="Q20" s="86" t="b">
        <f ca="1">AND(IFERROR(INDEX(IF($B20,MeaningfulAssetDoS,
  IF($C20,MeaningfulSharingActorDoS,
  IF($D20,MeaningfulSharedResourceDoS,
  IF($E20,MeaningfulSharedNonAssetDataDoS,
  IF($F20,MeaningfulSharedConnectionDoS,FALSE))))),
  IF($B20,$H20,$G20),
  IF($B20,Q$3,Q$2)),
FALSE),
$J19&lt;&gt;"")</f>
        <v>0</v>
      </c>
      <c r="S20" s="22">
        <f t="shared" si="8"/>
        <v>19</v>
      </c>
      <c r="T20" s="22" t="str">
        <f t="shared" ca="1" si="9"/>
        <v/>
      </c>
      <c r="U20" s="22" t="str">
        <f t="shared" ca="1" si="9"/>
        <v/>
      </c>
      <c r="V20" s="22" t="b">
        <f t="shared" ca="1" si="10"/>
        <v>1</v>
      </c>
      <c r="W20" s="22" t="b">
        <f t="shared" ca="1" si="11"/>
        <v>1</v>
      </c>
      <c r="Y20" s="400"/>
      <c r="Z20" s="401"/>
      <c r="AA20" s="402"/>
      <c r="AB20" s="400"/>
      <c r="AC20" s="401"/>
      <c r="AD20" s="402"/>
    </row>
    <row r="21" spans="1:30" ht="16">
      <c r="A21" s="45">
        <f>ROW()</f>
        <v>21</v>
      </c>
      <c r="B21" s="45" t="b">
        <f t="shared" ca="1" si="4"/>
        <v>0</v>
      </c>
      <c r="C21" s="45" t="b">
        <f t="shared" ca="1" si="3"/>
        <v>0</v>
      </c>
      <c r="D21" s="45" t="b">
        <f t="shared" ca="1" si="3"/>
        <v>0</v>
      </c>
      <c r="E21" s="45" t="b">
        <f t="shared" ca="1" si="3"/>
        <v>0</v>
      </c>
      <c r="F21" s="45" t="b">
        <f t="shared" ca="1" si="3"/>
        <v>0</v>
      </c>
      <c r="G21" s="77">
        <f t="shared" ca="1" si="5"/>
        <v>0</v>
      </c>
      <c r="H21" s="22">
        <f t="shared" ca="1" si="6"/>
        <v>0</v>
      </c>
      <c r="I21" s="79" t="str">
        <f t="shared" ca="1" si="7"/>
        <v/>
      </c>
      <c r="J21" s="272" t="str">
        <f ca="1">IFERROR(INDEX(IF($B21,AssetName,
  IF($C21,SharingActorName,
  IF($D21,SharedResourceName,
  IF($E21,SharedNonAssetDataName,
  IF($F21,SharedConnectionName,""))))),$G21),"")</f>
        <v/>
      </c>
      <c r="K21" s="273"/>
      <c r="L21" s="82" t="b">
        <f ca="1">AND(IFERROR(INDEX(IF($B21,MeaningfulAssetElv,
  IF($C21,MeaningfulSharingActorElv,
  IF($D21, MeaningfulSharedResourceElv,
  IF($E21,MeaningfulSharedNonAssetDataElv,
  IF($F21,MeaningfulSharedConnectionElv,FALSE))))),
  IF($B21,$H21,$G21),
  IF($B21,L$3,L$1)),
FALSE),
$J21&lt;&gt;"")</f>
        <v>0</v>
      </c>
      <c r="M21" s="83" t="b">
        <f ca="1">AND(IFERROR(INDEX(IF($B21,MeaningfulAssetElv,
  IF($C21,MeaningfulSharingActorElv,
  IF($D21, MeaningfulSharedResourceElv,
  IF($E21,MeaningfulSharedNonAssetDataElv,
  IF($F21,MeaningfulSharedConnectionElv,FALSE))))),
  IF($B21,$H21,$G21),
  IF($B21,M$3,M$1)),
FALSE),
$J21&lt;&gt;"")</f>
        <v>0</v>
      </c>
      <c r="N21" s="84" t="b">
        <f ca="1">AND(IFERROR(INDEX(IF($B21,MeaningfulAssetElv,
  IF($C21,MeaningfulSharingActorElv,
  IF($D21, MeaningfulSharedResourceElv,
  IF($E21,MeaningfulSharedNonAssetDataElv,
  IF($F21,MeaningfulSharedConnectionElv,FALSE))))),
  IF($B21,$H21,$G21),
  IF($B21,N$3,N$1)),
FALSE),
$J21&lt;&gt;"")</f>
        <v>0</v>
      </c>
      <c r="O21" s="82" t="b">
        <f ca="1">AND(IFERROR(INDEX(IF($B21,MeaningfulAssetDoS,
  IF($C21,MeaningfulSharingActorDoS,
  IF($D21,MeaningfulSharedResourceDoS,
  IF($E21,MeaningfulSharedNonAssetDataDoS,
  IF($F21,MeaningfulSharedConnectionDoS,FALSE))))),
  IF($B21,$H21,$G21),
  IF($B21,O$3,O$1)),
FALSE),
$J21&lt;&gt;"")</f>
        <v>0</v>
      </c>
      <c r="P21" s="83" t="b">
        <f ca="1">AND(IFERROR(INDEX(IF($B21,MeaningfulAssetDoS,
  IF($C21,MeaningfulSharingActorDoS,
  IF($D21,MeaningfulSharedResourceDoS,
  IF($E21,MeaningfulSharedNonAssetDataDoS,
  IF($F21,MeaningfulSharedConnectionDoS,FALSE))))),
  IF($B21,$H21,$G21),
  IF($B21,P$3,P$1)),
FALSE),
$J21&lt;&gt;"")</f>
        <v>0</v>
      </c>
      <c r="Q21" s="84" t="b">
        <f ca="1">AND(IFERROR(INDEX(IF($B21,MeaningfulAssetDoS,
  IF($C21,MeaningfulSharingActorDoS,
  IF($D21,MeaningfulSharedResourceDoS,
  IF($E21,MeaningfulSharedNonAssetDataDoS,
  IF($F21,MeaningfulSharedConnectionDoS,FALSE))))),
  IF($B21,$H21,$G21),
  IF($B21,Q$3,Q$1)),
FALSE),
$J21&lt;&gt;"")</f>
        <v>0</v>
      </c>
      <c r="S21" s="22">
        <f t="shared" si="8"/>
        <v>20</v>
      </c>
      <c r="T21" s="22" t="str">
        <f t="shared" ca="1" si="9"/>
        <v/>
      </c>
      <c r="U21" s="22">
        <f t="shared" ca="1" si="9"/>
        <v>0</v>
      </c>
      <c r="V21" s="22" t="b">
        <f t="shared" ca="1" si="10"/>
        <v>1</v>
      </c>
      <c r="W21" s="22" t="b">
        <f t="shared" ca="1" si="11"/>
        <v>0</v>
      </c>
      <c r="Y21" s="397"/>
      <c r="Z21" s="398"/>
      <c r="AA21" s="399"/>
      <c r="AB21" s="397"/>
      <c r="AC21" s="398"/>
      <c r="AD21" s="399"/>
    </row>
    <row r="22" spans="1:30" ht="16">
      <c r="A22" s="45">
        <f>ROW()</f>
        <v>22</v>
      </c>
      <c r="B22" s="45" t="b">
        <f t="shared" ca="1" si="4"/>
        <v>0</v>
      </c>
      <c r="C22" s="45" t="b">
        <f t="shared" ca="1" si="3"/>
        <v>0</v>
      </c>
      <c r="D22" s="45" t="b">
        <f t="shared" ca="1" si="3"/>
        <v>0</v>
      </c>
      <c r="E22" s="45" t="b">
        <f t="shared" ca="1" si="3"/>
        <v>0</v>
      </c>
      <c r="F22" s="45" t="b">
        <f t="shared" ca="1" si="3"/>
        <v>0</v>
      </c>
      <c r="G22" s="77">
        <f t="shared" ca="1" si="5"/>
        <v>0</v>
      </c>
      <c r="H22" s="22">
        <f t="shared" ca="1" si="6"/>
        <v>0</v>
      </c>
      <c r="I22" s="79" t="str">
        <f t="shared" ca="1" si="7"/>
        <v/>
      </c>
      <c r="J22" s="274"/>
      <c r="K22" s="275"/>
      <c r="L22" s="47" t="b">
        <f ca="1">AND(IFERROR(INDEX(IF($B22,MeaningfulAssetElv,
  IF($C22,MeaningfulSharingActorElv,
  IF($D22, MeaningfulSharedResourceElv,
  IF($E22,MeaningfulSharedNonAssetDataElv,
  IF($F22,MeaningfulSharedConnectionElv,FALSE))))),
  IF($B22,$H22,$G22),
  IF($B22,L$3,L$2)),
FALSE),
$J21&lt;&gt;"")</f>
        <v>0</v>
      </c>
      <c r="M22" s="85" t="b">
        <f ca="1">AND(IFERROR(INDEX(IF($B22,MeaningfulAssetElv,
  IF($C22,MeaningfulSharingActorElv,
  IF($D22, MeaningfulSharedResourceElv,
  IF($E22,MeaningfulSharedNonAssetDataElv,
  IF($F22,MeaningfulSharedConnectionElv,FALSE))))),
  IF($B22,$H22,$G22),
  IF($B22,M$3,M$2)),
FALSE),
$J21&lt;&gt;"")</f>
        <v>0</v>
      </c>
      <c r="N22" s="86" t="b">
        <f ca="1">AND(IFERROR(INDEX(IF($B22,MeaningfulAssetElv,
  IF($C22,MeaningfulSharingActorElv,
  IF($D22, MeaningfulSharedResourceElv,
  IF($E22,MeaningfulSharedNonAssetDataElv,
  IF($F22,MeaningfulSharedConnectionElv,FALSE))))),
  IF($B22,$H22,$G22),
  IF($B22,N$3,N$2)),
FALSE),
$J21&lt;&gt;"")</f>
        <v>0</v>
      </c>
      <c r="O22" s="47" t="b">
        <f ca="1">AND(IFERROR(INDEX(IF($B22,MeaningfulAssetDoS,
  IF($C22,MeaningfulSharingActorDoS,
  IF($D22,MeaningfulSharedResourceDoS,
  IF($E22,MeaningfulSharedNonAssetDataDoS,
  IF($F22,MeaningfulSharedConnectionDoS,FALSE))))),
  IF($B22,$H22,$G22),
  IF($B22,O$3,O$2)),
FALSE),
$J21&lt;&gt;"")</f>
        <v>0</v>
      </c>
      <c r="P22" s="85" t="b">
        <f ca="1">AND(IFERROR(INDEX(IF($B22,MeaningfulAssetDoS,
  IF($C22,MeaningfulSharingActorDoS,
  IF($D22,MeaningfulSharedResourceDoS,
  IF($E22,MeaningfulSharedNonAssetDataDoS,
  IF($F22,MeaningfulSharedConnectionDoS,FALSE))))),
  IF($B22,$H22,$G22),
  IF($B22,P$3,P$2)),
FALSE),
$J21&lt;&gt;"")</f>
        <v>0</v>
      </c>
      <c r="Q22" s="86" t="b">
        <f ca="1">AND(IFERROR(INDEX(IF($B22,MeaningfulAssetDoS,
  IF($C22,MeaningfulSharingActorDoS,
  IF($D22,MeaningfulSharedResourceDoS,
  IF($E22,MeaningfulSharedNonAssetDataDoS,
  IF($F22,MeaningfulSharedConnectionDoS,FALSE))))),
  IF($B22,$H22,$G22),
  IF($B22,Q$3,Q$2)),
FALSE),
$J21&lt;&gt;"")</f>
        <v>0</v>
      </c>
      <c r="S22" s="22">
        <f t="shared" si="8"/>
        <v>21</v>
      </c>
      <c r="T22" s="22" t="str">
        <f t="shared" ca="1" si="9"/>
        <v/>
      </c>
      <c r="U22" s="22" t="str">
        <f t="shared" ca="1" si="9"/>
        <v/>
      </c>
      <c r="V22" s="22" t="b">
        <f t="shared" ca="1" si="10"/>
        <v>1</v>
      </c>
      <c r="W22" s="22" t="b">
        <f t="shared" ca="1" si="11"/>
        <v>1</v>
      </c>
      <c r="Y22" s="400"/>
      <c r="Z22" s="401"/>
      <c r="AA22" s="402"/>
      <c r="AB22" s="400"/>
      <c r="AC22" s="401"/>
      <c r="AD22" s="402"/>
    </row>
    <row r="23" spans="1:30" ht="16">
      <c r="A23" s="45">
        <f>ROW()</f>
        <v>23</v>
      </c>
      <c r="B23" s="45" t="b">
        <f t="shared" ca="1" si="4"/>
        <v>0</v>
      </c>
      <c r="C23" s="45" t="b">
        <f t="shared" ca="1" si="3"/>
        <v>0</v>
      </c>
      <c r="D23" s="45" t="b">
        <f t="shared" ca="1" si="3"/>
        <v>0</v>
      </c>
      <c r="E23" s="45" t="b">
        <f t="shared" ca="1" si="3"/>
        <v>0</v>
      </c>
      <c r="F23" s="45" t="b">
        <f t="shared" ca="1" si="3"/>
        <v>0</v>
      </c>
      <c r="G23" s="77">
        <f t="shared" ca="1" si="5"/>
        <v>0</v>
      </c>
      <c r="H23" s="22">
        <f t="shared" ca="1" si="6"/>
        <v>0</v>
      </c>
      <c r="I23" s="79" t="str">
        <f t="shared" ca="1" si="7"/>
        <v/>
      </c>
      <c r="J23" s="272" t="str">
        <f ca="1">IFERROR(INDEX(IF($B23,AssetName,
  IF($C23,SharingActorName,
  IF($D23,SharedResourceName,
  IF($E23,SharedNonAssetDataName,
  IF($F23,SharedConnectionName,""))))),$G23),"")</f>
        <v/>
      </c>
      <c r="K23" s="273"/>
      <c r="L23" s="82" t="b">
        <f ca="1">AND(IFERROR(INDEX(IF($B23,MeaningfulAssetElv,
  IF($C23,MeaningfulSharingActorElv,
  IF($D23, MeaningfulSharedResourceElv,
  IF($E23,MeaningfulSharedNonAssetDataElv,
  IF($F23,MeaningfulSharedConnectionElv,FALSE))))),
  IF($B23,$H23,$G23),
  IF($B23,L$3,L$1)),
FALSE),
$J23&lt;&gt;"")</f>
        <v>0</v>
      </c>
      <c r="M23" s="83" t="b">
        <f ca="1">AND(IFERROR(INDEX(IF($B23,MeaningfulAssetElv,
  IF($C23,MeaningfulSharingActorElv,
  IF($D23, MeaningfulSharedResourceElv,
  IF($E23,MeaningfulSharedNonAssetDataElv,
  IF($F23,MeaningfulSharedConnectionElv,FALSE))))),
  IF($B23,$H23,$G23),
  IF($B23,M$3,M$1)),
FALSE),
$J23&lt;&gt;"")</f>
        <v>0</v>
      </c>
      <c r="N23" s="84" t="b">
        <f ca="1">AND(IFERROR(INDEX(IF($B23,MeaningfulAssetElv,
  IF($C23,MeaningfulSharingActorElv,
  IF($D23, MeaningfulSharedResourceElv,
  IF($E23,MeaningfulSharedNonAssetDataElv,
  IF($F23,MeaningfulSharedConnectionElv,FALSE))))),
  IF($B23,$H23,$G23),
  IF($B23,N$3,N$1)),
FALSE),
$J23&lt;&gt;"")</f>
        <v>0</v>
      </c>
      <c r="O23" s="82" t="b">
        <f ca="1">AND(IFERROR(INDEX(IF($B23,MeaningfulAssetDoS,
  IF($C23,MeaningfulSharingActorDoS,
  IF($D23,MeaningfulSharedResourceDoS,
  IF($E23,MeaningfulSharedNonAssetDataDoS,
  IF($F23,MeaningfulSharedConnectionDoS,FALSE))))),
  IF($B23,$H23,$G23),
  IF($B23,O$3,O$1)),
FALSE),
$J23&lt;&gt;"")</f>
        <v>0</v>
      </c>
      <c r="P23" s="83" t="b">
        <f ca="1">AND(IFERROR(INDEX(IF($B23,MeaningfulAssetDoS,
  IF($C23,MeaningfulSharingActorDoS,
  IF($D23,MeaningfulSharedResourceDoS,
  IF($E23,MeaningfulSharedNonAssetDataDoS,
  IF($F23,MeaningfulSharedConnectionDoS,FALSE))))),
  IF($B23,$H23,$G23),
  IF($B23,P$3,P$1)),
FALSE),
$J23&lt;&gt;"")</f>
        <v>0</v>
      </c>
      <c r="Q23" s="84" t="b">
        <f ca="1">AND(IFERROR(INDEX(IF($B23,MeaningfulAssetDoS,
  IF($C23,MeaningfulSharingActorDoS,
  IF($D23,MeaningfulSharedResourceDoS,
  IF($E23,MeaningfulSharedNonAssetDataDoS,
  IF($F23,MeaningfulSharedConnectionDoS,FALSE))))),
  IF($B23,$H23,$G23),
  IF($B23,Q$3,Q$1)),
FALSE),
$J23&lt;&gt;"")</f>
        <v>0</v>
      </c>
      <c r="S23" s="22">
        <f t="shared" si="8"/>
        <v>22</v>
      </c>
      <c r="T23" s="22" t="str">
        <f t="shared" ca="1" si="9"/>
        <v/>
      </c>
      <c r="U23" s="22">
        <f t="shared" ca="1" si="9"/>
        <v>0</v>
      </c>
      <c r="V23" s="22" t="b">
        <f t="shared" ca="1" si="10"/>
        <v>1</v>
      </c>
      <c r="W23" s="22" t="b">
        <f t="shared" ca="1" si="11"/>
        <v>0</v>
      </c>
      <c r="Y23" s="397"/>
      <c r="Z23" s="398"/>
      <c r="AA23" s="399"/>
      <c r="AB23" s="397"/>
      <c r="AC23" s="398"/>
      <c r="AD23" s="399"/>
    </row>
    <row r="24" spans="1:30" ht="16">
      <c r="A24" s="45">
        <f>ROW()</f>
        <v>24</v>
      </c>
      <c r="B24" s="45" t="b">
        <f t="shared" ca="1" si="4"/>
        <v>0</v>
      </c>
      <c r="C24" s="45" t="b">
        <f t="shared" ca="1" si="3"/>
        <v>0</v>
      </c>
      <c r="D24" s="45" t="b">
        <f t="shared" ca="1" si="3"/>
        <v>0</v>
      </c>
      <c r="E24" s="45" t="b">
        <f t="shared" ca="1" si="3"/>
        <v>0</v>
      </c>
      <c r="F24" s="45" t="b">
        <f t="shared" ca="1" si="3"/>
        <v>0</v>
      </c>
      <c r="G24" s="77">
        <f t="shared" ca="1" si="5"/>
        <v>0</v>
      </c>
      <c r="H24" s="22">
        <f t="shared" ca="1" si="6"/>
        <v>0</v>
      </c>
      <c r="I24" s="79" t="str">
        <f t="shared" ca="1" si="7"/>
        <v/>
      </c>
      <c r="J24" s="274"/>
      <c r="K24" s="275"/>
      <c r="L24" s="47" t="b">
        <f ca="1">AND(IFERROR(INDEX(IF($B24,MeaningfulAssetElv,
  IF($C24,MeaningfulSharingActorElv,
  IF($D24, MeaningfulSharedResourceElv,
  IF($E24,MeaningfulSharedNonAssetDataElv,
  IF($F24,MeaningfulSharedConnectionElv,FALSE))))),
  IF($B24,$H24,$G24),
  IF($B24,L$3,L$2)),
FALSE),
$J23&lt;&gt;"")</f>
        <v>0</v>
      </c>
      <c r="M24" s="85" t="b">
        <f ca="1">AND(IFERROR(INDEX(IF($B24,MeaningfulAssetElv,
  IF($C24,MeaningfulSharingActorElv,
  IF($D24, MeaningfulSharedResourceElv,
  IF($E24,MeaningfulSharedNonAssetDataElv,
  IF($F24,MeaningfulSharedConnectionElv,FALSE))))),
  IF($B24,$H24,$G24),
  IF($B24,M$3,M$2)),
FALSE),
$J23&lt;&gt;"")</f>
        <v>0</v>
      </c>
      <c r="N24" s="86" t="b">
        <f ca="1">AND(IFERROR(INDEX(IF($B24,MeaningfulAssetElv,
  IF($C24,MeaningfulSharingActorElv,
  IF($D24, MeaningfulSharedResourceElv,
  IF($E24,MeaningfulSharedNonAssetDataElv,
  IF($F24,MeaningfulSharedConnectionElv,FALSE))))),
  IF($B24,$H24,$G24),
  IF($B24,N$3,N$2)),
FALSE),
$J23&lt;&gt;"")</f>
        <v>0</v>
      </c>
      <c r="O24" s="47" t="b">
        <f ca="1">AND(IFERROR(INDEX(IF($B24,MeaningfulAssetDoS,
  IF($C24,MeaningfulSharingActorDoS,
  IF($D24,MeaningfulSharedResourceDoS,
  IF($E24,MeaningfulSharedNonAssetDataDoS,
  IF($F24,MeaningfulSharedConnectionDoS,FALSE))))),
  IF($B24,$H24,$G24),
  IF($B24,O$3,O$2)),
FALSE),
$J23&lt;&gt;"")</f>
        <v>0</v>
      </c>
      <c r="P24" s="85" t="b">
        <f ca="1">AND(IFERROR(INDEX(IF($B24,MeaningfulAssetDoS,
  IF($C24,MeaningfulSharingActorDoS,
  IF($D24,MeaningfulSharedResourceDoS,
  IF($E24,MeaningfulSharedNonAssetDataDoS,
  IF($F24,MeaningfulSharedConnectionDoS,FALSE))))),
  IF($B24,$H24,$G24),
  IF($B24,P$3,P$2)),
FALSE),
$J23&lt;&gt;"")</f>
        <v>0</v>
      </c>
      <c r="Q24" s="86" t="b">
        <f ca="1">AND(IFERROR(INDEX(IF($B24,MeaningfulAssetDoS,
  IF($C24,MeaningfulSharingActorDoS,
  IF($D24,MeaningfulSharedResourceDoS,
  IF($E24,MeaningfulSharedNonAssetDataDoS,
  IF($F24,MeaningfulSharedConnectionDoS,FALSE))))),
  IF($B24,$H24,$G24),
  IF($B24,Q$3,Q$2)),
FALSE),
$J23&lt;&gt;"")</f>
        <v>0</v>
      </c>
      <c r="S24" s="22">
        <f t="shared" si="8"/>
        <v>23</v>
      </c>
      <c r="T24" s="22" t="str">
        <f t="shared" ca="1" si="9"/>
        <v/>
      </c>
      <c r="U24" s="22" t="str">
        <f t="shared" ca="1" si="9"/>
        <v/>
      </c>
      <c r="V24" s="22" t="b">
        <f t="shared" ca="1" si="10"/>
        <v>1</v>
      </c>
      <c r="W24" s="22" t="b">
        <f t="shared" ca="1" si="11"/>
        <v>1</v>
      </c>
      <c r="Y24" s="400"/>
      <c r="Z24" s="401"/>
      <c r="AA24" s="402"/>
      <c r="AB24" s="400"/>
      <c r="AC24" s="401"/>
      <c r="AD24" s="402"/>
    </row>
    <row r="25" spans="1:30" ht="16">
      <c r="A25" s="45">
        <f>ROW()</f>
        <v>25</v>
      </c>
      <c r="B25" s="45" t="b">
        <f t="shared" ca="1" si="4"/>
        <v>0</v>
      </c>
      <c r="C25" s="45" t="b">
        <f t="shared" ca="1" si="3"/>
        <v>0</v>
      </c>
      <c r="D25" s="45" t="b">
        <f t="shared" ca="1" si="3"/>
        <v>0</v>
      </c>
      <c r="E25" s="45" t="b">
        <f t="shared" ca="1" si="3"/>
        <v>0</v>
      </c>
      <c r="F25" s="45" t="b">
        <f t="shared" ca="1" si="3"/>
        <v>0</v>
      </c>
      <c r="G25" s="77">
        <f t="shared" ca="1" si="5"/>
        <v>0</v>
      </c>
      <c r="H25" s="22">
        <f t="shared" ca="1" si="6"/>
        <v>0</v>
      </c>
      <c r="I25" s="79" t="str">
        <f t="shared" ca="1" si="7"/>
        <v/>
      </c>
      <c r="J25" s="272" t="str">
        <f ca="1">IFERROR(INDEX(IF($B25,AssetName,
  IF($C25,SharingActorName,
  IF($D25,SharedResourceName,
  IF($E25,SharedNonAssetDataName,
  IF($F25,SharedConnectionName,""))))),$G25),"")</f>
        <v/>
      </c>
      <c r="K25" s="273"/>
      <c r="L25" s="82" t="b">
        <f ca="1">AND(IFERROR(INDEX(IF($B25,MeaningfulAssetElv,
  IF($C25,MeaningfulSharingActorElv,
  IF($D25, MeaningfulSharedResourceElv,
  IF($E25,MeaningfulSharedNonAssetDataElv,
  IF($F25,MeaningfulSharedConnectionElv,FALSE))))),
  IF($B25,$H25,$G25),
  IF($B25,L$3,L$1)),
FALSE),
$J25&lt;&gt;"")</f>
        <v>0</v>
      </c>
      <c r="M25" s="83" t="b">
        <f ca="1">AND(IFERROR(INDEX(IF($B25,MeaningfulAssetElv,
  IF($C25,MeaningfulSharingActorElv,
  IF($D25, MeaningfulSharedResourceElv,
  IF($E25,MeaningfulSharedNonAssetDataElv,
  IF($F25,MeaningfulSharedConnectionElv,FALSE))))),
  IF($B25,$H25,$G25),
  IF($B25,M$3,M$1)),
FALSE),
$J25&lt;&gt;"")</f>
        <v>0</v>
      </c>
      <c r="N25" s="84" t="b">
        <f ca="1">AND(IFERROR(INDEX(IF($B25,MeaningfulAssetElv,
  IF($C25,MeaningfulSharingActorElv,
  IF($D25, MeaningfulSharedResourceElv,
  IF($E25,MeaningfulSharedNonAssetDataElv,
  IF($F25,MeaningfulSharedConnectionElv,FALSE))))),
  IF($B25,$H25,$G25),
  IF($B25,N$3,N$1)),
FALSE),
$J25&lt;&gt;"")</f>
        <v>0</v>
      </c>
      <c r="O25" s="82" t="b">
        <f ca="1">AND(IFERROR(INDEX(IF($B25,MeaningfulAssetDoS,
  IF($C25,MeaningfulSharingActorDoS,
  IF($D25,MeaningfulSharedResourceDoS,
  IF($E25,MeaningfulSharedNonAssetDataDoS,
  IF($F25,MeaningfulSharedConnectionDoS,FALSE))))),
  IF($B25,$H25,$G25),
  IF($B25,O$3,O$1)),
FALSE),
$J25&lt;&gt;"")</f>
        <v>0</v>
      </c>
      <c r="P25" s="83" t="b">
        <f ca="1">AND(IFERROR(INDEX(IF($B25,MeaningfulAssetDoS,
  IF($C25,MeaningfulSharingActorDoS,
  IF($D25,MeaningfulSharedResourceDoS,
  IF($E25,MeaningfulSharedNonAssetDataDoS,
  IF($F25,MeaningfulSharedConnectionDoS,FALSE))))),
  IF($B25,$H25,$G25),
  IF($B25,P$3,P$1)),
FALSE),
$J25&lt;&gt;"")</f>
        <v>0</v>
      </c>
      <c r="Q25" s="84" t="b">
        <f ca="1">AND(IFERROR(INDEX(IF($B25,MeaningfulAssetDoS,
  IF($C25,MeaningfulSharingActorDoS,
  IF($D25,MeaningfulSharedResourceDoS,
  IF($E25,MeaningfulSharedNonAssetDataDoS,
  IF($F25,MeaningfulSharedConnectionDoS,FALSE))))),
  IF($B25,$H25,$G25),
  IF($B25,Q$3,Q$1)),
FALSE),
$J25&lt;&gt;"")</f>
        <v>0</v>
      </c>
      <c r="S25" s="22">
        <f t="shared" si="8"/>
        <v>24</v>
      </c>
      <c r="T25" s="22" t="str">
        <f t="shared" ca="1" si="9"/>
        <v/>
      </c>
      <c r="U25" s="22">
        <f t="shared" ca="1" si="9"/>
        <v>0</v>
      </c>
      <c r="V25" s="22" t="b">
        <f t="shared" ca="1" si="10"/>
        <v>1</v>
      </c>
      <c r="W25" s="22" t="b">
        <f t="shared" ca="1" si="11"/>
        <v>0</v>
      </c>
      <c r="Y25" s="397"/>
      <c r="Z25" s="398"/>
      <c r="AA25" s="399"/>
      <c r="AB25" s="397"/>
      <c r="AC25" s="398"/>
      <c r="AD25" s="399"/>
    </row>
    <row r="26" spans="1:30" ht="16">
      <c r="A26" s="45">
        <f>ROW()</f>
        <v>26</v>
      </c>
      <c r="B26" s="45" t="b">
        <f t="shared" ca="1" si="4"/>
        <v>0</v>
      </c>
      <c r="C26" s="45" t="b">
        <f t="shared" ca="1" si="3"/>
        <v>0</v>
      </c>
      <c r="D26" s="45" t="b">
        <f t="shared" ca="1" si="3"/>
        <v>0</v>
      </c>
      <c r="E26" s="45" t="b">
        <f t="shared" ca="1" si="3"/>
        <v>0</v>
      </c>
      <c r="F26" s="45" t="b">
        <f t="shared" ca="1" si="3"/>
        <v>0</v>
      </c>
      <c r="G26" s="77">
        <f t="shared" ca="1" si="5"/>
        <v>0</v>
      </c>
      <c r="H26" s="22">
        <f t="shared" ca="1" si="6"/>
        <v>0</v>
      </c>
      <c r="I26" s="79" t="str">
        <f t="shared" ca="1" si="7"/>
        <v/>
      </c>
      <c r="J26" s="274"/>
      <c r="K26" s="275"/>
      <c r="L26" s="47" t="b">
        <f ca="1">AND(IFERROR(INDEX(IF($B26,MeaningfulAssetElv,
  IF($C26,MeaningfulSharingActorElv,
  IF($D26, MeaningfulSharedResourceElv,
  IF($E26,MeaningfulSharedNonAssetDataElv,
  IF($F26,MeaningfulSharedConnectionElv,FALSE))))),
  IF($B26,$H26,$G26),
  IF($B26,L$3,L$2)),
FALSE),
$J25&lt;&gt;"")</f>
        <v>0</v>
      </c>
      <c r="M26" s="85" t="b">
        <f ca="1">AND(IFERROR(INDEX(IF($B26,MeaningfulAssetElv,
  IF($C26,MeaningfulSharingActorElv,
  IF($D26, MeaningfulSharedResourceElv,
  IF($E26,MeaningfulSharedNonAssetDataElv,
  IF($F26,MeaningfulSharedConnectionElv,FALSE))))),
  IF($B26,$H26,$G26),
  IF($B26,M$3,M$2)),
FALSE),
$J25&lt;&gt;"")</f>
        <v>0</v>
      </c>
      <c r="N26" s="86" t="b">
        <f ca="1">AND(IFERROR(INDEX(IF($B26,MeaningfulAssetElv,
  IF($C26,MeaningfulSharingActorElv,
  IF($D26, MeaningfulSharedResourceElv,
  IF($E26,MeaningfulSharedNonAssetDataElv,
  IF($F26,MeaningfulSharedConnectionElv,FALSE))))),
  IF($B26,$H26,$G26),
  IF($B26,N$3,N$2)),
FALSE),
$J25&lt;&gt;"")</f>
        <v>0</v>
      </c>
      <c r="O26" s="47" t="b">
        <f ca="1">AND(IFERROR(INDEX(IF($B26,MeaningfulAssetDoS,
  IF($C26,MeaningfulSharingActorDoS,
  IF($D26,MeaningfulSharedResourceDoS,
  IF($E26,MeaningfulSharedNonAssetDataDoS,
  IF($F26,MeaningfulSharedConnectionDoS,FALSE))))),
  IF($B26,$H26,$G26),
  IF($B26,O$3,O$2)),
FALSE),
$J25&lt;&gt;"")</f>
        <v>0</v>
      </c>
      <c r="P26" s="85" t="b">
        <f ca="1">AND(IFERROR(INDEX(IF($B26,MeaningfulAssetDoS,
  IF($C26,MeaningfulSharingActorDoS,
  IF($D26,MeaningfulSharedResourceDoS,
  IF($E26,MeaningfulSharedNonAssetDataDoS,
  IF($F26,MeaningfulSharedConnectionDoS,FALSE))))),
  IF($B26,$H26,$G26),
  IF($B26,P$3,P$2)),
FALSE),
$J25&lt;&gt;"")</f>
        <v>0</v>
      </c>
      <c r="Q26" s="86" t="b">
        <f ca="1">AND(IFERROR(INDEX(IF($B26,MeaningfulAssetDoS,
  IF($C26,MeaningfulSharingActorDoS,
  IF($D26,MeaningfulSharedResourceDoS,
  IF($E26,MeaningfulSharedNonAssetDataDoS,
  IF($F26,MeaningfulSharedConnectionDoS,FALSE))))),
  IF($B26,$H26,$G26),
  IF($B26,Q$3,Q$2)),
FALSE),
$J25&lt;&gt;"")</f>
        <v>0</v>
      </c>
      <c r="S26" s="22">
        <f t="shared" si="8"/>
        <v>25</v>
      </c>
      <c r="T26" s="22" t="str">
        <f t="shared" ca="1" si="9"/>
        <v/>
      </c>
      <c r="U26" s="22" t="str">
        <f t="shared" ca="1" si="9"/>
        <v/>
      </c>
      <c r="V26" s="22" t="b">
        <f t="shared" ca="1" si="10"/>
        <v>1</v>
      </c>
      <c r="W26" s="22" t="b">
        <f t="shared" ca="1" si="11"/>
        <v>1</v>
      </c>
      <c r="Y26" s="400"/>
      <c r="Z26" s="401"/>
      <c r="AA26" s="402"/>
      <c r="AB26" s="400"/>
      <c r="AC26" s="401"/>
      <c r="AD26" s="402"/>
    </row>
    <row r="27" spans="1:30" ht="16">
      <c r="A27" s="45">
        <f>ROW()</f>
        <v>27</v>
      </c>
      <c r="B27" s="45" t="b">
        <f t="shared" ca="1" si="4"/>
        <v>0</v>
      </c>
      <c r="C27" s="45" t="b">
        <f t="shared" ca="1" si="4"/>
        <v>0</v>
      </c>
      <c r="D27" s="45" t="b">
        <f t="shared" ca="1" si="4"/>
        <v>0</v>
      </c>
      <c r="E27" s="45" t="b">
        <f t="shared" ca="1" si="4"/>
        <v>0</v>
      </c>
      <c r="F27" s="45" t="b">
        <f t="shared" ca="1" si="4"/>
        <v>0</v>
      </c>
      <c r="G27" s="77">
        <f t="shared" ca="1" si="5"/>
        <v>0</v>
      </c>
      <c r="H27" s="22">
        <f t="shared" ca="1" si="6"/>
        <v>0</v>
      </c>
      <c r="I27" s="79" t="str">
        <f t="shared" ca="1" si="7"/>
        <v/>
      </c>
      <c r="J27" s="272" t="str">
        <f ca="1">IFERROR(INDEX(IF($B27,AssetName,
  IF($C27,SharingActorName,
  IF($D27,SharedResourceName,
  IF($E27,SharedNonAssetDataName,
  IF($F27,SharedConnectionName,""))))),$G27),"")</f>
        <v/>
      </c>
      <c r="K27" s="273"/>
      <c r="L27" s="82" t="b">
        <f ca="1">AND(IFERROR(INDEX(IF($B27,MeaningfulAssetElv,
  IF($C27,MeaningfulSharingActorElv,
  IF($D27, MeaningfulSharedResourceElv,
  IF($E27,MeaningfulSharedNonAssetDataElv,
  IF($F27,MeaningfulSharedConnectionElv,FALSE))))),
  IF($B27,$H27,$G27),
  IF($B27,L$3,L$1)),
FALSE),
$J27&lt;&gt;"")</f>
        <v>0</v>
      </c>
      <c r="M27" s="83" t="b">
        <f ca="1">AND(IFERROR(INDEX(IF($B27,MeaningfulAssetElv,
  IF($C27,MeaningfulSharingActorElv,
  IF($D27, MeaningfulSharedResourceElv,
  IF($E27,MeaningfulSharedNonAssetDataElv,
  IF($F27,MeaningfulSharedConnectionElv,FALSE))))),
  IF($B27,$H27,$G27),
  IF($B27,M$3,M$1)),
FALSE),
$J27&lt;&gt;"")</f>
        <v>0</v>
      </c>
      <c r="N27" s="84" t="b">
        <f ca="1">AND(IFERROR(INDEX(IF($B27,MeaningfulAssetElv,
  IF($C27,MeaningfulSharingActorElv,
  IF($D27, MeaningfulSharedResourceElv,
  IF($E27,MeaningfulSharedNonAssetDataElv,
  IF($F27,MeaningfulSharedConnectionElv,FALSE))))),
  IF($B27,$H27,$G27),
  IF($B27,N$3,N$1)),
FALSE),
$J27&lt;&gt;"")</f>
        <v>0</v>
      </c>
      <c r="O27" s="82" t="b">
        <f ca="1">AND(IFERROR(INDEX(IF($B27,MeaningfulAssetDoS,
  IF($C27,MeaningfulSharingActorDoS,
  IF($D27,MeaningfulSharedResourceDoS,
  IF($E27,MeaningfulSharedNonAssetDataDoS,
  IF($F27,MeaningfulSharedConnectionDoS,FALSE))))),
  IF($B27,$H27,$G27),
  IF($B27,O$3,O$1)),
FALSE),
$J27&lt;&gt;"")</f>
        <v>0</v>
      </c>
      <c r="P27" s="83" t="b">
        <f ca="1">AND(IFERROR(INDEX(IF($B27,MeaningfulAssetDoS,
  IF($C27,MeaningfulSharingActorDoS,
  IF($D27,MeaningfulSharedResourceDoS,
  IF($E27,MeaningfulSharedNonAssetDataDoS,
  IF($F27,MeaningfulSharedConnectionDoS,FALSE))))),
  IF($B27,$H27,$G27),
  IF($B27,P$3,P$1)),
FALSE),
$J27&lt;&gt;"")</f>
        <v>0</v>
      </c>
      <c r="Q27" s="84" t="b">
        <f ca="1">AND(IFERROR(INDEX(IF($B27,MeaningfulAssetDoS,
  IF($C27,MeaningfulSharingActorDoS,
  IF($D27,MeaningfulSharedResourceDoS,
  IF($E27,MeaningfulSharedNonAssetDataDoS,
  IF($F27,MeaningfulSharedConnectionDoS,FALSE))))),
  IF($B27,$H27,$G27),
  IF($B27,Q$3,Q$1)),
FALSE),
$J27&lt;&gt;"")</f>
        <v>0</v>
      </c>
      <c r="S27" s="22">
        <f t="shared" si="8"/>
        <v>26</v>
      </c>
      <c r="T27" s="22" t="str">
        <f t="shared" ca="1" si="9"/>
        <v/>
      </c>
      <c r="U27" s="22">
        <f t="shared" ca="1" si="9"/>
        <v>0</v>
      </c>
      <c r="V27" s="22" t="b">
        <f t="shared" ca="1" si="10"/>
        <v>1</v>
      </c>
      <c r="W27" s="22" t="b">
        <f t="shared" ca="1" si="11"/>
        <v>0</v>
      </c>
      <c r="Y27" s="397"/>
      <c r="Z27" s="398"/>
      <c r="AA27" s="399"/>
      <c r="AB27" s="397"/>
      <c r="AC27" s="398"/>
      <c r="AD27" s="399"/>
    </row>
    <row r="28" spans="1:30" ht="16">
      <c r="A28" s="45">
        <f>ROW()</f>
        <v>28</v>
      </c>
      <c r="B28" s="45" t="b">
        <f t="shared" ref="B28:F47" ca="1" si="12">AND($A28&gt;=B$2,$A28&lt;=B$3)</f>
        <v>0</v>
      </c>
      <c r="C28" s="45" t="b">
        <f t="shared" ca="1" si="12"/>
        <v>0</v>
      </c>
      <c r="D28" s="45" t="b">
        <f t="shared" ca="1" si="12"/>
        <v>0</v>
      </c>
      <c r="E28" s="45" t="b">
        <f t="shared" ca="1" si="12"/>
        <v>0</v>
      </c>
      <c r="F28" s="45" t="b">
        <f t="shared" ca="1" si="12"/>
        <v>0</v>
      </c>
      <c r="G28" s="77">
        <f t="shared" ca="1" si="5"/>
        <v>0</v>
      </c>
      <c r="H28" s="22">
        <f t="shared" ca="1" si="6"/>
        <v>0</v>
      </c>
      <c r="I28" s="79" t="str">
        <f t="shared" ca="1" si="7"/>
        <v/>
      </c>
      <c r="J28" s="274"/>
      <c r="K28" s="275"/>
      <c r="L28" s="47" t="b">
        <f ca="1">AND(IFERROR(INDEX(IF($B28,MeaningfulAssetElv,
  IF($C28,MeaningfulSharingActorElv,
  IF($D28, MeaningfulSharedResourceElv,
  IF($E28,MeaningfulSharedNonAssetDataElv,
  IF($F28,MeaningfulSharedConnectionElv,FALSE))))),
  IF($B28,$H28,$G28),
  IF($B28,L$3,L$2)),
FALSE),
$J27&lt;&gt;"")</f>
        <v>0</v>
      </c>
      <c r="M28" s="85" t="b">
        <f ca="1">AND(IFERROR(INDEX(IF($B28,MeaningfulAssetElv,
  IF($C28,MeaningfulSharingActorElv,
  IF($D28, MeaningfulSharedResourceElv,
  IF($E28,MeaningfulSharedNonAssetDataElv,
  IF($F28,MeaningfulSharedConnectionElv,FALSE))))),
  IF($B28,$H28,$G28),
  IF($B28,M$3,M$2)),
FALSE),
$J27&lt;&gt;"")</f>
        <v>0</v>
      </c>
      <c r="N28" s="86" t="b">
        <f ca="1">AND(IFERROR(INDEX(IF($B28,MeaningfulAssetElv,
  IF($C28,MeaningfulSharingActorElv,
  IF($D28, MeaningfulSharedResourceElv,
  IF($E28,MeaningfulSharedNonAssetDataElv,
  IF($F28,MeaningfulSharedConnectionElv,FALSE))))),
  IF($B28,$H28,$G28),
  IF($B28,N$3,N$2)),
FALSE),
$J27&lt;&gt;"")</f>
        <v>0</v>
      </c>
      <c r="O28" s="47" t="b">
        <f ca="1">AND(IFERROR(INDEX(IF($B28,MeaningfulAssetDoS,
  IF($C28,MeaningfulSharingActorDoS,
  IF($D28,MeaningfulSharedResourceDoS,
  IF($E28,MeaningfulSharedNonAssetDataDoS,
  IF($F28,MeaningfulSharedConnectionDoS,FALSE))))),
  IF($B28,$H28,$G28),
  IF($B28,O$3,O$2)),
FALSE),
$J27&lt;&gt;"")</f>
        <v>0</v>
      </c>
      <c r="P28" s="85" t="b">
        <f ca="1">AND(IFERROR(INDEX(IF($B28,MeaningfulAssetDoS,
  IF($C28,MeaningfulSharingActorDoS,
  IF($D28,MeaningfulSharedResourceDoS,
  IF($E28,MeaningfulSharedNonAssetDataDoS,
  IF($F28,MeaningfulSharedConnectionDoS,FALSE))))),
  IF($B28,$H28,$G28),
  IF($B28,P$3,P$2)),
FALSE),
$J27&lt;&gt;"")</f>
        <v>0</v>
      </c>
      <c r="Q28" s="86" t="b">
        <f ca="1">AND(IFERROR(INDEX(IF($B28,MeaningfulAssetDoS,
  IF($C28,MeaningfulSharingActorDoS,
  IF($D28,MeaningfulSharedResourceDoS,
  IF($E28,MeaningfulSharedNonAssetDataDoS,
  IF($F28,MeaningfulSharedConnectionDoS,FALSE))))),
  IF($B28,$H28,$G28),
  IF($B28,Q$3,Q$2)),
FALSE),
$J27&lt;&gt;"")</f>
        <v>0</v>
      </c>
      <c r="S28" s="22">
        <f t="shared" si="8"/>
        <v>27</v>
      </c>
      <c r="T28" s="22" t="str">
        <f t="shared" ca="1" si="9"/>
        <v/>
      </c>
      <c r="U28" s="22" t="str">
        <f t="shared" ca="1" si="9"/>
        <v/>
      </c>
      <c r="V28" s="22" t="b">
        <f t="shared" ca="1" si="10"/>
        <v>1</v>
      </c>
      <c r="W28" s="22" t="b">
        <f t="shared" ca="1" si="11"/>
        <v>1</v>
      </c>
      <c r="Y28" s="400"/>
      <c r="Z28" s="401"/>
      <c r="AA28" s="402"/>
      <c r="AB28" s="400"/>
      <c r="AC28" s="401"/>
      <c r="AD28" s="402"/>
    </row>
    <row r="29" spans="1:30" ht="16">
      <c r="A29" s="45">
        <f>ROW()</f>
        <v>29</v>
      </c>
      <c r="B29" s="45" t="b">
        <f t="shared" ca="1" si="12"/>
        <v>0</v>
      </c>
      <c r="C29" s="45" t="b">
        <f t="shared" ca="1" si="12"/>
        <v>0</v>
      </c>
      <c r="D29" s="45" t="b">
        <f t="shared" ca="1" si="12"/>
        <v>0</v>
      </c>
      <c r="E29" s="45" t="b">
        <f t="shared" ca="1" si="12"/>
        <v>0</v>
      </c>
      <c r="F29" s="45" t="b">
        <f t="shared" ca="1" si="12"/>
        <v>0</v>
      </c>
      <c r="G29" s="77">
        <f t="shared" ca="1" si="5"/>
        <v>0</v>
      </c>
      <c r="H29" s="22">
        <f t="shared" ca="1" si="6"/>
        <v>0</v>
      </c>
      <c r="I29" s="79" t="str">
        <f t="shared" ca="1" si="7"/>
        <v/>
      </c>
      <c r="J29" s="272" t="str">
        <f ca="1">IFERROR(INDEX(IF($B29,AssetName,
  IF($C29,SharingActorName,
  IF($D29,SharedResourceName,
  IF($E29,SharedNonAssetDataName,
  IF($F29,SharedConnectionName,""))))),$G29),"")</f>
        <v/>
      </c>
      <c r="K29" s="273"/>
      <c r="L29" s="82" t="b">
        <f ca="1">AND(IFERROR(INDEX(IF($B29,MeaningfulAssetElv,
  IF($C29,MeaningfulSharingActorElv,
  IF($D29, MeaningfulSharedResourceElv,
  IF($E29,MeaningfulSharedNonAssetDataElv,
  IF($F29,MeaningfulSharedConnectionElv,FALSE))))),
  IF($B29,$H29,$G29),
  IF($B29,L$3,L$1)),
FALSE),
$J29&lt;&gt;"")</f>
        <v>0</v>
      </c>
      <c r="M29" s="83" t="b">
        <f ca="1">AND(IFERROR(INDEX(IF($B29,MeaningfulAssetElv,
  IF($C29,MeaningfulSharingActorElv,
  IF($D29, MeaningfulSharedResourceElv,
  IF($E29,MeaningfulSharedNonAssetDataElv,
  IF($F29,MeaningfulSharedConnectionElv,FALSE))))),
  IF($B29,$H29,$G29),
  IF($B29,M$3,M$1)),
FALSE),
$J29&lt;&gt;"")</f>
        <v>0</v>
      </c>
      <c r="N29" s="84" t="b">
        <f ca="1">AND(IFERROR(INDEX(IF($B29,MeaningfulAssetElv,
  IF($C29,MeaningfulSharingActorElv,
  IF($D29, MeaningfulSharedResourceElv,
  IF($E29,MeaningfulSharedNonAssetDataElv,
  IF($F29,MeaningfulSharedConnectionElv,FALSE))))),
  IF($B29,$H29,$G29),
  IF($B29,N$3,N$1)),
FALSE),
$J29&lt;&gt;"")</f>
        <v>0</v>
      </c>
      <c r="O29" s="82" t="b">
        <f ca="1">AND(IFERROR(INDEX(IF($B29,MeaningfulAssetDoS,
  IF($C29,MeaningfulSharingActorDoS,
  IF($D29,MeaningfulSharedResourceDoS,
  IF($E29,MeaningfulSharedNonAssetDataDoS,
  IF($F29,MeaningfulSharedConnectionDoS,FALSE))))),
  IF($B29,$H29,$G29),
  IF($B29,O$3,O$1)),
FALSE),
$J29&lt;&gt;"")</f>
        <v>0</v>
      </c>
      <c r="P29" s="83" t="b">
        <f ca="1">AND(IFERROR(INDEX(IF($B29,MeaningfulAssetDoS,
  IF($C29,MeaningfulSharingActorDoS,
  IF($D29,MeaningfulSharedResourceDoS,
  IF($E29,MeaningfulSharedNonAssetDataDoS,
  IF($F29,MeaningfulSharedConnectionDoS,FALSE))))),
  IF($B29,$H29,$G29),
  IF($B29,P$3,P$1)),
FALSE),
$J29&lt;&gt;"")</f>
        <v>0</v>
      </c>
      <c r="Q29" s="84" t="b">
        <f ca="1">AND(IFERROR(INDEX(IF($B29,MeaningfulAssetDoS,
  IF($C29,MeaningfulSharingActorDoS,
  IF($D29,MeaningfulSharedResourceDoS,
  IF($E29,MeaningfulSharedNonAssetDataDoS,
  IF($F29,MeaningfulSharedConnectionDoS,FALSE))))),
  IF($B29,$H29,$G29),
  IF($B29,Q$3,Q$1)),
FALSE),
$J29&lt;&gt;"")</f>
        <v>0</v>
      </c>
      <c r="S29" s="22">
        <f t="shared" si="8"/>
        <v>28</v>
      </c>
      <c r="T29" s="22" t="str">
        <f t="shared" ca="1" si="9"/>
        <v/>
      </c>
      <c r="U29" s="22">
        <f t="shared" ca="1" si="9"/>
        <v>0</v>
      </c>
      <c r="V29" s="22" t="b">
        <f t="shared" ca="1" si="10"/>
        <v>1</v>
      </c>
      <c r="W29" s="22" t="b">
        <f t="shared" ca="1" si="11"/>
        <v>0</v>
      </c>
      <c r="Y29" s="397"/>
      <c r="Z29" s="398"/>
      <c r="AA29" s="399"/>
      <c r="AB29" s="397"/>
      <c r="AC29" s="398"/>
      <c r="AD29" s="399"/>
    </row>
    <row r="30" spans="1:30" ht="16">
      <c r="A30" s="45">
        <f>ROW()</f>
        <v>30</v>
      </c>
      <c r="B30" s="45" t="b">
        <f t="shared" ca="1" si="12"/>
        <v>0</v>
      </c>
      <c r="C30" s="45" t="b">
        <f t="shared" ca="1" si="12"/>
        <v>0</v>
      </c>
      <c r="D30" s="45" t="b">
        <f t="shared" ca="1" si="12"/>
        <v>0</v>
      </c>
      <c r="E30" s="45" t="b">
        <f t="shared" ca="1" si="12"/>
        <v>0</v>
      </c>
      <c r="F30" s="45" t="b">
        <f t="shared" ca="1" si="12"/>
        <v>0</v>
      </c>
      <c r="G30" s="77">
        <f t="shared" ca="1" si="5"/>
        <v>0</v>
      </c>
      <c r="H30" s="22">
        <f t="shared" ca="1" si="6"/>
        <v>0</v>
      </c>
      <c r="I30" s="79" t="str">
        <f t="shared" ca="1" si="7"/>
        <v/>
      </c>
      <c r="J30" s="274"/>
      <c r="K30" s="275"/>
      <c r="L30" s="47" t="b">
        <f ca="1">AND(IFERROR(INDEX(IF($B30,MeaningfulAssetElv,
  IF($C30,MeaningfulSharingActorElv,
  IF($D30, MeaningfulSharedResourceElv,
  IF($E30,MeaningfulSharedNonAssetDataElv,
  IF($F30,MeaningfulSharedConnectionElv,FALSE))))),
  IF($B30,$H30,$G30),
  IF($B30,L$3,L$2)),
FALSE),
$J29&lt;&gt;"")</f>
        <v>0</v>
      </c>
      <c r="M30" s="85" t="b">
        <f ca="1">AND(IFERROR(INDEX(IF($B30,MeaningfulAssetElv,
  IF($C30,MeaningfulSharingActorElv,
  IF($D30, MeaningfulSharedResourceElv,
  IF($E30,MeaningfulSharedNonAssetDataElv,
  IF($F30,MeaningfulSharedConnectionElv,FALSE))))),
  IF($B30,$H30,$G30),
  IF($B30,M$3,M$2)),
FALSE),
$J29&lt;&gt;"")</f>
        <v>0</v>
      </c>
      <c r="N30" s="86" t="b">
        <f ca="1">AND(IFERROR(INDEX(IF($B30,MeaningfulAssetElv,
  IF($C30,MeaningfulSharingActorElv,
  IF($D30, MeaningfulSharedResourceElv,
  IF($E30,MeaningfulSharedNonAssetDataElv,
  IF($F30,MeaningfulSharedConnectionElv,FALSE))))),
  IF($B30,$H30,$G30),
  IF($B30,N$3,N$2)),
FALSE),
$J29&lt;&gt;"")</f>
        <v>0</v>
      </c>
      <c r="O30" s="47" t="b">
        <f ca="1">AND(IFERROR(INDEX(IF($B30,MeaningfulAssetDoS,
  IF($C30,MeaningfulSharingActorDoS,
  IF($D30,MeaningfulSharedResourceDoS,
  IF($E30,MeaningfulSharedNonAssetDataDoS,
  IF($F30,MeaningfulSharedConnectionDoS,FALSE))))),
  IF($B30,$H30,$G30),
  IF($B30,O$3,O$2)),
FALSE),
$J29&lt;&gt;"")</f>
        <v>0</v>
      </c>
      <c r="P30" s="85" t="b">
        <f ca="1">AND(IFERROR(INDEX(IF($B30,MeaningfulAssetDoS,
  IF($C30,MeaningfulSharingActorDoS,
  IF($D30,MeaningfulSharedResourceDoS,
  IF($E30,MeaningfulSharedNonAssetDataDoS,
  IF($F30,MeaningfulSharedConnectionDoS,FALSE))))),
  IF($B30,$H30,$G30),
  IF($B30,P$3,P$2)),
FALSE),
$J29&lt;&gt;"")</f>
        <v>0</v>
      </c>
      <c r="Q30" s="86" t="b">
        <f ca="1">AND(IFERROR(INDEX(IF($B30,MeaningfulAssetDoS,
  IF($C30,MeaningfulSharingActorDoS,
  IF($D30,MeaningfulSharedResourceDoS,
  IF($E30,MeaningfulSharedNonAssetDataDoS,
  IF($F30,MeaningfulSharedConnectionDoS,FALSE))))),
  IF($B30,$H30,$G30),
  IF($B30,Q$3,Q$2)),
FALSE),
$J29&lt;&gt;"")</f>
        <v>0</v>
      </c>
      <c r="S30" s="22">
        <f t="shared" si="8"/>
        <v>29</v>
      </c>
      <c r="T30" s="22" t="str">
        <f t="shared" ca="1" si="9"/>
        <v/>
      </c>
      <c r="U30" s="22" t="str">
        <f t="shared" ca="1" si="9"/>
        <v/>
      </c>
      <c r="V30" s="22" t="b">
        <f t="shared" ca="1" si="10"/>
        <v>1</v>
      </c>
      <c r="W30" s="22" t="b">
        <f t="shared" ca="1" si="11"/>
        <v>1</v>
      </c>
      <c r="Y30" s="400"/>
      <c r="Z30" s="401"/>
      <c r="AA30" s="402"/>
      <c r="AB30" s="400"/>
      <c r="AC30" s="401"/>
      <c r="AD30" s="402"/>
    </row>
    <row r="31" spans="1:30" ht="16">
      <c r="A31" s="45">
        <f>ROW()</f>
        <v>31</v>
      </c>
      <c r="B31" s="45" t="b">
        <f t="shared" ca="1" si="12"/>
        <v>0</v>
      </c>
      <c r="C31" s="45" t="b">
        <f t="shared" ca="1" si="12"/>
        <v>0</v>
      </c>
      <c r="D31" s="45" t="b">
        <f t="shared" ca="1" si="12"/>
        <v>0</v>
      </c>
      <c r="E31" s="45" t="b">
        <f t="shared" ca="1" si="12"/>
        <v>0</v>
      </c>
      <c r="F31" s="45" t="b">
        <f t="shared" ca="1" si="12"/>
        <v>0</v>
      </c>
      <c r="G31" s="77">
        <f t="shared" ca="1" si="5"/>
        <v>0</v>
      </c>
      <c r="H31" s="22">
        <f t="shared" ca="1" si="6"/>
        <v>0</v>
      </c>
      <c r="I31" s="79" t="str">
        <f t="shared" ca="1" si="7"/>
        <v/>
      </c>
      <c r="J31" s="272" t="str">
        <f ca="1">IFERROR(INDEX(IF($B31,AssetName,
  IF($C31,SharingActorName,
  IF($D31,SharedResourceName,
  IF($E31,SharedNonAssetDataName,
  IF($F31,SharedConnectionName,""))))),$G31),"")</f>
        <v/>
      </c>
      <c r="K31" s="273"/>
      <c r="L31" s="82" t="b">
        <f ca="1">AND(IFERROR(INDEX(IF($B31,MeaningfulAssetElv,
  IF($C31,MeaningfulSharingActorElv,
  IF($D31, MeaningfulSharedResourceElv,
  IF($E31,MeaningfulSharedNonAssetDataElv,
  IF($F31,MeaningfulSharedConnectionElv,FALSE))))),
  IF($B31,$H31,$G31),
  IF($B31,L$3,L$1)),
FALSE),
$J31&lt;&gt;"")</f>
        <v>0</v>
      </c>
      <c r="M31" s="83" t="b">
        <f ca="1">AND(IFERROR(INDEX(IF($B31,MeaningfulAssetElv,
  IF($C31,MeaningfulSharingActorElv,
  IF($D31, MeaningfulSharedResourceElv,
  IF($E31,MeaningfulSharedNonAssetDataElv,
  IF($F31,MeaningfulSharedConnectionElv,FALSE))))),
  IF($B31,$H31,$G31),
  IF($B31,M$3,M$1)),
FALSE),
$J31&lt;&gt;"")</f>
        <v>0</v>
      </c>
      <c r="N31" s="84" t="b">
        <f ca="1">AND(IFERROR(INDEX(IF($B31,MeaningfulAssetElv,
  IF($C31,MeaningfulSharingActorElv,
  IF($D31, MeaningfulSharedResourceElv,
  IF($E31,MeaningfulSharedNonAssetDataElv,
  IF($F31,MeaningfulSharedConnectionElv,FALSE))))),
  IF($B31,$H31,$G31),
  IF($B31,N$3,N$1)),
FALSE),
$J31&lt;&gt;"")</f>
        <v>0</v>
      </c>
      <c r="O31" s="82" t="b">
        <f ca="1">AND(IFERROR(INDEX(IF($B31,MeaningfulAssetDoS,
  IF($C31,MeaningfulSharingActorDoS,
  IF($D31,MeaningfulSharedResourceDoS,
  IF($E31,MeaningfulSharedNonAssetDataDoS,
  IF($F31,MeaningfulSharedConnectionDoS,FALSE))))),
  IF($B31,$H31,$G31),
  IF($B31,O$3,O$1)),
FALSE),
$J31&lt;&gt;"")</f>
        <v>0</v>
      </c>
      <c r="P31" s="83" t="b">
        <f ca="1">AND(IFERROR(INDEX(IF($B31,MeaningfulAssetDoS,
  IF($C31,MeaningfulSharingActorDoS,
  IF($D31,MeaningfulSharedResourceDoS,
  IF($E31,MeaningfulSharedNonAssetDataDoS,
  IF($F31,MeaningfulSharedConnectionDoS,FALSE))))),
  IF($B31,$H31,$G31),
  IF($B31,P$3,P$1)),
FALSE),
$J31&lt;&gt;"")</f>
        <v>0</v>
      </c>
      <c r="Q31" s="84" t="b">
        <f ca="1">AND(IFERROR(INDEX(IF($B31,MeaningfulAssetDoS,
  IF($C31,MeaningfulSharingActorDoS,
  IF($D31,MeaningfulSharedResourceDoS,
  IF($E31,MeaningfulSharedNonAssetDataDoS,
  IF($F31,MeaningfulSharedConnectionDoS,FALSE))))),
  IF($B31,$H31,$G31),
  IF($B31,Q$3,Q$1)),
FALSE),
$J31&lt;&gt;"")</f>
        <v>0</v>
      </c>
      <c r="S31" s="22">
        <f t="shared" si="8"/>
        <v>30</v>
      </c>
      <c r="T31" s="22" t="str">
        <f t="shared" ca="1" si="9"/>
        <v/>
      </c>
      <c r="U31" s="22">
        <f t="shared" ca="1" si="9"/>
        <v>0</v>
      </c>
      <c r="V31" s="22" t="b">
        <f t="shared" ca="1" si="10"/>
        <v>1</v>
      </c>
      <c r="W31" s="22" t="b">
        <f t="shared" ca="1" si="11"/>
        <v>0</v>
      </c>
      <c r="Y31" s="397"/>
      <c r="Z31" s="398"/>
      <c r="AA31" s="399"/>
      <c r="AB31" s="397"/>
      <c r="AC31" s="398"/>
      <c r="AD31" s="399"/>
    </row>
    <row r="32" spans="1:30" ht="16">
      <c r="A32" s="45">
        <f>ROW()</f>
        <v>32</v>
      </c>
      <c r="B32" s="45" t="b">
        <f t="shared" ca="1" si="12"/>
        <v>0</v>
      </c>
      <c r="C32" s="45" t="b">
        <f t="shared" ca="1" si="12"/>
        <v>0</v>
      </c>
      <c r="D32" s="45" t="b">
        <f t="shared" ca="1" si="12"/>
        <v>0</v>
      </c>
      <c r="E32" s="45" t="b">
        <f t="shared" ca="1" si="12"/>
        <v>0</v>
      </c>
      <c r="F32" s="45" t="b">
        <f t="shared" ca="1" si="12"/>
        <v>0</v>
      </c>
      <c r="G32" s="77">
        <f t="shared" ca="1" si="5"/>
        <v>0</v>
      </c>
      <c r="H32" s="22">
        <f t="shared" ca="1" si="6"/>
        <v>0</v>
      </c>
      <c r="I32" s="79" t="str">
        <f t="shared" ca="1" si="7"/>
        <v/>
      </c>
      <c r="J32" s="274"/>
      <c r="K32" s="275"/>
      <c r="L32" s="47" t="b">
        <f ca="1">AND(IFERROR(INDEX(IF($B32,MeaningfulAssetElv,
  IF($C32,MeaningfulSharingActorElv,
  IF($D32, MeaningfulSharedResourceElv,
  IF($E32,MeaningfulSharedNonAssetDataElv,
  IF($F32,MeaningfulSharedConnectionElv,FALSE))))),
  IF($B32,$H32,$G32),
  IF($B32,L$3,L$2)),
FALSE),
$J31&lt;&gt;"")</f>
        <v>0</v>
      </c>
      <c r="M32" s="85" t="b">
        <f ca="1">AND(IFERROR(INDEX(IF($B32,MeaningfulAssetElv,
  IF($C32,MeaningfulSharingActorElv,
  IF($D32, MeaningfulSharedResourceElv,
  IF($E32,MeaningfulSharedNonAssetDataElv,
  IF($F32,MeaningfulSharedConnectionElv,FALSE))))),
  IF($B32,$H32,$G32),
  IF($B32,M$3,M$2)),
FALSE),
$J31&lt;&gt;"")</f>
        <v>0</v>
      </c>
      <c r="N32" s="86" t="b">
        <f ca="1">AND(IFERROR(INDEX(IF($B32,MeaningfulAssetElv,
  IF($C32,MeaningfulSharingActorElv,
  IF($D32, MeaningfulSharedResourceElv,
  IF($E32,MeaningfulSharedNonAssetDataElv,
  IF($F32,MeaningfulSharedConnectionElv,FALSE))))),
  IF($B32,$H32,$G32),
  IF($B32,N$3,N$2)),
FALSE),
$J31&lt;&gt;"")</f>
        <v>0</v>
      </c>
      <c r="O32" s="47" t="b">
        <f ca="1">AND(IFERROR(INDEX(IF($B32,MeaningfulAssetDoS,
  IF($C32,MeaningfulSharingActorDoS,
  IF($D32,MeaningfulSharedResourceDoS,
  IF($E32,MeaningfulSharedNonAssetDataDoS,
  IF($F32,MeaningfulSharedConnectionDoS,FALSE))))),
  IF($B32,$H32,$G32),
  IF($B32,O$3,O$2)),
FALSE),
$J31&lt;&gt;"")</f>
        <v>0</v>
      </c>
      <c r="P32" s="85" t="b">
        <f ca="1">AND(IFERROR(INDEX(IF($B32,MeaningfulAssetDoS,
  IF($C32,MeaningfulSharingActorDoS,
  IF($D32,MeaningfulSharedResourceDoS,
  IF($E32,MeaningfulSharedNonAssetDataDoS,
  IF($F32,MeaningfulSharedConnectionDoS,FALSE))))),
  IF($B32,$H32,$G32),
  IF($B32,P$3,P$2)),
FALSE),
$J31&lt;&gt;"")</f>
        <v>0</v>
      </c>
      <c r="Q32" s="86" t="b">
        <f ca="1">AND(IFERROR(INDEX(IF($B32,MeaningfulAssetDoS,
  IF($C32,MeaningfulSharingActorDoS,
  IF($D32,MeaningfulSharedResourceDoS,
  IF($E32,MeaningfulSharedNonAssetDataDoS,
  IF($F32,MeaningfulSharedConnectionDoS,FALSE))))),
  IF($B32,$H32,$G32),
  IF($B32,Q$3,Q$2)),
FALSE),
$J31&lt;&gt;"")</f>
        <v>0</v>
      </c>
      <c r="S32" s="22">
        <f t="shared" si="8"/>
        <v>31</v>
      </c>
      <c r="T32" s="22" t="str">
        <f t="shared" ca="1" si="9"/>
        <v/>
      </c>
      <c r="U32" s="22" t="str">
        <f t="shared" ca="1" si="9"/>
        <v/>
      </c>
      <c r="V32" s="22" t="b">
        <f t="shared" ca="1" si="10"/>
        <v>1</v>
      </c>
      <c r="W32" s="22" t="b">
        <f t="shared" ca="1" si="11"/>
        <v>1</v>
      </c>
      <c r="Y32" s="400"/>
      <c r="Z32" s="401"/>
      <c r="AA32" s="402"/>
      <c r="AB32" s="400"/>
      <c r="AC32" s="401"/>
      <c r="AD32" s="402"/>
    </row>
    <row r="33" spans="1:30" ht="16">
      <c r="A33" s="45">
        <f>ROW()</f>
        <v>33</v>
      </c>
      <c r="B33" s="45" t="b">
        <f t="shared" ca="1" si="12"/>
        <v>0</v>
      </c>
      <c r="C33" s="45" t="b">
        <f t="shared" ca="1" si="12"/>
        <v>0</v>
      </c>
      <c r="D33" s="45" t="b">
        <f t="shared" ca="1" si="12"/>
        <v>0</v>
      </c>
      <c r="E33" s="45" t="b">
        <f t="shared" ca="1" si="12"/>
        <v>0</v>
      </c>
      <c r="F33" s="45" t="b">
        <f t="shared" ca="1" si="12"/>
        <v>0</v>
      </c>
      <c r="G33" s="77">
        <f t="shared" ca="1" si="5"/>
        <v>0</v>
      </c>
      <c r="H33" s="22">
        <f t="shared" ca="1" si="6"/>
        <v>0</v>
      </c>
      <c r="I33" s="79" t="str">
        <f t="shared" ca="1" si="7"/>
        <v/>
      </c>
      <c r="J33" s="272" t="str">
        <f ca="1">IFERROR(INDEX(IF($B33,AssetName,
  IF($C33,SharingActorName,
  IF($D33,SharedResourceName,
  IF($E33,SharedNonAssetDataName,
  IF($F33,SharedConnectionName,""))))),$G33),"")</f>
        <v/>
      </c>
      <c r="K33" s="273"/>
      <c r="L33" s="82" t="b">
        <f ca="1">AND(IFERROR(INDEX(IF($B33,MeaningfulAssetElv,
  IF($C33,MeaningfulSharingActorElv,
  IF($D33, MeaningfulSharedResourceElv,
  IF($E33,MeaningfulSharedNonAssetDataElv,
  IF($F33,MeaningfulSharedConnectionElv,FALSE))))),
  IF($B33,$H33,$G33),
  IF($B33,L$3,L$1)),
FALSE),
$J33&lt;&gt;"")</f>
        <v>0</v>
      </c>
      <c r="M33" s="83" t="b">
        <f ca="1">AND(IFERROR(INDEX(IF($B33,MeaningfulAssetElv,
  IF($C33,MeaningfulSharingActorElv,
  IF($D33, MeaningfulSharedResourceElv,
  IF($E33,MeaningfulSharedNonAssetDataElv,
  IF($F33,MeaningfulSharedConnectionElv,FALSE))))),
  IF($B33,$H33,$G33),
  IF($B33,M$3,M$1)),
FALSE),
$J33&lt;&gt;"")</f>
        <v>0</v>
      </c>
      <c r="N33" s="84" t="b">
        <f ca="1">AND(IFERROR(INDEX(IF($B33,MeaningfulAssetElv,
  IF($C33,MeaningfulSharingActorElv,
  IF($D33, MeaningfulSharedResourceElv,
  IF($E33,MeaningfulSharedNonAssetDataElv,
  IF($F33,MeaningfulSharedConnectionElv,FALSE))))),
  IF($B33,$H33,$G33),
  IF($B33,N$3,N$1)),
FALSE),
$J33&lt;&gt;"")</f>
        <v>0</v>
      </c>
      <c r="O33" s="82" t="b">
        <f ca="1">AND(IFERROR(INDEX(IF($B33,MeaningfulAssetDoS,
  IF($C33,MeaningfulSharingActorDoS,
  IF($D33,MeaningfulSharedResourceDoS,
  IF($E33,MeaningfulSharedNonAssetDataDoS,
  IF($F33,MeaningfulSharedConnectionDoS,FALSE))))),
  IF($B33,$H33,$G33),
  IF($B33,O$3,O$1)),
FALSE),
$J33&lt;&gt;"")</f>
        <v>0</v>
      </c>
      <c r="P33" s="83" t="b">
        <f ca="1">AND(IFERROR(INDEX(IF($B33,MeaningfulAssetDoS,
  IF($C33,MeaningfulSharingActorDoS,
  IF($D33,MeaningfulSharedResourceDoS,
  IF($E33,MeaningfulSharedNonAssetDataDoS,
  IF($F33,MeaningfulSharedConnectionDoS,FALSE))))),
  IF($B33,$H33,$G33),
  IF($B33,P$3,P$1)),
FALSE),
$J33&lt;&gt;"")</f>
        <v>0</v>
      </c>
      <c r="Q33" s="84" t="b">
        <f ca="1">AND(IFERROR(INDEX(IF($B33,MeaningfulAssetDoS,
  IF($C33,MeaningfulSharingActorDoS,
  IF($D33,MeaningfulSharedResourceDoS,
  IF($E33,MeaningfulSharedNonAssetDataDoS,
  IF($F33,MeaningfulSharedConnectionDoS,FALSE))))),
  IF($B33,$H33,$G33),
  IF($B33,Q$3,Q$1)),
FALSE),
$J33&lt;&gt;"")</f>
        <v>0</v>
      </c>
      <c r="S33" s="22">
        <f t="shared" si="8"/>
        <v>32</v>
      </c>
      <c r="T33" s="22" t="str">
        <f t="shared" ref="T33:U64" ca="1" si="13">INDIRECT(ADDRESS($S33,T$3))</f>
        <v/>
      </c>
      <c r="U33" s="22">
        <f t="shared" ca="1" si="13"/>
        <v>0</v>
      </c>
      <c r="V33" s="22" t="b">
        <f t="shared" ca="1" si="10"/>
        <v>1</v>
      </c>
      <c r="W33" s="22" t="b">
        <f t="shared" ca="1" si="11"/>
        <v>0</v>
      </c>
      <c r="Y33" s="397"/>
      <c r="Z33" s="398"/>
      <c r="AA33" s="399"/>
      <c r="AB33" s="397"/>
      <c r="AC33" s="398"/>
      <c r="AD33" s="399"/>
    </row>
    <row r="34" spans="1:30" ht="16">
      <c r="A34" s="45">
        <f>ROW()</f>
        <v>34</v>
      </c>
      <c r="B34" s="45" t="b">
        <f t="shared" ca="1" si="12"/>
        <v>0</v>
      </c>
      <c r="C34" s="45" t="b">
        <f t="shared" ca="1" si="12"/>
        <v>0</v>
      </c>
      <c r="D34" s="45" t="b">
        <f t="shared" ca="1" si="12"/>
        <v>0</v>
      </c>
      <c r="E34" s="45" t="b">
        <f t="shared" ca="1" si="12"/>
        <v>0</v>
      </c>
      <c r="F34" s="45" t="b">
        <f t="shared" ca="1" si="12"/>
        <v>0</v>
      </c>
      <c r="G34" s="77">
        <f t="shared" ca="1" si="5"/>
        <v>0</v>
      </c>
      <c r="H34" s="22">
        <f t="shared" ca="1" si="6"/>
        <v>0</v>
      </c>
      <c r="I34" s="79" t="str">
        <f t="shared" ca="1" si="7"/>
        <v/>
      </c>
      <c r="J34" s="274"/>
      <c r="K34" s="275"/>
      <c r="L34" s="47" t="b">
        <f ca="1">AND(IFERROR(INDEX(IF($B34,MeaningfulAssetElv,
  IF($C34,MeaningfulSharingActorElv,
  IF($D34, MeaningfulSharedResourceElv,
  IF($E34,MeaningfulSharedNonAssetDataElv,
  IF($F34,MeaningfulSharedConnectionElv,FALSE))))),
  IF($B34,$H34,$G34),
  IF($B34,L$3,L$2)),
FALSE),
$J33&lt;&gt;"")</f>
        <v>0</v>
      </c>
      <c r="M34" s="85" t="b">
        <f ca="1">AND(IFERROR(INDEX(IF($B34,MeaningfulAssetElv,
  IF($C34,MeaningfulSharingActorElv,
  IF($D34, MeaningfulSharedResourceElv,
  IF($E34,MeaningfulSharedNonAssetDataElv,
  IF($F34,MeaningfulSharedConnectionElv,FALSE))))),
  IF($B34,$H34,$G34),
  IF($B34,M$3,M$2)),
FALSE),
$J33&lt;&gt;"")</f>
        <v>0</v>
      </c>
      <c r="N34" s="86" t="b">
        <f ca="1">AND(IFERROR(INDEX(IF($B34,MeaningfulAssetElv,
  IF($C34,MeaningfulSharingActorElv,
  IF($D34, MeaningfulSharedResourceElv,
  IF($E34,MeaningfulSharedNonAssetDataElv,
  IF($F34,MeaningfulSharedConnectionElv,FALSE))))),
  IF($B34,$H34,$G34),
  IF($B34,N$3,N$2)),
FALSE),
$J33&lt;&gt;"")</f>
        <v>0</v>
      </c>
      <c r="O34" s="47" t="b">
        <f ca="1">AND(IFERROR(INDEX(IF($B34,MeaningfulAssetDoS,
  IF($C34,MeaningfulSharingActorDoS,
  IF($D34,MeaningfulSharedResourceDoS,
  IF($E34,MeaningfulSharedNonAssetDataDoS,
  IF($F34,MeaningfulSharedConnectionDoS,FALSE))))),
  IF($B34,$H34,$G34),
  IF($B34,O$3,O$2)),
FALSE),
$J33&lt;&gt;"")</f>
        <v>0</v>
      </c>
      <c r="P34" s="85" t="b">
        <f ca="1">AND(IFERROR(INDEX(IF($B34,MeaningfulAssetDoS,
  IF($C34,MeaningfulSharingActorDoS,
  IF($D34,MeaningfulSharedResourceDoS,
  IF($E34,MeaningfulSharedNonAssetDataDoS,
  IF($F34,MeaningfulSharedConnectionDoS,FALSE))))),
  IF($B34,$H34,$G34),
  IF($B34,P$3,P$2)),
FALSE),
$J33&lt;&gt;"")</f>
        <v>0</v>
      </c>
      <c r="Q34" s="86" t="b">
        <f ca="1">AND(IFERROR(INDEX(IF($B34,MeaningfulAssetDoS,
  IF($C34,MeaningfulSharingActorDoS,
  IF($D34,MeaningfulSharedResourceDoS,
  IF($E34,MeaningfulSharedNonAssetDataDoS,
  IF($F34,MeaningfulSharedConnectionDoS,FALSE))))),
  IF($B34,$H34,$G34),
  IF($B34,Q$3,Q$2)),
FALSE),
$J33&lt;&gt;"")</f>
        <v>0</v>
      </c>
      <c r="S34" s="22">
        <f t="shared" si="8"/>
        <v>33</v>
      </c>
      <c r="T34" s="22" t="str">
        <f t="shared" ca="1" si="13"/>
        <v/>
      </c>
      <c r="U34" s="22" t="str">
        <f t="shared" ca="1" si="13"/>
        <v/>
      </c>
      <c r="V34" s="22" t="b">
        <f t="shared" ca="1" si="10"/>
        <v>1</v>
      </c>
      <c r="W34" s="22" t="b">
        <f t="shared" ca="1" si="11"/>
        <v>1</v>
      </c>
      <c r="Y34" s="400"/>
      <c r="Z34" s="401"/>
      <c r="AA34" s="402"/>
      <c r="AB34" s="400"/>
      <c r="AC34" s="401"/>
      <c r="AD34" s="402"/>
    </row>
    <row r="35" spans="1:30" ht="16">
      <c r="A35" s="45">
        <f>ROW()</f>
        <v>35</v>
      </c>
      <c r="B35" s="45" t="b">
        <f t="shared" ca="1" si="12"/>
        <v>0</v>
      </c>
      <c r="C35" s="45" t="b">
        <f t="shared" ca="1" si="12"/>
        <v>0</v>
      </c>
      <c r="D35" s="45" t="b">
        <f t="shared" ca="1" si="12"/>
        <v>0</v>
      </c>
      <c r="E35" s="45" t="b">
        <f t="shared" ca="1" si="12"/>
        <v>0</v>
      </c>
      <c r="F35" s="45" t="b">
        <f t="shared" ca="1" si="12"/>
        <v>0</v>
      </c>
      <c r="G35" s="77">
        <f t="shared" ca="1" si="5"/>
        <v>0</v>
      </c>
      <c r="H35" s="22">
        <f t="shared" ca="1" si="6"/>
        <v>0</v>
      </c>
      <c r="I35" s="79" t="str">
        <f t="shared" ca="1" si="7"/>
        <v/>
      </c>
      <c r="J35" s="272" t="str">
        <f ca="1">IFERROR(INDEX(IF($B35,AssetName,
  IF($C35,SharingActorName,
  IF($D35,SharedResourceName,
  IF($E35,SharedNonAssetDataName,
  IF($F35,SharedConnectionName,""))))),$G35),"")</f>
        <v/>
      </c>
      <c r="K35" s="273"/>
      <c r="L35" s="82" t="b">
        <f ca="1">AND(IFERROR(INDEX(IF($B35,MeaningfulAssetElv,
  IF($C35,MeaningfulSharingActorElv,
  IF($D35, MeaningfulSharedResourceElv,
  IF($E35,MeaningfulSharedNonAssetDataElv,
  IF($F35,MeaningfulSharedConnectionElv,FALSE))))),
  IF($B35,$H35,$G35),
  IF($B35,L$3,L$1)),
FALSE),
$J35&lt;&gt;"")</f>
        <v>0</v>
      </c>
      <c r="M35" s="83" t="b">
        <f ca="1">AND(IFERROR(INDEX(IF($B35,MeaningfulAssetElv,
  IF($C35,MeaningfulSharingActorElv,
  IF($D35, MeaningfulSharedResourceElv,
  IF($E35,MeaningfulSharedNonAssetDataElv,
  IF($F35,MeaningfulSharedConnectionElv,FALSE))))),
  IF($B35,$H35,$G35),
  IF($B35,M$3,M$1)),
FALSE),
$J35&lt;&gt;"")</f>
        <v>0</v>
      </c>
      <c r="N35" s="84" t="b">
        <f ca="1">AND(IFERROR(INDEX(IF($B35,MeaningfulAssetElv,
  IF($C35,MeaningfulSharingActorElv,
  IF($D35, MeaningfulSharedResourceElv,
  IF($E35,MeaningfulSharedNonAssetDataElv,
  IF($F35,MeaningfulSharedConnectionElv,FALSE))))),
  IF($B35,$H35,$G35),
  IF($B35,N$3,N$1)),
FALSE),
$J35&lt;&gt;"")</f>
        <v>0</v>
      </c>
      <c r="O35" s="82" t="b">
        <f ca="1">AND(IFERROR(INDEX(IF($B35,MeaningfulAssetDoS,
  IF($C35,MeaningfulSharingActorDoS,
  IF($D35,MeaningfulSharedResourceDoS,
  IF($E35,MeaningfulSharedNonAssetDataDoS,
  IF($F35,MeaningfulSharedConnectionDoS,FALSE))))),
  IF($B35,$H35,$G35),
  IF($B35,O$3,O$1)),
FALSE),
$J35&lt;&gt;"")</f>
        <v>0</v>
      </c>
      <c r="P35" s="83" t="b">
        <f ca="1">AND(IFERROR(INDEX(IF($B35,MeaningfulAssetDoS,
  IF($C35,MeaningfulSharingActorDoS,
  IF($D35,MeaningfulSharedResourceDoS,
  IF($E35,MeaningfulSharedNonAssetDataDoS,
  IF($F35,MeaningfulSharedConnectionDoS,FALSE))))),
  IF($B35,$H35,$G35),
  IF($B35,P$3,P$1)),
FALSE),
$J35&lt;&gt;"")</f>
        <v>0</v>
      </c>
      <c r="Q35" s="84" t="b">
        <f ca="1">AND(IFERROR(INDEX(IF($B35,MeaningfulAssetDoS,
  IF($C35,MeaningfulSharingActorDoS,
  IF($D35,MeaningfulSharedResourceDoS,
  IF($E35,MeaningfulSharedNonAssetDataDoS,
  IF($F35,MeaningfulSharedConnectionDoS,FALSE))))),
  IF($B35,$H35,$G35),
  IF($B35,Q$3,Q$1)),
FALSE),
$J35&lt;&gt;"")</f>
        <v>0</v>
      </c>
      <c r="S35" s="22">
        <f t="shared" si="8"/>
        <v>34</v>
      </c>
      <c r="T35" s="22" t="str">
        <f t="shared" ca="1" si="13"/>
        <v/>
      </c>
      <c r="U35" s="22">
        <f t="shared" ca="1" si="13"/>
        <v>0</v>
      </c>
      <c r="V35" s="22" t="b">
        <f t="shared" ca="1" si="10"/>
        <v>1</v>
      </c>
      <c r="W35" s="22" t="b">
        <f t="shared" ca="1" si="11"/>
        <v>0</v>
      </c>
      <c r="Y35" s="397"/>
      <c r="Z35" s="398"/>
      <c r="AA35" s="399"/>
      <c r="AB35" s="397"/>
      <c r="AC35" s="398"/>
      <c r="AD35" s="399"/>
    </row>
    <row r="36" spans="1:30" ht="16">
      <c r="A36" s="45">
        <f>ROW()</f>
        <v>36</v>
      </c>
      <c r="B36" s="45" t="b">
        <f t="shared" ca="1" si="12"/>
        <v>0</v>
      </c>
      <c r="C36" s="45" t="b">
        <f t="shared" ca="1" si="12"/>
        <v>0</v>
      </c>
      <c r="D36" s="45" t="b">
        <f t="shared" ca="1" si="12"/>
        <v>0</v>
      </c>
      <c r="E36" s="45" t="b">
        <f t="shared" ca="1" si="12"/>
        <v>0</v>
      </c>
      <c r="F36" s="45" t="b">
        <f t="shared" ca="1" si="12"/>
        <v>0</v>
      </c>
      <c r="G36" s="77">
        <f t="shared" ca="1" si="5"/>
        <v>0</v>
      </c>
      <c r="H36" s="22">
        <f t="shared" ca="1" si="6"/>
        <v>0</v>
      </c>
      <c r="I36" s="79" t="str">
        <f t="shared" ca="1" si="7"/>
        <v/>
      </c>
      <c r="J36" s="274"/>
      <c r="K36" s="275"/>
      <c r="L36" s="47" t="b">
        <f ca="1">AND(IFERROR(INDEX(IF($B36,MeaningfulAssetElv,
  IF($C36,MeaningfulSharingActorElv,
  IF($D36, MeaningfulSharedResourceElv,
  IF($E36,MeaningfulSharedNonAssetDataElv,
  IF($F36,MeaningfulSharedConnectionElv,FALSE))))),
  IF($B36,$H36,$G36),
  IF($B36,L$3,L$2)),
FALSE),
$J35&lt;&gt;"")</f>
        <v>0</v>
      </c>
      <c r="M36" s="85" t="b">
        <f ca="1">AND(IFERROR(INDEX(IF($B36,MeaningfulAssetElv,
  IF($C36,MeaningfulSharingActorElv,
  IF($D36, MeaningfulSharedResourceElv,
  IF($E36,MeaningfulSharedNonAssetDataElv,
  IF($F36,MeaningfulSharedConnectionElv,FALSE))))),
  IF($B36,$H36,$G36),
  IF($B36,M$3,M$2)),
FALSE),
$J35&lt;&gt;"")</f>
        <v>0</v>
      </c>
      <c r="N36" s="86" t="b">
        <f ca="1">AND(IFERROR(INDEX(IF($B36,MeaningfulAssetElv,
  IF($C36,MeaningfulSharingActorElv,
  IF($D36, MeaningfulSharedResourceElv,
  IF($E36,MeaningfulSharedNonAssetDataElv,
  IF($F36,MeaningfulSharedConnectionElv,FALSE))))),
  IF($B36,$H36,$G36),
  IF($B36,N$3,N$2)),
FALSE),
$J35&lt;&gt;"")</f>
        <v>0</v>
      </c>
      <c r="O36" s="47" t="b">
        <f ca="1">AND(IFERROR(INDEX(IF($B36,MeaningfulAssetDoS,
  IF($C36,MeaningfulSharingActorDoS,
  IF($D36,MeaningfulSharedResourceDoS,
  IF($E36,MeaningfulSharedNonAssetDataDoS,
  IF($F36,MeaningfulSharedConnectionDoS,FALSE))))),
  IF($B36,$H36,$G36),
  IF($B36,O$3,O$2)),
FALSE),
$J35&lt;&gt;"")</f>
        <v>0</v>
      </c>
      <c r="P36" s="85" t="b">
        <f ca="1">AND(IFERROR(INDEX(IF($B36,MeaningfulAssetDoS,
  IF($C36,MeaningfulSharingActorDoS,
  IF($D36,MeaningfulSharedResourceDoS,
  IF($E36,MeaningfulSharedNonAssetDataDoS,
  IF($F36,MeaningfulSharedConnectionDoS,FALSE))))),
  IF($B36,$H36,$G36),
  IF($B36,P$3,P$2)),
FALSE),
$J35&lt;&gt;"")</f>
        <v>0</v>
      </c>
      <c r="Q36" s="86" t="b">
        <f ca="1">AND(IFERROR(INDEX(IF($B36,MeaningfulAssetDoS,
  IF($C36,MeaningfulSharingActorDoS,
  IF($D36,MeaningfulSharedResourceDoS,
  IF($E36,MeaningfulSharedNonAssetDataDoS,
  IF($F36,MeaningfulSharedConnectionDoS,FALSE))))),
  IF($B36,$H36,$G36),
  IF($B36,Q$3,Q$2)),
FALSE),
$J35&lt;&gt;"")</f>
        <v>0</v>
      </c>
      <c r="S36" s="22">
        <f t="shared" si="8"/>
        <v>35</v>
      </c>
      <c r="T36" s="22" t="str">
        <f t="shared" ca="1" si="13"/>
        <v/>
      </c>
      <c r="U36" s="22" t="str">
        <f t="shared" ca="1" si="13"/>
        <v/>
      </c>
      <c r="V36" s="22" t="b">
        <f t="shared" ca="1" si="10"/>
        <v>1</v>
      </c>
      <c r="W36" s="22" t="b">
        <f t="shared" ca="1" si="11"/>
        <v>1</v>
      </c>
      <c r="Y36" s="400"/>
      <c r="Z36" s="401"/>
      <c r="AA36" s="402"/>
      <c r="AB36" s="400"/>
      <c r="AC36" s="401"/>
      <c r="AD36" s="402"/>
    </row>
    <row r="37" spans="1:30" ht="16">
      <c r="A37" s="45">
        <f>ROW()</f>
        <v>37</v>
      </c>
      <c r="B37" s="45" t="b">
        <f t="shared" ca="1" si="12"/>
        <v>0</v>
      </c>
      <c r="C37" s="45" t="b">
        <f t="shared" ca="1" si="12"/>
        <v>0</v>
      </c>
      <c r="D37" s="45" t="b">
        <f t="shared" ca="1" si="12"/>
        <v>0</v>
      </c>
      <c r="E37" s="45" t="b">
        <f t="shared" ca="1" si="12"/>
        <v>0</v>
      </c>
      <c r="F37" s="45" t="b">
        <f t="shared" ca="1" si="12"/>
        <v>0</v>
      </c>
      <c r="G37" s="77">
        <f t="shared" ca="1" si="5"/>
        <v>0</v>
      </c>
      <c r="H37" s="22">
        <f t="shared" ca="1" si="6"/>
        <v>0</v>
      </c>
      <c r="I37" s="79" t="str">
        <f t="shared" ca="1" si="7"/>
        <v/>
      </c>
      <c r="J37" s="272" t="str">
        <f ca="1">IFERROR(INDEX(IF($B37,AssetName,
  IF($C37,SharingActorName,
  IF($D37,SharedResourceName,
  IF($E37,SharedNonAssetDataName,
  IF($F37,SharedConnectionName,""))))),$G37),"")</f>
        <v/>
      </c>
      <c r="K37" s="273"/>
      <c r="L37" s="82" t="b">
        <f ca="1">AND(IFERROR(INDEX(IF($B37,MeaningfulAssetElv,
  IF($C37,MeaningfulSharingActorElv,
  IF($D37, MeaningfulSharedResourceElv,
  IF($E37,MeaningfulSharedNonAssetDataElv,
  IF($F37,MeaningfulSharedConnectionElv,FALSE))))),
  IF($B37,$H37,$G37),
  IF($B37,L$3,L$1)),
FALSE),
$J37&lt;&gt;"")</f>
        <v>0</v>
      </c>
      <c r="M37" s="83" t="b">
        <f ca="1">AND(IFERROR(INDEX(IF($B37,MeaningfulAssetElv,
  IF($C37,MeaningfulSharingActorElv,
  IF($D37, MeaningfulSharedResourceElv,
  IF($E37,MeaningfulSharedNonAssetDataElv,
  IF($F37,MeaningfulSharedConnectionElv,FALSE))))),
  IF($B37,$H37,$G37),
  IF($B37,M$3,M$1)),
FALSE),
$J37&lt;&gt;"")</f>
        <v>0</v>
      </c>
      <c r="N37" s="84" t="b">
        <f ca="1">AND(IFERROR(INDEX(IF($B37,MeaningfulAssetElv,
  IF($C37,MeaningfulSharingActorElv,
  IF($D37, MeaningfulSharedResourceElv,
  IF($E37,MeaningfulSharedNonAssetDataElv,
  IF($F37,MeaningfulSharedConnectionElv,FALSE))))),
  IF($B37,$H37,$G37),
  IF($B37,N$3,N$1)),
FALSE),
$J37&lt;&gt;"")</f>
        <v>0</v>
      </c>
      <c r="O37" s="82" t="b">
        <f ca="1">AND(IFERROR(INDEX(IF($B37,MeaningfulAssetDoS,
  IF($C37,MeaningfulSharingActorDoS,
  IF($D37,MeaningfulSharedResourceDoS,
  IF($E37,MeaningfulSharedNonAssetDataDoS,
  IF($F37,MeaningfulSharedConnectionDoS,FALSE))))),
  IF($B37,$H37,$G37),
  IF($B37,O$3,O$1)),
FALSE),
$J37&lt;&gt;"")</f>
        <v>0</v>
      </c>
      <c r="P37" s="83" t="b">
        <f ca="1">AND(IFERROR(INDEX(IF($B37,MeaningfulAssetDoS,
  IF($C37,MeaningfulSharingActorDoS,
  IF($D37,MeaningfulSharedResourceDoS,
  IF($E37,MeaningfulSharedNonAssetDataDoS,
  IF($F37,MeaningfulSharedConnectionDoS,FALSE))))),
  IF($B37,$H37,$G37),
  IF($B37,P$3,P$1)),
FALSE),
$J37&lt;&gt;"")</f>
        <v>0</v>
      </c>
      <c r="Q37" s="84" t="b">
        <f ca="1">AND(IFERROR(INDEX(IF($B37,MeaningfulAssetDoS,
  IF($C37,MeaningfulSharingActorDoS,
  IF($D37,MeaningfulSharedResourceDoS,
  IF($E37,MeaningfulSharedNonAssetDataDoS,
  IF($F37,MeaningfulSharedConnectionDoS,FALSE))))),
  IF($B37,$H37,$G37),
  IF($B37,Q$3,Q$1)),
FALSE),
$J37&lt;&gt;"")</f>
        <v>0</v>
      </c>
      <c r="S37" s="22">
        <f t="shared" si="8"/>
        <v>36</v>
      </c>
      <c r="T37" s="22" t="str">
        <f t="shared" ca="1" si="13"/>
        <v/>
      </c>
      <c r="U37" s="22">
        <f t="shared" ca="1" si="13"/>
        <v>0</v>
      </c>
      <c r="V37" s="22" t="b">
        <f t="shared" ca="1" si="10"/>
        <v>1</v>
      </c>
      <c r="W37" s="22" t="b">
        <f t="shared" ca="1" si="11"/>
        <v>0</v>
      </c>
      <c r="Y37" s="397"/>
      <c r="Z37" s="398"/>
      <c r="AA37" s="399"/>
      <c r="AB37" s="397"/>
      <c r="AC37" s="398"/>
      <c r="AD37" s="399"/>
    </row>
    <row r="38" spans="1:30" ht="16">
      <c r="A38" s="45">
        <f>ROW()</f>
        <v>38</v>
      </c>
      <c r="B38" s="45" t="b">
        <f t="shared" ca="1" si="12"/>
        <v>0</v>
      </c>
      <c r="C38" s="45" t="b">
        <f t="shared" ca="1" si="12"/>
        <v>0</v>
      </c>
      <c r="D38" s="45" t="b">
        <f t="shared" ca="1" si="12"/>
        <v>0</v>
      </c>
      <c r="E38" s="45" t="b">
        <f t="shared" ca="1" si="12"/>
        <v>0</v>
      </c>
      <c r="F38" s="45" t="b">
        <f t="shared" ca="1" si="12"/>
        <v>0</v>
      </c>
      <c r="G38" s="77">
        <f t="shared" ca="1" si="5"/>
        <v>0</v>
      </c>
      <c r="H38" s="22">
        <f t="shared" ca="1" si="6"/>
        <v>0</v>
      </c>
      <c r="I38" s="79" t="str">
        <f t="shared" ca="1" si="7"/>
        <v/>
      </c>
      <c r="J38" s="274"/>
      <c r="K38" s="275"/>
      <c r="L38" s="47" t="b">
        <f ca="1">AND(IFERROR(INDEX(IF($B38,MeaningfulAssetElv,
  IF($C38,MeaningfulSharingActorElv,
  IF($D38, MeaningfulSharedResourceElv,
  IF($E38,MeaningfulSharedNonAssetDataElv,
  IF($F38,MeaningfulSharedConnectionElv,FALSE))))),
  IF($B38,$H38,$G38),
  IF($B38,L$3,L$2)),
FALSE),
$J37&lt;&gt;"")</f>
        <v>0</v>
      </c>
      <c r="M38" s="85" t="b">
        <f ca="1">AND(IFERROR(INDEX(IF($B38,MeaningfulAssetElv,
  IF($C38,MeaningfulSharingActorElv,
  IF($D38, MeaningfulSharedResourceElv,
  IF($E38,MeaningfulSharedNonAssetDataElv,
  IF($F38,MeaningfulSharedConnectionElv,FALSE))))),
  IF($B38,$H38,$G38),
  IF($B38,M$3,M$2)),
FALSE),
$J37&lt;&gt;"")</f>
        <v>0</v>
      </c>
      <c r="N38" s="86" t="b">
        <f ca="1">AND(IFERROR(INDEX(IF($B38,MeaningfulAssetElv,
  IF($C38,MeaningfulSharingActorElv,
  IF($D38, MeaningfulSharedResourceElv,
  IF($E38,MeaningfulSharedNonAssetDataElv,
  IF($F38,MeaningfulSharedConnectionElv,FALSE))))),
  IF($B38,$H38,$G38),
  IF($B38,N$3,N$2)),
FALSE),
$J37&lt;&gt;"")</f>
        <v>0</v>
      </c>
      <c r="O38" s="47" t="b">
        <f ca="1">AND(IFERROR(INDEX(IF($B38,MeaningfulAssetDoS,
  IF($C38,MeaningfulSharingActorDoS,
  IF($D38,MeaningfulSharedResourceDoS,
  IF($E38,MeaningfulSharedNonAssetDataDoS,
  IF($F38,MeaningfulSharedConnectionDoS,FALSE))))),
  IF($B38,$H38,$G38),
  IF($B38,O$3,O$2)),
FALSE),
$J37&lt;&gt;"")</f>
        <v>0</v>
      </c>
      <c r="P38" s="85" t="b">
        <f ca="1">AND(IFERROR(INDEX(IF($B38,MeaningfulAssetDoS,
  IF($C38,MeaningfulSharingActorDoS,
  IF($D38,MeaningfulSharedResourceDoS,
  IF($E38,MeaningfulSharedNonAssetDataDoS,
  IF($F38,MeaningfulSharedConnectionDoS,FALSE))))),
  IF($B38,$H38,$G38),
  IF($B38,P$3,P$2)),
FALSE),
$J37&lt;&gt;"")</f>
        <v>0</v>
      </c>
      <c r="Q38" s="86" t="b">
        <f ca="1">AND(IFERROR(INDEX(IF($B38,MeaningfulAssetDoS,
  IF($C38,MeaningfulSharingActorDoS,
  IF($D38,MeaningfulSharedResourceDoS,
  IF($E38,MeaningfulSharedNonAssetDataDoS,
  IF($F38,MeaningfulSharedConnectionDoS,FALSE))))),
  IF($B38,$H38,$G38),
  IF($B38,Q$3,Q$2)),
FALSE),
$J37&lt;&gt;"")</f>
        <v>0</v>
      </c>
      <c r="S38" s="22">
        <f t="shared" si="8"/>
        <v>37</v>
      </c>
      <c r="T38" s="22" t="str">
        <f t="shared" ca="1" si="13"/>
        <v/>
      </c>
      <c r="U38" s="22" t="str">
        <f t="shared" ca="1" si="13"/>
        <v/>
      </c>
      <c r="V38" s="22" t="b">
        <f t="shared" ca="1" si="10"/>
        <v>1</v>
      </c>
      <c r="W38" s="22" t="b">
        <f t="shared" ca="1" si="11"/>
        <v>1</v>
      </c>
      <c r="Y38" s="400"/>
      <c r="Z38" s="401"/>
      <c r="AA38" s="402"/>
      <c r="AB38" s="400"/>
      <c r="AC38" s="401"/>
      <c r="AD38" s="402"/>
    </row>
    <row r="39" spans="1:30" ht="16">
      <c r="A39" s="45">
        <f>ROW()</f>
        <v>39</v>
      </c>
      <c r="B39" s="45" t="b">
        <f t="shared" ca="1" si="12"/>
        <v>0</v>
      </c>
      <c r="C39" s="45" t="b">
        <f t="shared" ca="1" si="12"/>
        <v>0</v>
      </c>
      <c r="D39" s="45" t="b">
        <f t="shared" ca="1" si="12"/>
        <v>0</v>
      </c>
      <c r="E39" s="45" t="b">
        <f t="shared" ca="1" si="12"/>
        <v>0</v>
      </c>
      <c r="F39" s="45" t="b">
        <f t="shared" ca="1" si="12"/>
        <v>0</v>
      </c>
      <c r="G39" s="77">
        <f t="shared" ca="1" si="5"/>
        <v>0</v>
      </c>
      <c r="H39" s="22">
        <f t="shared" ca="1" si="6"/>
        <v>0</v>
      </c>
      <c r="I39" s="79" t="str">
        <f t="shared" ca="1" si="7"/>
        <v/>
      </c>
      <c r="J39" s="272" t="str">
        <f ca="1">IFERROR(INDEX(IF($B39,AssetName,
  IF($C39,SharingActorName,
  IF($D39,SharedResourceName,
  IF($E39,SharedNonAssetDataName,
  IF($F39,SharedConnectionName,""))))),$G39),"")</f>
        <v/>
      </c>
      <c r="K39" s="273"/>
      <c r="L39" s="82" t="b">
        <f ca="1">AND(IFERROR(INDEX(IF($B39,MeaningfulAssetElv,
  IF($C39,MeaningfulSharingActorElv,
  IF($D39, MeaningfulSharedResourceElv,
  IF($E39,MeaningfulSharedNonAssetDataElv,
  IF($F39,MeaningfulSharedConnectionElv,FALSE))))),
  IF($B39,$H39,$G39),
  IF($B39,L$3,L$1)),
FALSE),
$J39&lt;&gt;"")</f>
        <v>0</v>
      </c>
      <c r="M39" s="83" t="b">
        <f ca="1">AND(IFERROR(INDEX(IF($B39,MeaningfulAssetElv,
  IF($C39,MeaningfulSharingActorElv,
  IF($D39, MeaningfulSharedResourceElv,
  IF($E39,MeaningfulSharedNonAssetDataElv,
  IF($F39,MeaningfulSharedConnectionElv,FALSE))))),
  IF($B39,$H39,$G39),
  IF($B39,M$3,M$1)),
FALSE),
$J39&lt;&gt;"")</f>
        <v>0</v>
      </c>
      <c r="N39" s="84" t="b">
        <f ca="1">AND(IFERROR(INDEX(IF($B39,MeaningfulAssetElv,
  IF($C39,MeaningfulSharingActorElv,
  IF($D39, MeaningfulSharedResourceElv,
  IF($E39,MeaningfulSharedNonAssetDataElv,
  IF($F39,MeaningfulSharedConnectionElv,FALSE))))),
  IF($B39,$H39,$G39),
  IF($B39,N$3,N$1)),
FALSE),
$J39&lt;&gt;"")</f>
        <v>0</v>
      </c>
      <c r="O39" s="82" t="b">
        <f ca="1">AND(IFERROR(INDEX(IF($B39,MeaningfulAssetDoS,
  IF($C39,MeaningfulSharingActorDoS,
  IF($D39,MeaningfulSharedResourceDoS,
  IF($E39,MeaningfulSharedNonAssetDataDoS,
  IF($F39,MeaningfulSharedConnectionDoS,FALSE))))),
  IF($B39,$H39,$G39),
  IF($B39,O$3,O$1)),
FALSE),
$J39&lt;&gt;"")</f>
        <v>0</v>
      </c>
      <c r="P39" s="83" t="b">
        <f ca="1">AND(IFERROR(INDEX(IF($B39,MeaningfulAssetDoS,
  IF($C39,MeaningfulSharingActorDoS,
  IF($D39,MeaningfulSharedResourceDoS,
  IF($E39,MeaningfulSharedNonAssetDataDoS,
  IF($F39,MeaningfulSharedConnectionDoS,FALSE))))),
  IF($B39,$H39,$G39),
  IF($B39,P$3,P$1)),
FALSE),
$J39&lt;&gt;"")</f>
        <v>0</v>
      </c>
      <c r="Q39" s="84" t="b">
        <f ca="1">AND(IFERROR(INDEX(IF($B39,MeaningfulAssetDoS,
  IF($C39,MeaningfulSharingActorDoS,
  IF($D39,MeaningfulSharedResourceDoS,
  IF($E39,MeaningfulSharedNonAssetDataDoS,
  IF($F39,MeaningfulSharedConnectionDoS,FALSE))))),
  IF($B39,$H39,$G39),
  IF($B39,Q$3,Q$1)),
FALSE),
$J39&lt;&gt;"")</f>
        <v>0</v>
      </c>
      <c r="S39" s="22">
        <f t="shared" si="8"/>
        <v>38</v>
      </c>
      <c r="T39" s="22" t="str">
        <f t="shared" ca="1" si="13"/>
        <v/>
      </c>
      <c r="U39" s="22">
        <f t="shared" ca="1" si="13"/>
        <v>0</v>
      </c>
      <c r="V39" s="22" t="b">
        <f t="shared" ca="1" si="10"/>
        <v>1</v>
      </c>
      <c r="W39" s="22" t="b">
        <f t="shared" ca="1" si="11"/>
        <v>0</v>
      </c>
      <c r="Y39" s="397"/>
      <c r="Z39" s="398"/>
      <c r="AA39" s="399"/>
      <c r="AB39" s="397"/>
      <c r="AC39" s="398"/>
      <c r="AD39" s="399"/>
    </row>
    <row r="40" spans="1:30" ht="16">
      <c r="A40" s="45">
        <f>ROW()</f>
        <v>40</v>
      </c>
      <c r="B40" s="45" t="b">
        <f t="shared" ca="1" si="12"/>
        <v>0</v>
      </c>
      <c r="C40" s="45" t="b">
        <f t="shared" ca="1" si="12"/>
        <v>0</v>
      </c>
      <c r="D40" s="45" t="b">
        <f t="shared" ca="1" si="12"/>
        <v>0</v>
      </c>
      <c r="E40" s="45" t="b">
        <f t="shared" ca="1" si="12"/>
        <v>0</v>
      </c>
      <c r="F40" s="45" t="b">
        <f t="shared" ca="1" si="12"/>
        <v>0</v>
      </c>
      <c r="G40" s="77">
        <f t="shared" ca="1" si="5"/>
        <v>0</v>
      </c>
      <c r="H40" s="22">
        <f t="shared" ca="1" si="6"/>
        <v>0</v>
      </c>
      <c r="I40" s="79" t="str">
        <f t="shared" ca="1" si="7"/>
        <v/>
      </c>
      <c r="J40" s="274"/>
      <c r="K40" s="275"/>
      <c r="L40" s="47" t="b">
        <f ca="1">AND(IFERROR(INDEX(IF($B40,MeaningfulAssetElv,
  IF($C40,MeaningfulSharingActorElv,
  IF($D40, MeaningfulSharedResourceElv,
  IF($E40,MeaningfulSharedNonAssetDataElv,
  IF($F40,MeaningfulSharedConnectionElv,FALSE))))),
  IF($B40,$H40,$G40),
  IF($B40,L$3,L$2)),
FALSE),
$J39&lt;&gt;"")</f>
        <v>0</v>
      </c>
      <c r="M40" s="85" t="b">
        <f ca="1">AND(IFERROR(INDEX(IF($B40,MeaningfulAssetElv,
  IF($C40,MeaningfulSharingActorElv,
  IF($D40, MeaningfulSharedResourceElv,
  IF($E40,MeaningfulSharedNonAssetDataElv,
  IF($F40,MeaningfulSharedConnectionElv,FALSE))))),
  IF($B40,$H40,$G40),
  IF($B40,M$3,M$2)),
FALSE),
$J39&lt;&gt;"")</f>
        <v>0</v>
      </c>
      <c r="N40" s="86" t="b">
        <f ca="1">AND(IFERROR(INDEX(IF($B40,MeaningfulAssetElv,
  IF($C40,MeaningfulSharingActorElv,
  IF($D40, MeaningfulSharedResourceElv,
  IF($E40,MeaningfulSharedNonAssetDataElv,
  IF($F40,MeaningfulSharedConnectionElv,FALSE))))),
  IF($B40,$H40,$G40),
  IF($B40,N$3,N$2)),
FALSE),
$J39&lt;&gt;"")</f>
        <v>0</v>
      </c>
      <c r="O40" s="47" t="b">
        <f ca="1">AND(IFERROR(INDEX(IF($B40,MeaningfulAssetDoS,
  IF($C40,MeaningfulSharingActorDoS,
  IF($D40,MeaningfulSharedResourceDoS,
  IF($E40,MeaningfulSharedNonAssetDataDoS,
  IF($F40,MeaningfulSharedConnectionDoS,FALSE))))),
  IF($B40,$H40,$G40),
  IF($B40,O$3,O$2)),
FALSE),
$J39&lt;&gt;"")</f>
        <v>0</v>
      </c>
      <c r="P40" s="85" t="b">
        <f ca="1">AND(IFERROR(INDEX(IF($B40,MeaningfulAssetDoS,
  IF($C40,MeaningfulSharingActorDoS,
  IF($D40,MeaningfulSharedResourceDoS,
  IF($E40,MeaningfulSharedNonAssetDataDoS,
  IF($F40,MeaningfulSharedConnectionDoS,FALSE))))),
  IF($B40,$H40,$G40),
  IF($B40,P$3,P$2)),
FALSE),
$J39&lt;&gt;"")</f>
        <v>0</v>
      </c>
      <c r="Q40" s="86" t="b">
        <f ca="1">AND(IFERROR(INDEX(IF($B40,MeaningfulAssetDoS,
  IF($C40,MeaningfulSharingActorDoS,
  IF($D40,MeaningfulSharedResourceDoS,
  IF($E40,MeaningfulSharedNonAssetDataDoS,
  IF($F40,MeaningfulSharedConnectionDoS,FALSE))))),
  IF($B40,$H40,$G40),
  IF($B40,Q$3,Q$2)),
FALSE),
$J39&lt;&gt;"")</f>
        <v>0</v>
      </c>
      <c r="S40" s="22">
        <f t="shared" si="8"/>
        <v>39</v>
      </c>
      <c r="T40" s="22" t="str">
        <f t="shared" ca="1" si="13"/>
        <v/>
      </c>
      <c r="U40" s="22" t="str">
        <f t="shared" ca="1" si="13"/>
        <v/>
      </c>
      <c r="V40" s="22" t="b">
        <f t="shared" ca="1" si="10"/>
        <v>1</v>
      </c>
      <c r="W40" s="22" t="b">
        <f t="shared" ca="1" si="11"/>
        <v>1</v>
      </c>
      <c r="Y40" s="400"/>
      <c r="Z40" s="401"/>
      <c r="AA40" s="402"/>
      <c r="AB40" s="400"/>
      <c r="AC40" s="401"/>
      <c r="AD40" s="402"/>
    </row>
    <row r="41" spans="1:30" ht="16">
      <c r="A41" s="45">
        <f>ROW()</f>
        <v>41</v>
      </c>
      <c r="B41" s="45" t="b">
        <f t="shared" ca="1" si="12"/>
        <v>0</v>
      </c>
      <c r="C41" s="45" t="b">
        <f t="shared" ca="1" si="12"/>
        <v>0</v>
      </c>
      <c r="D41" s="45" t="b">
        <f t="shared" ca="1" si="12"/>
        <v>0</v>
      </c>
      <c r="E41" s="45" t="b">
        <f t="shared" ca="1" si="12"/>
        <v>0</v>
      </c>
      <c r="F41" s="45" t="b">
        <f t="shared" ca="1" si="12"/>
        <v>0</v>
      </c>
      <c r="G41" s="77">
        <f t="shared" ca="1" si="5"/>
        <v>0</v>
      </c>
      <c r="H41" s="22">
        <f t="shared" ca="1" si="6"/>
        <v>0</v>
      </c>
      <c r="I41" s="79" t="str">
        <f t="shared" ca="1" si="7"/>
        <v/>
      </c>
      <c r="J41" s="272" t="str">
        <f ca="1">IFERROR(INDEX(IF($B41,AssetName,
  IF($C41,SharingActorName,
  IF($D41,SharedResourceName,
  IF($E41,SharedNonAssetDataName,
  IF($F41,SharedConnectionName,""))))),$G41),"")</f>
        <v/>
      </c>
      <c r="K41" s="273"/>
      <c r="L41" s="82" t="b">
        <f ca="1">AND(IFERROR(INDEX(IF($B41,MeaningfulAssetElv,
  IF($C41,MeaningfulSharingActorElv,
  IF($D41, MeaningfulSharedResourceElv,
  IF($E41,MeaningfulSharedNonAssetDataElv,
  IF($F41,MeaningfulSharedConnectionElv,FALSE))))),
  IF($B41,$H41,$G41),
  IF($B41,L$3,L$1)),
FALSE),
$J41&lt;&gt;"")</f>
        <v>0</v>
      </c>
      <c r="M41" s="83" t="b">
        <f ca="1">AND(IFERROR(INDEX(IF($B41,MeaningfulAssetElv,
  IF($C41,MeaningfulSharingActorElv,
  IF($D41, MeaningfulSharedResourceElv,
  IF($E41,MeaningfulSharedNonAssetDataElv,
  IF($F41,MeaningfulSharedConnectionElv,FALSE))))),
  IF($B41,$H41,$G41),
  IF($B41,M$3,M$1)),
FALSE),
$J41&lt;&gt;"")</f>
        <v>0</v>
      </c>
      <c r="N41" s="84" t="b">
        <f ca="1">AND(IFERROR(INDEX(IF($B41,MeaningfulAssetElv,
  IF($C41,MeaningfulSharingActorElv,
  IF($D41, MeaningfulSharedResourceElv,
  IF($E41,MeaningfulSharedNonAssetDataElv,
  IF($F41,MeaningfulSharedConnectionElv,FALSE))))),
  IF($B41,$H41,$G41),
  IF($B41,N$3,N$1)),
FALSE),
$J41&lt;&gt;"")</f>
        <v>0</v>
      </c>
      <c r="O41" s="82" t="b">
        <f ca="1">AND(IFERROR(INDEX(IF($B41,MeaningfulAssetDoS,
  IF($C41,MeaningfulSharingActorDoS,
  IF($D41,MeaningfulSharedResourceDoS,
  IF($E41,MeaningfulSharedNonAssetDataDoS,
  IF($F41,MeaningfulSharedConnectionDoS,FALSE))))),
  IF($B41,$H41,$G41),
  IF($B41,O$3,O$1)),
FALSE),
$J41&lt;&gt;"")</f>
        <v>0</v>
      </c>
      <c r="P41" s="83" t="b">
        <f ca="1">AND(IFERROR(INDEX(IF($B41,MeaningfulAssetDoS,
  IF($C41,MeaningfulSharingActorDoS,
  IF($D41,MeaningfulSharedResourceDoS,
  IF($E41,MeaningfulSharedNonAssetDataDoS,
  IF($F41,MeaningfulSharedConnectionDoS,FALSE))))),
  IF($B41,$H41,$G41),
  IF($B41,P$3,P$1)),
FALSE),
$J41&lt;&gt;"")</f>
        <v>0</v>
      </c>
      <c r="Q41" s="84" t="b">
        <f ca="1">AND(IFERROR(INDEX(IF($B41,MeaningfulAssetDoS,
  IF($C41,MeaningfulSharingActorDoS,
  IF($D41,MeaningfulSharedResourceDoS,
  IF($E41,MeaningfulSharedNonAssetDataDoS,
  IF($F41,MeaningfulSharedConnectionDoS,FALSE))))),
  IF($B41,$H41,$G41),
  IF($B41,Q$3,Q$1)),
FALSE),
$J41&lt;&gt;"")</f>
        <v>0</v>
      </c>
      <c r="S41" s="22">
        <f t="shared" si="8"/>
        <v>40</v>
      </c>
      <c r="T41" s="22" t="str">
        <f t="shared" ca="1" si="13"/>
        <v/>
      </c>
      <c r="U41" s="22">
        <f t="shared" ca="1" si="13"/>
        <v>0</v>
      </c>
      <c r="V41" s="22" t="b">
        <f t="shared" ca="1" si="10"/>
        <v>1</v>
      </c>
      <c r="W41" s="22" t="b">
        <f t="shared" ca="1" si="11"/>
        <v>0</v>
      </c>
      <c r="Y41" s="397"/>
      <c r="Z41" s="398"/>
      <c r="AA41" s="399"/>
      <c r="AB41" s="397"/>
      <c r="AC41" s="398"/>
      <c r="AD41" s="399"/>
    </row>
    <row r="42" spans="1:30" ht="16">
      <c r="A42" s="45">
        <f>ROW()</f>
        <v>42</v>
      </c>
      <c r="B42" s="45" t="b">
        <f t="shared" ca="1" si="12"/>
        <v>0</v>
      </c>
      <c r="C42" s="45" t="b">
        <f t="shared" ca="1" si="12"/>
        <v>0</v>
      </c>
      <c r="D42" s="45" t="b">
        <f t="shared" ca="1" si="12"/>
        <v>0</v>
      </c>
      <c r="E42" s="45" t="b">
        <f t="shared" ca="1" si="12"/>
        <v>0</v>
      </c>
      <c r="F42" s="45" t="b">
        <f t="shared" ca="1" si="12"/>
        <v>0</v>
      </c>
      <c r="G42" s="77">
        <f t="shared" ca="1" si="5"/>
        <v>0</v>
      </c>
      <c r="H42" s="22">
        <f t="shared" ca="1" si="6"/>
        <v>0</v>
      </c>
      <c r="I42" s="79" t="str">
        <f t="shared" ca="1" si="7"/>
        <v/>
      </c>
      <c r="J42" s="274"/>
      <c r="K42" s="275"/>
      <c r="L42" s="47" t="b">
        <f ca="1">AND(IFERROR(INDEX(IF($B42,MeaningfulAssetElv,
  IF($C42,MeaningfulSharingActorElv,
  IF($D42, MeaningfulSharedResourceElv,
  IF($E42,MeaningfulSharedNonAssetDataElv,
  IF($F42,MeaningfulSharedConnectionElv,FALSE))))),
  IF($B42,$H42,$G42),
  IF($B42,L$3,L$2)),
FALSE),
$J41&lt;&gt;"")</f>
        <v>0</v>
      </c>
      <c r="M42" s="85" t="b">
        <f ca="1">AND(IFERROR(INDEX(IF($B42,MeaningfulAssetElv,
  IF($C42,MeaningfulSharingActorElv,
  IF($D42, MeaningfulSharedResourceElv,
  IF($E42,MeaningfulSharedNonAssetDataElv,
  IF($F42,MeaningfulSharedConnectionElv,FALSE))))),
  IF($B42,$H42,$G42),
  IF($B42,M$3,M$2)),
FALSE),
$J41&lt;&gt;"")</f>
        <v>0</v>
      </c>
      <c r="N42" s="86" t="b">
        <f ca="1">AND(IFERROR(INDEX(IF($B42,MeaningfulAssetElv,
  IF($C42,MeaningfulSharingActorElv,
  IF($D42, MeaningfulSharedResourceElv,
  IF($E42,MeaningfulSharedNonAssetDataElv,
  IF($F42,MeaningfulSharedConnectionElv,FALSE))))),
  IF($B42,$H42,$G42),
  IF($B42,N$3,N$2)),
FALSE),
$J41&lt;&gt;"")</f>
        <v>0</v>
      </c>
      <c r="O42" s="47" t="b">
        <f ca="1">AND(IFERROR(INDEX(IF($B42,MeaningfulAssetDoS,
  IF($C42,MeaningfulSharingActorDoS,
  IF($D42,MeaningfulSharedResourceDoS,
  IF($E42,MeaningfulSharedNonAssetDataDoS,
  IF($F42,MeaningfulSharedConnectionDoS,FALSE))))),
  IF($B42,$H42,$G42),
  IF($B42,O$3,O$2)),
FALSE),
$J41&lt;&gt;"")</f>
        <v>0</v>
      </c>
      <c r="P42" s="85" t="b">
        <f ca="1">AND(IFERROR(INDEX(IF($B42,MeaningfulAssetDoS,
  IF($C42,MeaningfulSharingActorDoS,
  IF($D42,MeaningfulSharedResourceDoS,
  IF($E42,MeaningfulSharedNonAssetDataDoS,
  IF($F42,MeaningfulSharedConnectionDoS,FALSE))))),
  IF($B42,$H42,$G42),
  IF($B42,P$3,P$2)),
FALSE),
$J41&lt;&gt;"")</f>
        <v>0</v>
      </c>
      <c r="Q42" s="86" t="b">
        <f ca="1">AND(IFERROR(INDEX(IF($B42,MeaningfulAssetDoS,
  IF($C42,MeaningfulSharingActorDoS,
  IF($D42,MeaningfulSharedResourceDoS,
  IF($E42,MeaningfulSharedNonAssetDataDoS,
  IF($F42,MeaningfulSharedConnectionDoS,FALSE))))),
  IF($B42,$H42,$G42),
  IF($B42,Q$3,Q$2)),
FALSE),
$J41&lt;&gt;"")</f>
        <v>0</v>
      </c>
      <c r="S42" s="22">
        <f t="shared" si="8"/>
        <v>41</v>
      </c>
      <c r="T42" s="22" t="str">
        <f t="shared" ca="1" si="13"/>
        <v/>
      </c>
      <c r="U42" s="22" t="str">
        <f t="shared" ca="1" si="13"/>
        <v/>
      </c>
      <c r="V42" s="22" t="b">
        <f t="shared" ca="1" si="10"/>
        <v>1</v>
      </c>
      <c r="W42" s="22" t="b">
        <f t="shared" ca="1" si="11"/>
        <v>1</v>
      </c>
      <c r="Y42" s="400"/>
      <c r="Z42" s="401"/>
      <c r="AA42" s="402"/>
      <c r="AB42" s="400"/>
      <c r="AC42" s="401"/>
      <c r="AD42" s="402"/>
    </row>
    <row r="43" spans="1:30" ht="16">
      <c r="A43" s="45">
        <f>ROW()</f>
        <v>43</v>
      </c>
      <c r="B43" s="45" t="b">
        <f t="shared" ca="1" si="12"/>
        <v>0</v>
      </c>
      <c r="C43" s="45" t="b">
        <f t="shared" ca="1" si="12"/>
        <v>0</v>
      </c>
      <c r="D43" s="45" t="b">
        <f t="shared" ca="1" si="12"/>
        <v>0</v>
      </c>
      <c r="E43" s="45" t="b">
        <f t="shared" ca="1" si="12"/>
        <v>0</v>
      </c>
      <c r="F43" s="45" t="b">
        <f t="shared" ca="1" si="12"/>
        <v>0</v>
      </c>
      <c r="G43" s="77">
        <f t="shared" ca="1" si="5"/>
        <v>0</v>
      </c>
      <c r="H43" s="22">
        <f t="shared" ca="1" si="6"/>
        <v>0</v>
      </c>
      <c r="I43" s="79" t="str">
        <f t="shared" ca="1" si="7"/>
        <v/>
      </c>
      <c r="J43" s="272" t="str">
        <f ca="1">IFERROR(INDEX(IF($B43,AssetName,
  IF($C43,SharingActorName,
  IF($D43,SharedResourceName,
  IF($E43,SharedNonAssetDataName,
  IF($F43,SharedConnectionName,""))))),$G43),"")</f>
        <v/>
      </c>
      <c r="K43" s="273"/>
      <c r="L43" s="82" t="b">
        <f ca="1">AND(IFERROR(INDEX(IF($B43,MeaningfulAssetElv,
  IF($C43,MeaningfulSharingActorElv,
  IF($D43, MeaningfulSharedResourceElv,
  IF($E43,MeaningfulSharedNonAssetDataElv,
  IF($F43,MeaningfulSharedConnectionElv,FALSE))))),
  IF($B43,$H43,$G43),
  IF($B43,L$3,L$1)),
FALSE),
$J43&lt;&gt;"")</f>
        <v>0</v>
      </c>
      <c r="M43" s="83" t="b">
        <f ca="1">AND(IFERROR(INDEX(IF($B43,MeaningfulAssetElv,
  IF($C43,MeaningfulSharingActorElv,
  IF($D43, MeaningfulSharedResourceElv,
  IF($E43,MeaningfulSharedNonAssetDataElv,
  IF($F43,MeaningfulSharedConnectionElv,FALSE))))),
  IF($B43,$H43,$G43),
  IF($B43,M$3,M$1)),
FALSE),
$J43&lt;&gt;"")</f>
        <v>0</v>
      </c>
      <c r="N43" s="84" t="b">
        <f ca="1">AND(IFERROR(INDEX(IF($B43,MeaningfulAssetElv,
  IF($C43,MeaningfulSharingActorElv,
  IF($D43, MeaningfulSharedResourceElv,
  IF($E43,MeaningfulSharedNonAssetDataElv,
  IF($F43,MeaningfulSharedConnectionElv,FALSE))))),
  IF($B43,$H43,$G43),
  IF($B43,N$3,N$1)),
FALSE),
$J43&lt;&gt;"")</f>
        <v>0</v>
      </c>
      <c r="O43" s="82" t="b">
        <f ca="1">AND(IFERROR(INDEX(IF($B43,MeaningfulAssetDoS,
  IF($C43,MeaningfulSharingActorDoS,
  IF($D43,MeaningfulSharedResourceDoS,
  IF($E43,MeaningfulSharedNonAssetDataDoS,
  IF($F43,MeaningfulSharedConnectionDoS,FALSE))))),
  IF($B43,$H43,$G43),
  IF($B43,O$3,O$1)),
FALSE),
$J43&lt;&gt;"")</f>
        <v>0</v>
      </c>
      <c r="P43" s="83" t="b">
        <f ca="1">AND(IFERROR(INDEX(IF($B43,MeaningfulAssetDoS,
  IF($C43,MeaningfulSharingActorDoS,
  IF($D43,MeaningfulSharedResourceDoS,
  IF($E43,MeaningfulSharedNonAssetDataDoS,
  IF($F43,MeaningfulSharedConnectionDoS,FALSE))))),
  IF($B43,$H43,$G43),
  IF($B43,P$3,P$1)),
FALSE),
$J43&lt;&gt;"")</f>
        <v>0</v>
      </c>
      <c r="Q43" s="84" t="b">
        <f ca="1">AND(IFERROR(INDEX(IF($B43,MeaningfulAssetDoS,
  IF($C43,MeaningfulSharingActorDoS,
  IF($D43,MeaningfulSharedResourceDoS,
  IF($E43,MeaningfulSharedNonAssetDataDoS,
  IF($F43,MeaningfulSharedConnectionDoS,FALSE))))),
  IF($B43,$H43,$G43),
  IF($B43,Q$3,Q$1)),
FALSE),
$J43&lt;&gt;"")</f>
        <v>0</v>
      </c>
      <c r="S43" s="22">
        <f t="shared" si="8"/>
        <v>42</v>
      </c>
      <c r="T43" s="22" t="str">
        <f t="shared" ca="1" si="13"/>
        <v/>
      </c>
      <c r="U43" s="22">
        <f t="shared" ca="1" si="13"/>
        <v>0</v>
      </c>
      <c r="V43" s="22" t="b">
        <f t="shared" ca="1" si="10"/>
        <v>1</v>
      </c>
      <c r="W43" s="22" t="b">
        <f t="shared" ca="1" si="11"/>
        <v>0</v>
      </c>
      <c r="Y43" s="397"/>
      <c r="Z43" s="398"/>
      <c r="AA43" s="399"/>
      <c r="AB43" s="397"/>
      <c r="AC43" s="398"/>
      <c r="AD43" s="399"/>
    </row>
    <row r="44" spans="1:30" ht="16">
      <c r="A44" s="45">
        <f>ROW()</f>
        <v>44</v>
      </c>
      <c r="B44" s="45" t="b">
        <f t="shared" ca="1" si="12"/>
        <v>0</v>
      </c>
      <c r="C44" s="45" t="b">
        <f t="shared" ca="1" si="12"/>
        <v>0</v>
      </c>
      <c r="D44" s="45" t="b">
        <f t="shared" ca="1" si="12"/>
        <v>0</v>
      </c>
      <c r="E44" s="45" t="b">
        <f t="shared" ca="1" si="12"/>
        <v>0</v>
      </c>
      <c r="F44" s="45" t="b">
        <f t="shared" ca="1" si="12"/>
        <v>0</v>
      </c>
      <c r="G44" s="77">
        <f t="shared" ca="1" si="5"/>
        <v>0</v>
      </c>
      <c r="H44" s="22">
        <f t="shared" ca="1" si="6"/>
        <v>0</v>
      </c>
      <c r="I44" s="79" t="str">
        <f t="shared" ca="1" si="7"/>
        <v/>
      </c>
      <c r="J44" s="274"/>
      <c r="K44" s="275"/>
      <c r="L44" s="47" t="b">
        <f ca="1">AND(IFERROR(INDEX(IF($B44,MeaningfulAssetElv,
  IF($C44,MeaningfulSharingActorElv,
  IF($D44, MeaningfulSharedResourceElv,
  IF($E44,MeaningfulSharedNonAssetDataElv,
  IF($F44,MeaningfulSharedConnectionElv,FALSE))))),
  IF($B44,$H44,$G44),
  IF($B44,L$3,L$2)),
FALSE),
$J43&lt;&gt;"")</f>
        <v>0</v>
      </c>
      <c r="M44" s="85" t="b">
        <f ca="1">AND(IFERROR(INDEX(IF($B44,MeaningfulAssetElv,
  IF($C44,MeaningfulSharingActorElv,
  IF($D44, MeaningfulSharedResourceElv,
  IF($E44,MeaningfulSharedNonAssetDataElv,
  IF($F44,MeaningfulSharedConnectionElv,FALSE))))),
  IF($B44,$H44,$G44),
  IF($B44,M$3,M$2)),
FALSE),
$J43&lt;&gt;"")</f>
        <v>0</v>
      </c>
      <c r="N44" s="86" t="b">
        <f ca="1">AND(IFERROR(INDEX(IF($B44,MeaningfulAssetElv,
  IF($C44,MeaningfulSharingActorElv,
  IF($D44, MeaningfulSharedResourceElv,
  IF($E44,MeaningfulSharedNonAssetDataElv,
  IF($F44,MeaningfulSharedConnectionElv,FALSE))))),
  IF($B44,$H44,$G44),
  IF($B44,N$3,N$2)),
FALSE),
$J43&lt;&gt;"")</f>
        <v>0</v>
      </c>
      <c r="O44" s="47" t="b">
        <f ca="1">AND(IFERROR(INDEX(IF($B44,MeaningfulAssetDoS,
  IF($C44,MeaningfulSharingActorDoS,
  IF($D44,MeaningfulSharedResourceDoS,
  IF($E44,MeaningfulSharedNonAssetDataDoS,
  IF($F44,MeaningfulSharedConnectionDoS,FALSE))))),
  IF($B44,$H44,$G44),
  IF($B44,O$3,O$2)),
FALSE),
$J43&lt;&gt;"")</f>
        <v>0</v>
      </c>
      <c r="P44" s="85" t="b">
        <f ca="1">AND(IFERROR(INDEX(IF($B44,MeaningfulAssetDoS,
  IF($C44,MeaningfulSharingActorDoS,
  IF($D44,MeaningfulSharedResourceDoS,
  IF($E44,MeaningfulSharedNonAssetDataDoS,
  IF($F44,MeaningfulSharedConnectionDoS,FALSE))))),
  IF($B44,$H44,$G44),
  IF($B44,P$3,P$2)),
FALSE),
$J43&lt;&gt;"")</f>
        <v>0</v>
      </c>
      <c r="Q44" s="86" t="b">
        <f ca="1">AND(IFERROR(INDEX(IF($B44,MeaningfulAssetDoS,
  IF($C44,MeaningfulSharingActorDoS,
  IF($D44,MeaningfulSharedResourceDoS,
  IF($E44,MeaningfulSharedNonAssetDataDoS,
  IF($F44,MeaningfulSharedConnectionDoS,FALSE))))),
  IF($B44,$H44,$G44),
  IF($B44,Q$3,Q$2)),
FALSE),
$J43&lt;&gt;"")</f>
        <v>0</v>
      </c>
      <c r="S44" s="22">
        <f t="shared" si="8"/>
        <v>43</v>
      </c>
      <c r="T44" s="22" t="str">
        <f t="shared" ca="1" si="13"/>
        <v/>
      </c>
      <c r="U44" s="22" t="str">
        <f t="shared" ca="1" si="13"/>
        <v/>
      </c>
      <c r="V44" s="22" t="b">
        <f t="shared" ca="1" si="10"/>
        <v>1</v>
      </c>
      <c r="W44" s="22" t="b">
        <f t="shared" ca="1" si="11"/>
        <v>1</v>
      </c>
      <c r="Y44" s="400"/>
      <c r="Z44" s="401"/>
      <c r="AA44" s="402"/>
      <c r="AB44" s="400"/>
      <c r="AC44" s="401"/>
      <c r="AD44" s="402"/>
    </row>
    <row r="45" spans="1:30" ht="16">
      <c r="A45" s="45">
        <f>ROW()</f>
        <v>45</v>
      </c>
      <c r="B45" s="45" t="b">
        <f t="shared" ca="1" si="12"/>
        <v>0</v>
      </c>
      <c r="C45" s="45" t="b">
        <f t="shared" ca="1" si="12"/>
        <v>0</v>
      </c>
      <c r="D45" s="45" t="b">
        <f t="shared" ca="1" si="12"/>
        <v>0</v>
      </c>
      <c r="E45" s="45" t="b">
        <f t="shared" ca="1" si="12"/>
        <v>0</v>
      </c>
      <c r="F45" s="45" t="b">
        <f t="shared" ca="1" si="12"/>
        <v>0</v>
      </c>
      <c r="G45" s="77">
        <f t="shared" ca="1" si="5"/>
        <v>0</v>
      </c>
      <c r="H45" s="22">
        <f t="shared" ca="1" si="6"/>
        <v>0</v>
      </c>
      <c r="I45" s="79" t="str">
        <f t="shared" ca="1" si="7"/>
        <v/>
      </c>
      <c r="J45" s="272" t="str">
        <f ca="1">IFERROR(INDEX(IF($B45,AssetName,
  IF($C45,SharingActorName,
  IF($D45,SharedResourceName,
  IF($E45,SharedNonAssetDataName,
  IF($F45,SharedConnectionName,""))))),$G45),"")</f>
        <v/>
      </c>
      <c r="K45" s="273"/>
      <c r="L45" s="82" t="b">
        <f ca="1">AND(IFERROR(INDEX(IF($B45,MeaningfulAssetElv,
  IF($C45,MeaningfulSharingActorElv,
  IF($D45, MeaningfulSharedResourceElv,
  IF($E45,MeaningfulSharedNonAssetDataElv,
  IF($F45,MeaningfulSharedConnectionElv,FALSE))))),
  IF($B45,$H45,$G45),
  IF($B45,L$3,L$1)),
FALSE),
$J45&lt;&gt;"")</f>
        <v>0</v>
      </c>
      <c r="M45" s="83" t="b">
        <f ca="1">AND(IFERROR(INDEX(IF($B45,MeaningfulAssetElv,
  IF($C45,MeaningfulSharingActorElv,
  IF($D45, MeaningfulSharedResourceElv,
  IF($E45,MeaningfulSharedNonAssetDataElv,
  IF($F45,MeaningfulSharedConnectionElv,FALSE))))),
  IF($B45,$H45,$G45),
  IF($B45,M$3,M$1)),
FALSE),
$J45&lt;&gt;"")</f>
        <v>0</v>
      </c>
      <c r="N45" s="84" t="b">
        <f ca="1">AND(IFERROR(INDEX(IF($B45,MeaningfulAssetElv,
  IF($C45,MeaningfulSharingActorElv,
  IF($D45, MeaningfulSharedResourceElv,
  IF($E45,MeaningfulSharedNonAssetDataElv,
  IF($F45,MeaningfulSharedConnectionElv,FALSE))))),
  IF($B45,$H45,$G45),
  IF($B45,N$3,N$1)),
FALSE),
$J45&lt;&gt;"")</f>
        <v>0</v>
      </c>
      <c r="O45" s="82" t="b">
        <f ca="1">AND(IFERROR(INDEX(IF($B45,MeaningfulAssetDoS,
  IF($C45,MeaningfulSharingActorDoS,
  IF($D45,MeaningfulSharedResourceDoS,
  IF($E45,MeaningfulSharedNonAssetDataDoS,
  IF($F45,MeaningfulSharedConnectionDoS,FALSE))))),
  IF($B45,$H45,$G45),
  IF($B45,O$3,O$1)),
FALSE),
$J45&lt;&gt;"")</f>
        <v>0</v>
      </c>
      <c r="P45" s="83" t="b">
        <f ca="1">AND(IFERROR(INDEX(IF($B45,MeaningfulAssetDoS,
  IF($C45,MeaningfulSharingActorDoS,
  IF($D45,MeaningfulSharedResourceDoS,
  IF($E45,MeaningfulSharedNonAssetDataDoS,
  IF($F45,MeaningfulSharedConnectionDoS,FALSE))))),
  IF($B45,$H45,$G45),
  IF($B45,P$3,P$1)),
FALSE),
$J45&lt;&gt;"")</f>
        <v>0</v>
      </c>
      <c r="Q45" s="84" t="b">
        <f ca="1">AND(IFERROR(INDEX(IF($B45,MeaningfulAssetDoS,
  IF($C45,MeaningfulSharingActorDoS,
  IF($D45,MeaningfulSharedResourceDoS,
  IF($E45,MeaningfulSharedNonAssetDataDoS,
  IF($F45,MeaningfulSharedConnectionDoS,FALSE))))),
  IF($B45,$H45,$G45),
  IF($B45,Q$3,Q$1)),
FALSE),
$J45&lt;&gt;"")</f>
        <v>0</v>
      </c>
      <c r="S45" s="22">
        <f t="shared" si="8"/>
        <v>44</v>
      </c>
      <c r="T45" s="22" t="str">
        <f t="shared" ca="1" si="13"/>
        <v/>
      </c>
      <c r="U45" s="22">
        <f t="shared" ca="1" si="13"/>
        <v>0</v>
      </c>
      <c r="V45" s="22" t="b">
        <f t="shared" ca="1" si="10"/>
        <v>1</v>
      </c>
      <c r="W45" s="22" t="b">
        <f t="shared" ca="1" si="11"/>
        <v>0</v>
      </c>
      <c r="Y45" s="397"/>
      <c r="Z45" s="398"/>
      <c r="AA45" s="399"/>
      <c r="AB45" s="397"/>
      <c r="AC45" s="398"/>
      <c r="AD45" s="399"/>
    </row>
    <row r="46" spans="1:30" ht="16">
      <c r="A46" s="45">
        <f>ROW()</f>
        <v>46</v>
      </c>
      <c r="B46" s="45" t="b">
        <f t="shared" ca="1" si="12"/>
        <v>0</v>
      </c>
      <c r="C46" s="45" t="b">
        <f t="shared" ca="1" si="12"/>
        <v>0</v>
      </c>
      <c r="D46" s="45" t="b">
        <f t="shared" ca="1" si="12"/>
        <v>0</v>
      </c>
      <c r="E46" s="45" t="b">
        <f t="shared" ca="1" si="12"/>
        <v>0</v>
      </c>
      <c r="F46" s="45" t="b">
        <f t="shared" ca="1" si="12"/>
        <v>0</v>
      </c>
      <c r="G46" s="77">
        <f t="shared" ca="1" si="5"/>
        <v>0</v>
      </c>
      <c r="H46" s="22">
        <f t="shared" ca="1" si="6"/>
        <v>0</v>
      </c>
      <c r="I46" s="79" t="str">
        <f t="shared" ca="1" si="7"/>
        <v/>
      </c>
      <c r="J46" s="274"/>
      <c r="K46" s="275"/>
      <c r="L46" s="47" t="b">
        <f ca="1">AND(IFERROR(INDEX(IF($B46,MeaningfulAssetElv,
  IF($C46,MeaningfulSharingActorElv,
  IF($D46, MeaningfulSharedResourceElv,
  IF($E46,MeaningfulSharedNonAssetDataElv,
  IF($F46,MeaningfulSharedConnectionElv,FALSE))))),
  IF($B46,$H46,$G46),
  IF($B46,L$3,L$2)),
FALSE),
$J45&lt;&gt;"")</f>
        <v>0</v>
      </c>
      <c r="M46" s="85" t="b">
        <f ca="1">AND(IFERROR(INDEX(IF($B46,MeaningfulAssetElv,
  IF($C46,MeaningfulSharingActorElv,
  IF($D46, MeaningfulSharedResourceElv,
  IF($E46,MeaningfulSharedNonAssetDataElv,
  IF($F46,MeaningfulSharedConnectionElv,FALSE))))),
  IF($B46,$H46,$G46),
  IF($B46,M$3,M$2)),
FALSE),
$J45&lt;&gt;"")</f>
        <v>0</v>
      </c>
      <c r="N46" s="86" t="b">
        <f ca="1">AND(IFERROR(INDEX(IF($B46,MeaningfulAssetElv,
  IF($C46,MeaningfulSharingActorElv,
  IF($D46, MeaningfulSharedResourceElv,
  IF($E46,MeaningfulSharedNonAssetDataElv,
  IF($F46,MeaningfulSharedConnectionElv,FALSE))))),
  IF($B46,$H46,$G46),
  IF($B46,N$3,N$2)),
FALSE),
$J45&lt;&gt;"")</f>
        <v>0</v>
      </c>
      <c r="O46" s="47" t="b">
        <f ca="1">AND(IFERROR(INDEX(IF($B46,MeaningfulAssetDoS,
  IF($C46,MeaningfulSharingActorDoS,
  IF($D46,MeaningfulSharedResourceDoS,
  IF($E46,MeaningfulSharedNonAssetDataDoS,
  IF($F46,MeaningfulSharedConnectionDoS,FALSE))))),
  IF($B46,$H46,$G46),
  IF($B46,O$3,O$2)),
FALSE),
$J45&lt;&gt;"")</f>
        <v>0</v>
      </c>
      <c r="P46" s="85" t="b">
        <f ca="1">AND(IFERROR(INDEX(IF($B46,MeaningfulAssetDoS,
  IF($C46,MeaningfulSharingActorDoS,
  IF($D46,MeaningfulSharedResourceDoS,
  IF($E46,MeaningfulSharedNonAssetDataDoS,
  IF($F46,MeaningfulSharedConnectionDoS,FALSE))))),
  IF($B46,$H46,$G46),
  IF($B46,P$3,P$2)),
FALSE),
$J45&lt;&gt;"")</f>
        <v>0</v>
      </c>
      <c r="Q46" s="86" t="b">
        <f ca="1">AND(IFERROR(INDEX(IF($B46,MeaningfulAssetDoS,
  IF($C46,MeaningfulSharingActorDoS,
  IF($D46,MeaningfulSharedResourceDoS,
  IF($E46,MeaningfulSharedNonAssetDataDoS,
  IF($F46,MeaningfulSharedConnectionDoS,FALSE))))),
  IF($B46,$H46,$G46),
  IF($B46,Q$3,Q$2)),
FALSE),
$J45&lt;&gt;"")</f>
        <v>0</v>
      </c>
      <c r="S46" s="22">
        <f t="shared" si="8"/>
        <v>45</v>
      </c>
      <c r="T46" s="22" t="str">
        <f t="shared" ca="1" si="13"/>
        <v/>
      </c>
      <c r="U46" s="22" t="str">
        <f t="shared" ca="1" si="13"/>
        <v/>
      </c>
      <c r="V46" s="22" t="b">
        <f t="shared" ca="1" si="10"/>
        <v>1</v>
      </c>
      <c r="W46" s="22" t="b">
        <f t="shared" ca="1" si="11"/>
        <v>1</v>
      </c>
      <c r="Y46" s="400"/>
      <c r="Z46" s="401"/>
      <c r="AA46" s="402"/>
      <c r="AB46" s="400"/>
      <c r="AC46" s="401"/>
      <c r="AD46" s="402"/>
    </row>
    <row r="47" spans="1:30" ht="16">
      <c r="A47" s="45">
        <f>ROW()</f>
        <v>47</v>
      </c>
      <c r="B47" s="45" t="b">
        <f t="shared" ca="1" si="12"/>
        <v>0</v>
      </c>
      <c r="C47" s="45" t="b">
        <f t="shared" ca="1" si="12"/>
        <v>0</v>
      </c>
      <c r="D47" s="45" t="b">
        <f t="shared" ca="1" si="12"/>
        <v>0</v>
      </c>
      <c r="E47" s="45" t="b">
        <f t="shared" ca="1" si="12"/>
        <v>0</v>
      </c>
      <c r="F47" s="45" t="b">
        <f t="shared" ca="1" si="12"/>
        <v>0</v>
      </c>
      <c r="G47" s="77">
        <f t="shared" ca="1" si="5"/>
        <v>0</v>
      </c>
      <c r="H47" s="22">
        <f t="shared" ca="1" si="6"/>
        <v>0</v>
      </c>
      <c r="I47" s="79" t="str">
        <f t="shared" ca="1" si="7"/>
        <v/>
      </c>
      <c r="J47" s="272" t="str">
        <f ca="1">IFERROR(INDEX(IF($B47,AssetName,
  IF($C47,SharingActorName,
  IF($D47,SharedResourceName,
  IF($E47,SharedNonAssetDataName,
  IF($F47,SharedConnectionName,""))))),$G47),"")</f>
        <v/>
      </c>
      <c r="K47" s="273"/>
      <c r="L47" s="82" t="b">
        <f ca="1">AND(IFERROR(INDEX(IF($B47,MeaningfulAssetElv,
  IF($C47,MeaningfulSharingActorElv,
  IF($D47, MeaningfulSharedResourceElv,
  IF($E47,MeaningfulSharedNonAssetDataElv,
  IF($F47,MeaningfulSharedConnectionElv,FALSE))))),
  IF($B47,$H47,$G47),
  IF($B47,L$3,L$1)),
FALSE),
$J47&lt;&gt;"")</f>
        <v>0</v>
      </c>
      <c r="M47" s="83" t="b">
        <f ca="1">AND(IFERROR(INDEX(IF($B47,MeaningfulAssetElv,
  IF($C47,MeaningfulSharingActorElv,
  IF($D47, MeaningfulSharedResourceElv,
  IF($E47,MeaningfulSharedNonAssetDataElv,
  IF($F47,MeaningfulSharedConnectionElv,FALSE))))),
  IF($B47,$H47,$G47),
  IF($B47,M$3,M$1)),
FALSE),
$J47&lt;&gt;"")</f>
        <v>0</v>
      </c>
      <c r="N47" s="84" t="b">
        <f ca="1">AND(IFERROR(INDEX(IF($B47,MeaningfulAssetElv,
  IF($C47,MeaningfulSharingActorElv,
  IF($D47, MeaningfulSharedResourceElv,
  IF($E47,MeaningfulSharedNonAssetDataElv,
  IF($F47,MeaningfulSharedConnectionElv,FALSE))))),
  IF($B47,$H47,$G47),
  IF($B47,N$3,N$1)),
FALSE),
$J47&lt;&gt;"")</f>
        <v>0</v>
      </c>
      <c r="O47" s="82" t="b">
        <f ca="1">AND(IFERROR(INDEX(IF($B47,MeaningfulAssetDoS,
  IF($C47,MeaningfulSharingActorDoS,
  IF($D47,MeaningfulSharedResourceDoS,
  IF($E47,MeaningfulSharedNonAssetDataDoS,
  IF($F47,MeaningfulSharedConnectionDoS,FALSE))))),
  IF($B47,$H47,$G47),
  IF($B47,O$3,O$1)),
FALSE),
$J47&lt;&gt;"")</f>
        <v>0</v>
      </c>
      <c r="P47" s="83" t="b">
        <f ca="1">AND(IFERROR(INDEX(IF($B47,MeaningfulAssetDoS,
  IF($C47,MeaningfulSharingActorDoS,
  IF($D47,MeaningfulSharedResourceDoS,
  IF($E47,MeaningfulSharedNonAssetDataDoS,
  IF($F47,MeaningfulSharedConnectionDoS,FALSE))))),
  IF($B47,$H47,$G47),
  IF($B47,P$3,P$1)),
FALSE),
$J47&lt;&gt;"")</f>
        <v>0</v>
      </c>
      <c r="Q47" s="84" t="b">
        <f ca="1">AND(IFERROR(INDEX(IF($B47,MeaningfulAssetDoS,
  IF($C47,MeaningfulSharingActorDoS,
  IF($D47,MeaningfulSharedResourceDoS,
  IF($E47,MeaningfulSharedNonAssetDataDoS,
  IF($F47,MeaningfulSharedConnectionDoS,FALSE))))),
  IF($B47,$H47,$G47),
  IF($B47,Q$3,Q$1)),
FALSE),
$J47&lt;&gt;"")</f>
        <v>0</v>
      </c>
      <c r="S47" s="22">
        <f t="shared" si="8"/>
        <v>46</v>
      </c>
      <c r="T47" s="22" t="str">
        <f t="shared" ca="1" si="13"/>
        <v/>
      </c>
      <c r="U47" s="22">
        <f t="shared" ca="1" si="13"/>
        <v>0</v>
      </c>
      <c r="V47" s="22" t="b">
        <f t="shared" ca="1" si="10"/>
        <v>1</v>
      </c>
      <c r="W47" s="22" t="b">
        <f t="shared" ca="1" si="11"/>
        <v>0</v>
      </c>
      <c r="Y47" s="397"/>
      <c r="Z47" s="398"/>
      <c r="AA47" s="399"/>
      <c r="AB47" s="397"/>
      <c r="AC47" s="398"/>
      <c r="AD47" s="399"/>
    </row>
    <row r="48" spans="1:30" ht="16">
      <c r="A48" s="45">
        <f>ROW()</f>
        <v>48</v>
      </c>
      <c r="B48" s="45" t="b">
        <f t="shared" ref="B48:F67" ca="1" si="14">AND($A48&gt;=B$2,$A48&lt;=B$3)</f>
        <v>0</v>
      </c>
      <c r="C48" s="45" t="b">
        <f t="shared" ca="1" si="14"/>
        <v>0</v>
      </c>
      <c r="D48" s="45" t="b">
        <f t="shared" ca="1" si="14"/>
        <v>0</v>
      </c>
      <c r="E48" s="45" t="b">
        <f t="shared" ca="1" si="14"/>
        <v>0</v>
      </c>
      <c r="F48" s="45" t="b">
        <f t="shared" ca="1" si="14"/>
        <v>0</v>
      </c>
      <c r="G48" s="77">
        <f t="shared" ca="1" si="5"/>
        <v>0</v>
      </c>
      <c r="H48" s="22">
        <f t="shared" ca="1" si="6"/>
        <v>0</v>
      </c>
      <c r="I48" s="79" t="str">
        <f t="shared" ca="1" si="7"/>
        <v/>
      </c>
      <c r="J48" s="274"/>
      <c r="K48" s="275"/>
      <c r="L48" s="47" t="b">
        <f ca="1">AND(IFERROR(INDEX(IF($B48,MeaningfulAssetElv,
  IF($C48,MeaningfulSharingActorElv,
  IF($D48, MeaningfulSharedResourceElv,
  IF($E48,MeaningfulSharedNonAssetDataElv,
  IF($F48,MeaningfulSharedConnectionElv,FALSE))))),
  IF($B48,$H48,$G48),
  IF($B48,L$3,L$2)),
FALSE),
$J47&lt;&gt;"")</f>
        <v>0</v>
      </c>
      <c r="M48" s="85" t="b">
        <f ca="1">AND(IFERROR(INDEX(IF($B48,MeaningfulAssetElv,
  IF($C48,MeaningfulSharingActorElv,
  IF($D48, MeaningfulSharedResourceElv,
  IF($E48,MeaningfulSharedNonAssetDataElv,
  IF($F48,MeaningfulSharedConnectionElv,FALSE))))),
  IF($B48,$H48,$G48),
  IF($B48,M$3,M$2)),
FALSE),
$J47&lt;&gt;"")</f>
        <v>0</v>
      </c>
      <c r="N48" s="86" t="b">
        <f ca="1">AND(IFERROR(INDEX(IF($B48,MeaningfulAssetElv,
  IF($C48,MeaningfulSharingActorElv,
  IF($D48, MeaningfulSharedResourceElv,
  IF($E48,MeaningfulSharedNonAssetDataElv,
  IF($F48,MeaningfulSharedConnectionElv,FALSE))))),
  IF($B48,$H48,$G48),
  IF($B48,N$3,N$2)),
FALSE),
$J47&lt;&gt;"")</f>
        <v>0</v>
      </c>
      <c r="O48" s="47" t="b">
        <f ca="1">AND(IFERROR(INDEX(IF($B48,MeaningfulAssetDoS,
  IF($C48,MeaningfulSharingActorDoS,
  IF($D48,MeaningfulSharedResourceDoS,
  IF($E48,MeaningfulSharedNonAssetDataDoS,
  IF($F48,MeaningfulSharedConnectionDoS,FALSE))))),
  IF($B48,$H48,$G48),
  IF($B48,O$3,O$2)),
FALSE),
$J47&lt;&gt;"")</f>
        <v>0</v>
      </c>
      <c r="P48" s="85" t="b">
        <f ca="1">AND(IFERROR(INDEX(IF($B48,MeaningfulAssetDoS,
  IF($C48,MeaningfulSharingActorDoS,
  IF($D48,MeaningfulSharedResourceDoS,
  IF($E48,MeaningfulSharedNonAssetDataDoS,
  IF($F48,MeaningfulSharedConnectionDoS,FALSE))))),
  IF($B48,$H48,$G48),
  IF($B48,P$3,P$2)),
FALSE),
$J47&lt;&gt;"")</f>
        <v>0</v>
      </c>
      <c r="Q48" s="86" t="b">
        <f ca="1">AND(IFERROR(INDEX(IF($B48,MeaningfulAssetDoS,
  IF($C48,MeaningfulSharingActorDoS,
  IF($D48,MeaningfulSharedResourceDoS,
  IF($E48,MeaningfulSharedNonAssetDataDoS,
  IF($F48,MeaningfulSharedConnectionDoS,FALSE))))),
  IF($B48,$H48,$G48),
  IF($B48,Q$3,Q$2)),
FALSE),
$J47&lt;&gt;"")</f>
        <v>0</v>
      </c>
      <c r="S48" s="22">
        <f t="shared" si="8"/>
        <v>47</v>
      </c>
      <c r="T48" s="22" t="str">
        <f t="shared" ca="1" si="13"/>
        <v/>
      </c>
      <c r="U48" s="22" t="str">
        <f t="shared" ca="1" si="13"/>
        <v/>
      </c>
      <c r="V48" s="22" t="b">
        <f t="shared" ca="1" si="10"/>
        <v>1</v>
      </c>
      <c r="W48" s="22" t="b">
        <f t="shared" ca="1" si="11"/>
        <v>1</v>
      </c>
      <c r="Y48" s="400"/>
      <c r="Z48" s="401"/>
      <c r="AA48" s="402"/>
      <c r="AB48" s="400"/>
      <c r="AC48" s="401"/>
      <c r="AD48" s="402"/>
    </row>
    <row r="49" spans="1:30" ht="16">
      <c r="A49" s="45">
        <f>ROW()</f>
        <v>49</v>
      </c>
      <c r="B49" s="45" t="b">
        <f t="shared" ca="1" si="14"/>
        <v>0</v>
      </c>
      <c r="C49" s="45" t="b">
        <f t="shared" ca="1" si="14"/>
        <v>0</v>
      </c>
      <c r="D49" s="45" t="b">
        <f t="shared" ca="1" si="14"/>
        <v>0</v>
      </c>
      <c r="E49" s="45" t="b">
        <f t="shared" ca="1" si="14"/>
        <v>0</v>
      </c>
      <c r="F49" s="45" t="b">
        <f t="shared" ca="1" si="14"/>
        <v>0</v>
      </c>
      <c r="G49" s="77">
        <f t="shared" ca="1" si="5"/>
        <v>0</v>
      </c>
      <c r="H49" s="22">
        <f t="shared" ca="1" si="6"/>
        <v>0</v>
      </c>
      <c r="I49" s="79" t="str">
        <f t="shared" ca="1" si="7"/>
        <v/>
      </c>
      <c r="J49" s="272" t="str">
        <f ca="1">IFERROR(INDEX(IF($B49,AssetName,
  IF($C49,SharingActorName,
  IF($D49,SharedResourceName,
  IF($E49,SharedNonAssetDataName,
  IF($F49,SharedConnectionName,""))))),$G49),"")</f>
        <v/>
      </c>
      <c r="K49" s="273"/>
      <c r="L49" s="82" t="b">
        <f ca="1">AND(IFERROR(INDEX(IF($B49,MeaningfulAssetElv,
  IF($C49,MeaningfulSharingActorElv,
  IF($D49, MeaningfulSharedResourceElv,
  IF($E49,MeaningfulSharedNonAssetDataElv,
  IF($F49,MeaningfulSharedConnectionElv,FALSE))))),
  IF($B49,$H49,$G49),
  IF($B49,L$3,L$1)),
FALSE),
$J49&lt;&gt;"")</f>
        <v>0</v>
      </c>
      <c r="M49" s="83" t="b">
        <f ca="1">AND(IFERROR(INDEX(IF($B49,MeaningfulAssetElv,
  IF($C49,MeaningfulSharingActorElv,
  IF($D49, MeaningfulSharedResourceElv,
  IF($E49,MeaningfulSharedNonAssetDataElv,
  IF($F49,MeaningfulSharedConnectionElv,FALSE))))),
  IF($B49,$H49,$G49),
  IF($B49,M$3,M$1)),
FALSE),
$J49&lt;&gt;"")</f>
        <v>0</v>
      </c>
      <c r="N49" s="84" t="b">
        <f ca="1">AND(IFERROR(INDEX(IF($B49,MeaningfulAssetElv,
  IF($C49,MeaningfulSharingActorElv,
  IF($D49, MeaningfulSharedResourceElv,
  IF($E49,MeaningfulSharedNonAssetDataElv,
  IF($F49,MeaningfulSharedConnectionElv,FALSE))))),
  IF($B49,$H49,$G49),
  IF($B49,N$3,N$1)),
FALSE),
$J49&lt;&gt;"")</f>
        <v>0</v>
      </c>
      <c r="O49" s="82" t="b">
        <f ca="1">AND(IFERROR(INDEX(IF($B49,MeaningfulAssetDoS,
  IF($C49,MeaningfulSharingActorDoS,
  IF($D49,MeaningfulSharedResourceDoS,
  IF($E49,MeaningfulSharedNonAssetDataDoS,
  IF($F49,MeaningfulSharedConnectionDoS,FALSE))))),
  IF($B49,$H49,$G49),
  IF($B49,O$3,O$1)),
FALSE),
$J49&lt;&gt;"")</f>
        <v>0</v>
      </c>
      <c r="P49" s="83" t="b">
        <f ca="1">AND(IFERROR(INDEX(IF($B49,MeaningfulAssetDoS,
  IF($C49,MeaningfulSharingActorDoS,
  IF($D49,MeaningfulSharedResourceDoS,
  IF($E49,MeaningfulSharedNonAssetDataDoS,
  IF($F49,MeaningfulSharedConnectionDoS,FALSE))))),
  IF($B49,$H49,$G49),
  IF($B49,P$3,P$1)),
FALSE),
$J49&lt;&gt;"")</f>
        <v>0</v>
      </c>
      <c r="Q49" s="84" t="b">
        <f ca="1">AND(IFERROR(INDEX(IF($B49,MeaningfulAssetDoS,
  IF($C49,MeaningfulSharingActorDoS,
  IF($D49,MeaningfulSharedResourceDoS,
  IF($E49,MeaningfulSharedNonAssetDataDoS,
  IF($F49,MeaningfulSharedConnectionDoS,FALSE))))),
  IF($B49,$H49,$G49),
  IF($B49,Q$3,Q$1)),
FALSE),
$J49&lt;&gt;"")</f>
        <v>0</v>
      </c>
      <c r="S49" s="22">
        <f t="shared" si="8"/>
        <v>48</v>
      </c>
      <c r="T49" s="22" t="str">
        <f t="shared" ca="1" si="13"/>
        <v/>
      </c>
      <c r="U49" s="22">
        <f t="shared" ca="1" si="13"/>
        <v>0</v>
      </c>
      <c r="V49" s="22" t="b">
        <f t="shared" ca="1" si="10"/>
        <v>1</v>
      </c>
      <c r="W49" s="22" t="b">
        <f t="shared" ca="1" si="11"/>
        <v>0</v>
      </c>
      <c r="Y49" s="397"/>
      <c r="Z49" s="398"/>
      <c r="AA49" s="399"/>
      <c r="AB49" s="397"/>
      <c r="AC49" s="398"/>
      <c r="AD49" s="399"/>
    </row>
    <row r="50" spans="1:30" ht="16">
      <c r="A50" s="45">
        <f>ROW()</f>
        <v>50</v>
      </c>
      <c r="B50" s="45" t="b">
        <f t="shared" ca="1" si="14"/>
        <v>0</v>
      </c>
      <c r="C50" s="45" t="b">
        <f t="shared" ca="1" si="14"/>
        <v>0</v>
      </c>
      <c r="D50" s="45" t="b">
        <f t="shared" ca="1" si="14"/>
        <v>0</v>
      </c>
      <c r="E50" s="45" t="b">
        <f t="shared" ca="1" si="14"/>
        <v>0</v>
      </c>
      <c r="F50" s="45" t="b">
        <f t="shared" ca="1" si="14"/>
        <v>0</v>
      </c>
      <c r="G50" s="77">
        <f t="shared" ca="1" si="5"/>
        <v>0</v>
      </c>
      <c r="H50" s="22">
        <f t="shared" ca="1" si="6"/>
        <v>0</v>
      </c>
      <c r="I50" s="79" t="str">
        <f t="shared" ca="1" si="7"/>
        <v/>
      </c>
      <c r="J50" s="274"/>
      <c r="K50" s="275"/>
      <c r="L50" s="47" t="b">
        <f ca="1">AND(IFERROR(INDEX(IF($B50,MeaningfulAssetElv,
  IF($C50,MeaningfulSharingActorElv,
  IF($D50, MeaningfulSharedResourceElv,
  IF($E50,MeaningfulSharedNonAssetDataElv,
  IF($F50,MeaningfulSharedConnectionElv,FALSE))))),
  IF($B50,$H50,$G50),
  IF($B50,L$3,L$2)),
FALSE),
$J49&lt;&gt;"")</f>
        <v>0</v>
      </c>
      <c r="M50" s="85" t="b">
        <f ca="1">AND(IFERROR(INDEX(IF($B50,MeaningfulAssetElv,
  IF($C50,MeaningfulSharingActorElv,
  IF($D50, MeaningfulSharedResourceElv,
  IF($E50,MeaningfulSharedNonAssetDataElv,
  IF($F50,MeaningfulSharedConnectionElv,FALSE))))),
  IF($B50,$H50,$G50),
  IF($B50,M$3,M$2)),
FALSE),
$J49&lt;&gt;"")</f>
        <v>0</v>
      </c>
      <c r="N50" s="86" t="b">
        <f ca="1">AND(IFERROR(INDEX(IF($B50,MeaningfulAssetElv,
  IF($C50,MeaningfulSharingActorElv,
  IF($D50, MeaningfulSharedResourceElv,
  IF($E50,MeaningfulSharedNonAssetDataElv,
  IF($F50,MeaningfulSharedConnectionElv,FALSE))))),
  IF($B50,$H50,$G50),
  IF($B50,N$3,N$2)),
FALSE),
$J49&lt;&gt;"")</f>
        <v>0</v>
      </c>
      <c r="O50" s="47" t="b">
        <f ca="1">AND(IFERROR(INDEX(IF($B50,MeaningfulAssetDoS,
  IF($C50,MeaningfulSharingActorDoS,
  IF($D50,MeaningfulSharedResourceDoS,
  IF($E50,MeaningfulSharedNonAssetDataDoS,
  IF($F50,MeaningfulSharedConnectionDoS,FALSE))))),
  IF($B50,$H50,$G50),
  IF($B50,O$3,O$2)),
FALSE),
$J49&lt;&gt;"")</f>
        <v>0</v>
      </c>
      <c r="P50" s="85" t="b">
        <f ca="1">AND(IFERROR(INDEX(IF($B50,MeaningfulAssetDoS,
  IF($C50,MeaningfulSharingActorDoS,
  IF($D50,MeaningfulSharedResourceDoS,
  IF($E50,MeaningfulSharedNonAssetDataDoS,
  IF($F50,MeaningfulSharedConnectionDoS,FALSE))))),
  IF($B50,$H50,$G50),
  IF($B50,P$3,P$2)),
FALSE),
$J49&lt;&gt;"")</f>
        <v>0</v>
      </c>
      <c r="Q50" s="86" t="b">
        <f ca="1">AND(IFERROR(INDEX(IF($B50,MeaningfulAssetDoS,
  IF($C50,MeaningfulSharingActorDoS,
  IF($D50,MeaningfulSharedResourceDoS,
  IF($E50,MeaningfulSharedNonAssetDataDoS,
  IF($F50,MeaningfulSharedConnectionDoS,FALSE))))),
  IF($B50,$H50,$G50),
  IF($B50,Q$3,Q$2)),
FALSE),
$J49&lt;&gt;"")</f>
        <v>0</v>
      </c>
      <c r="S50" s="22">
        <f t="shared" si="8"/>
        <v>49</v>
      </c>
      <c r="T50" s="22" t="str">
        <f t="shared" ca="1" si="13"/>
        <v/>
      </c>
      <c r="U50" s="22" t="str">
        <f t="shared" ca="1" si="13"/>
        <v/>
      </c>
      <c r="V50" s="22" t="b">
        <f t="shared" ca="1" si="10"/>
        <v>1</v>
      </c>
      <c r="W50" s="22" t="b">
        <f t="shared" ca="1" si="11"/>
        <v>1</v>
      </c>
      <c r="Y50" s="400"/>
      <c r="Z50" s="401"/>
      <c r="AA50" s="402"/>
      <c r="AB50" s="400"/>
      <c r="AC50" s="401"/>
      <c r="AD50" s="402"/>
    </row>
    <row r="51" spans="1:30" ht="16">
      <c r="A51" s="45">
        <f>ROW()</f>
        <v>51</v>
      </c>
      <c r="B51" s="45" t="b">
        <f t="shared" ca="1" si="14"/>
        <v>0</v>
      </c>
      <c r="C51" s="45" t="b">
        <f t="shared" ca="1" si="14"/>
        <v>0</v>
      </c>
      <c r="D51" s="45" t="b">
        <f t="shared" ca="1" si="14"/>
        <v>0</v>
      </c>
      <c r="E51" s="45" t="b">
        <f t="shared" ca="1" si="14"/>
        <v>0</v>
      </c>
      <c r="F51" s="45" t="b">
        <f t="shared" ca="1" si="14"/>
        <v>0</v>
      </c>
      <c r="G51" s="77">
        <f t="shared" ca="1" si="5"/>
        <v>0</v>
      </c>
      <c r="H51" s="22">
        <f t="shared" ca="1" si="6"/>
        <v>0</v>
      </c>
      <c r="I51" s="79" t="str">
        <f t="shared" ca="1" si="7"/>
        <v/>
      </c>
      <c r="J51" s="272" t="str">
        <f ca="1">IFERROR(INDEX(IF($B51,AssetName,
  IF($C51,SharingActorName,
  IF($D51,SharedResourceName,
  IF($E51,SharedNonAssetDataName,
  IF($F51,SharedConnectionName,""))))),$G51),"")</f>
        <v/>
      </c>
      <c r="K51" s="273"/>
      <c r="L51" s="82" t="b">
        <f ca="1">AND(IFERROR(INDEX(IF($B51,MeaningfulAssetElv,
  IF($C51,MeaningfulSharingActorElv,
  IF($D51, MeaningfulSharedResourceElv,
  IF($E51,MeaningfulSharedNonAssetDataElv,
  IF($F51,MeaningfulSharedConnectionElv,FALSE))))),
  IF($B51,$H51,$G51),
  IF($B51,L$3,L$1)),
FALSE),
$J51&lt;&gt;"")</f>
        <v>0</v>
      </c>
      <c r="M51" s="83" t="b">
        <f ca="1">AND(IFERROR(INDEX(IF($B51,MeaningfulAssetElv,
  IF($C51,MeaningfulSharingActorElv,
  IF($D51, MeaningfulSharedResourceElv,
  IF($E51,MeaningfulSharedNonAssetDataElv,
  IF($F51,MeaningfulSharedConnectionElv,FALSE))))),
  IF($B51,$H51,$G51),
  IF($B51,M$3,M$1)),
FALSE),
$J51&lt;&gt;"")</f>
        <v>0</v>
      </c>
      <c r="N51" s="84" t="b">
        <f ca="1">AND(IFERROR(INDEX(IF($B51,MeaningfulAssetElv,
  IF($C51,MeaningfulSharingActorElv,
  IF($D51, MeaningfulSharedResourceElv,
  IF($E51,MeaningfulSharedNonAssetDataElv,
  IF($F51,MeaningfulSharedConnectionElv,FALSE))))),
  IF($B51,$H51,$G51),
  IF($B51,N$3,N$1)),
FALSE),
$J51&lt;&gt;"")</f>
        <v>0</v>
      </c>
      <c r="O51" s="82" t="b">
        <f ca="1">AND(IFERROR(INDEX(IF($B51,MeaningfulAssetDoS,
  IF($C51,MeaningfulSharingActorDoS,
  IF($D51,MeaningfulSharedResourceDoS,
  IF($E51,MeaningfulSharedNonAssetDataDoS,
  IF($F51,MeaningfulSharedConnectionDoS,FALSE))))),
  IF($B51,$H51,$G51),
  IF($B51,O$3,O$1)),
FALSE),
$J51&lt;&gt;"")</f>
        <v>0</v>
      </c>
      <c r="P51" s="83" t="b">
        <f ca="1">AND(IFERROR(INDEX(IF($B51,MeaningfulAssetDoS,
  IF($C51,MeaningfulSharingActorDoS,
  IF($D51,MeaningfulSharedResourceDoS,
  IF($E51,MeaningfulSharedNonAssetDataDoS,
  IF($F51,MeaningfulSharedConnectionDoS,FALSE))))),
  IF($B51,$H51,$G51),
  IF($B51,P$3,P$1)),
FALSE),
$J51&lt;&gt;"")</f>
        <v>0</v>
      </c>
      <c r="Q51" s="84" t="b">
        <f ca="1">AND(IFERROR(INDEX(IF($B51,MeaningfulAssetDoS,
  IF($C51,MeaningfulSharingActorDoS,
  IF($D51,MeaningfulSharedResourceDoS,
  IF($E51,MeaningfulSharedNonAssetDataDoS,
  IF($F51,MeaningfulSharedConnectionDoS,FALSE))))),
  IF($B51,$H51,$G51),
  IF($B51,Q$3,Q$1)),
FALSE),
$J51&lt;&gt;"")</f>
        <v>0</v>
      </c>
      <c r="S51" s="22">
        <f t="shared" si="8"/>
        <v>50</v>
      </c>
      <c r="T51" s="22" t="str">
        <f t="shared" ca="1" si="13"/>
        <v/>
      </c>
      <c r="U51" s="22">
        <f t="shared" ca="1" si="13"/>
        <v>0</v>
      </c>
      <c r="V51" s="22" t="b">
        <f t="shared" ca="1" si="10"/>
        <v>1</v>
      </c>
      <c r="W51" s="22" t="b">
        <f t="shared" ca="1" si="11"/>
        <v>0</v>
      </c>
      <c r="Y51" s="397"/>
      <c r="Z51" s="398"/>
      <c r="AA51" s="399"/>
      <c r="AB51" s="397"/>
      <c r="AC51" s="398"/>
      <c r="AD51" s="399"/>
    </row>
    <row r="52" spans="1:30" ht="16">
      <c r="A52" s="45">
        <f>ROW()</f>
        <v>52</v>
      </c>
      <c r="B52" s="45" t="b">
        <f t="shared" ca="1" si="14"/>
        <v>0</v>
      </c>
      <c r="C52" s="45" t="b">
        <f t="shared" ca="1" si="14"/>
        <v>0</v>
      </c>
      <c r="D52" s="45" t="b">
        <f t="shared" ca="1" si="14"/>
        <v>0</v>
      </c>
      <c r="E52" s="45" t="b">
        <f t="shared" ca="1" si="14"/>
        <v>0</v>
      </c>
      <c r="F52" s="45" t="b">
        <f t="shared" ca="1" si="14"/>
        <v>0</v>
      </c>
      <c r="G52" s="77">
        <f t="shared" ca="1" si="5"/>
        <v>0</v>
      </c>
      <c r="H52" s="22">
        <f t="shared" ca="1" si="6"/>
        <v>0</v>
      </c>
      <c r="I52" s="79" t="str">
        <f t="shared" ca="1" si="7"/>
        <v/>
      </c>
      <c r="J52" s="274"/>
      <c r="K52" s="275"/>
      <c r="L52" s="47" t="b">
        <f ca="1">AND(IFERROR(INDEX(IF($B52,MeaningfulAssetElv,
  IF($C52,MeaningfulSharingActorElv,
  IF($D52, MeaningfulSharedResourceElv,
  IF($E52,MeaningfulSharedNonAssetDataElv,
  IF($F52,MeaningfulSharedConnectionElv,FALSE))))),
  IF($B52,$H52,$G52),
  IF($B52,L$3,L$2)),
FALSE),
$J51&lt;&gt;"")</f>
        <v>0</v>
      </c>
      <c r="M52" s="85" t="b">
        <f ca="1">AND(IFERROR(INDEX(IF($B52,MeaningfulAssetElv,
  IF($C52,MeaningfulSharingActorElv,
  IF($D52, MeaningfulSharedResourceElv,
  IF($E52,MeaningfulSharedNonAssetDataElv,
  IF($F52,MeaningfulSharedConnectionElv,FALSE))))),
  IF($B52,$H52,$G52),
  IF($B52,M$3,M$2)),
FALSE),
$J51&lt;&gt;"")</f>
        <v>0</v>
      </c>
      <c r="N52" s="86" t="b">
        <f ca="1">AND(IFERROR(INDEX(IF($B52,MeaningfulAssetElv,
  IF($C52,MeaningfulSharingActorElv,
  IF($D52, MeaningfulSharedResourceElv,
  IF($E52,MeaningfulSharedNonAssetDataElv,
  IF($F52,MeaningfulSharedConnectionElv,FALSE))))),
  IF($B52,$H52,$G52),
  IF($B52,N$3,N$2)),
FALSE),
$J51&lt;&gt;"")</f>
        <v>0</v>
      </c>
      <c r="O52" s="47" t="b">
        <f ca="1">AND(IFERROR(INDEX(IF($B52,MeaningfulAssetDoS,
  IF($C52,MeaningfulSharingActorDoS,
  IF($D52,MeaningfulSharedResourceDoS,
  IF($E52,MeaningfulSharedNonAssetDataDoS,
  IF($F52,MeaningfulSharedConnectionDoS,FALSE))))),
  IF($B52,$H52,$G52),
  IF($B52,O$3,O$2)),
FALSE),
$J51&lt;&gt;"")</f>
        <v>0</v>
      </c>
      <c r="P52" s="85" t="b">
        <f ca="1">AND(IFERROR(INDEX(IF($B52,MeaningfulAssetDoS,
  IF($C52,MeaningfulSharingActorDoS,
  IF($D52,MeaningfulSharedResourceDoS,
  IF($E52,MeaningfulSharedNonAssetDataDoS,
  IF($F52,MeaningfulSharedConnectionDoS,FALSE))))),
  IF($B52,$H52,$G52),
  IF($B52,P$3,P$2)),
FALSE),
$J51&lt;&gt;"")</f>
        <v>0</v>
      </c>
      <c r="Q52" s="86" t="b">
        <f ca="1">AND(IFERROR(INDEX(IF($B52,MeaningfulAssetDoS,
  IF($C52,MeaningfulSharingActorDoS,
  IF($D52,MeaningfulSharedResourceDoS,
  IF($E52,MeaningfulSharedNonAssetDataDoS,
  IF($F52,MeaningfulSharedConnectionDoS,FALSE))))),
  IF($B52,$H52,$G52),
  IF($B52,Q$3,Q$2)),
FALSE),
$J51&lt;&gt;"")</f>
        <v>0</v>
      </c>
      <c r="S52" s="22">
        <f t="shared" si="8"/>
        <v>51</v>
      </c>
      <c r="T52" s="22" t="str">
        <f t="shared" ca="1" si="13"/>
        <v/>
      </c>
      <c r="U52" s="22" t="str">
        <f t="shared" ca="1" si="13"/>
        <v/>
      </c>
      <c r="V52" s="22" t="b">
        <f t="shared" ca="1" si="10"/>
        <v>1</v>
      </c>
      <c r="W52" s="22" t="b">
        <f t="shared" ca="1" si="11"/>
        <v>1</v>
      </c>
      <c r="Y52" s="400"/>
      <c r="Z52" s="401"/>
      <c r="AA52" s="402"/>
      <c r="AB52" s="400"/>
      <c r="AC52" s="401"/>
      <c r="AD52" s="402"/>
    </row>
    <row r="53" spans="1:30" ht="16">
      <c r="A53" s="45">
        <f>ROW()</f>
        <v>53</v>
      </c>
      <c r="B53" s="45" t="b">
        <f t="shared" ca="1" si="14"/>
        <v>0</v>
      </c>
      <c r="C53" s="45" t="b">
        <f t="shared" ca="1" si="14"/>
        <v>0</v>
      </c>
      <c r="D53" s="45" t="b">
        <f t="shared" ca="1" si="14"/>
        <v>0</v>
      </c>
      <c r="E53" s="45" t="b">
        <f t="shared" ca="1" si="14"/>
        <v>0</v>
      </c>
      <c r="F53" s="45" t="b">
        <f t="shared" ca="1" si="14"/>
        <v>0</v>
      </c>
      <c r="G53" s="77">
        <f t="shared" ca="1" si="5"/>
        <v>0</v>
      </c>
      <c r="H53" s="22">
        <f t="shared" ca="1" si="6"/>
        <v>0</v>
      </c>
      <c r="I53" s="79" t="str">
        <f t="shared" ca="1" si="7"/>
        <v/>
      </c>
      <c r="J53" s="272" t="str">
        <f ca="1">IFERROR(INDEX(IF($B53,AssetName,
  IF($C53,SharingActorName,
  IF($D53,SharedResourceName,
  IF($E53,SharedNonAssetDataName,
  IF($F53,SharedConnectionName,""))))),$G53),"")</f>
        <v/>
      </c>
      <c r="K53" s="273"/>
      <c r="L53" s="82" t="b">
        <f ca="1">AND(IFERROR(INDEX(IF($B53,MeaningfulAssetElv,
  IF($C53,MeaningfulSharingActorElv,
  IF($D53, MeaningfulSharedResourceElv,
  IF($E53,MeaningfulSharedNonAssetDataElv,
  IF($F53,MeaningfulSharedConnectionElv,FALSE))))),
  IF($B53,$H53,$G53),
  IF($B53,L$3,L$1)),
FALSE),
$J53&lt;&gt;"")</f>
        <v>0</v>
      </c>
      <c r="M53" s="83" t="b">
        <f ca="1">AND(IFERROR(INDEX(IF($B53,MeaningfulAssetElv,
  IF($C53,MeaningfulSharingActorElv,
  IF($D53, MeaningfulSharedResourceElv,
  IF($E53,MeaningfulSharedNonAssetDataElv,
  IF($F53,MeaningfulSharedConnectionElv,FALSE))))),
  IF($B53,$H53,$G53),
  IF($B53,M$3,M$1)),
FALSE),
$J53&lt;&gt;"")</f>
        <v>0</v>
      </c>
      <c r="N53" s="84" t="b">
        <f ca="1">AND(IFERROR(INDEX(IF($B53,MeaningfulAssetElv,
  IF($C53,MeaningfulSharingActorElv,
  IF($D53, MeaningfulSharedResourceElv,
  IF($E53,MeaningfulSharedNonAssetDataElv,
  IF($F53,MeaningfulSharedConnectionElv,FALSE))))),
  IF($B53,$H53,$G53),
  IF($B53,N$3,N$1)),
FALSE),
$J53&lt;&gt;"")</f>
        <v>0</v>
      </c>
      <c r="O53" s="82" t="b">
        <f ca="1">AND(IFERROR(INDEX(IF($B53,MeaningfulAssetDoS,
  IF($C53,MeaningfulSharingActorDoS,
  IF($D53,MeaningfulSharedResourceDoS,
  IF($E53,MeaningfulSharedNonAssetDataDoS,
  IF($F53,MeaningfulSharedConnectionDoS,FALSE))))),
  IF($B53,$H53,$G53),
  IF($B53,O$3,O$1)),
FALSE),
$J53&lt;&gt;"")</f>
        <v>0</v>
      </c>
      <c r="P53" s="83" t="b">
        <f ca="1">AND(IFERROR(INDEX(IF($B53,MeaningfulAssetDoS,
  IF($C53,MeaningfulSharingActorDoS,
  IF($D53,MeaningfulSharedResourceDoS,
  IF($E53,MeaningfulSharedNonAssetDataDoS,
  IF($F53,MeaningfulSharedConnectionDoS,FALSE))))),
  IF($B53,$H53,$G53),
  IF($B53,P$3,P$1)),
FALSE),
$J53&lt;&gt;"")</f>
        <v>0</v>
      </c>
      <c r="Q53" s="84" t="b">
        <f ca="1">AND(IFERROR(INDEX(IF($B53,MeaningfulAssetDoS,
  IF($C53,MeaningfulSharingActorDoS,
  IF($D53,MeaningfulSharedResourceDoS,
  IF($E53,MeaningfulSharedNonAssetDataDoS,
  IF($F53,MeaningfulSharedConnectionDoS,FALSE))))),
  IF($B53,$H53,$G53),
  IF($B53,Q$3,Q$1)),
FALSE),
$J53&lt;&gt;"")</f>
        <v>0</v>
      </c>
      <c r="S53" s="22">
        <f t="shared" si="8"/>
        <v>52</v>
      </c>
      <c r="T53" s="22" t="str">
        <f t="shared" ca="1" si="13"/>
        <v/>
      </c>
      <c r="U53" s="22">
        <f t="shared" ca="1" si="13"/>
        <v>0</v>
      </c>
      <c r="V53" s="22" t="b">
        <f t="shared" ca="1" si="10"/>
        <v>1</v>
      </c>
      <c r="W53" s="22" t="b">
        <f t="shared" ca="1" si="11"/>
        <v>0</v>
      </c>
      <c r="Y53" s="397"/>
      <c r="Z53" s="398"/>
      <c r="AA53" s="399"/>
      <c r="AB53" s="397"/>
      <c r="AC53" s="398"/>
      <c r="AD53" s="399"/>
    </row>
    <row r="54" spans="1:30" ht="16">
      <c r="A54" s="45">
        <f>ROW()</f>
        <v>54</v>
      </c>
      <c r="B54" s="45" t="b">
        <f t="shared" ca="1" si="14"/>
        <v>0</v>
      </c>
      <c r="C54" s="45" t="b">
        <f t="shared" ca="1" si="14"/>
        <v>0</v>
      </c>
      <c r="D54" s="45" t="b">
        <f t="shared" ca="1" si="14"/>
        <v>0</v>
      </c>
      <c r="E54" s="45" t="b">
        <f t="shared" ca="1" si="14"/>
        <v>0</v>
      </c>
      <c r="F54" s="45" t="b">
        <f t="shared" ca="1" si="14"/>
        <v>0</v>
      </c>
      <c r="G54" s="77">
        <f t="shared" ca="1" si="5"/>
        <v>0</v>
      </c>
      <c r="H54" s="22">
        <f t="shared" ca="1" si="6"/>
        <v>0</v>
      </c>
      <c r="I54" s="79" t="str">
        <f t="shared" ca="1" si="7"/>
        <v/>
      </c>
      <c r="J54" s="274"/>
      <c r="K54" s="275"/>
      <c r="L54" s="47" t="b">
        <f ca="1">AND(IFERROR(INDEX(IF($B54,MeaningfulAssetElv,
  IF($C54,MeaningfulSharingActorElv,
  IF($D54, MeaningfulSharedResourceElv,
  IF($E54,MeaningfulSharedNonAssetDataElv,
  IF($F54,MeaningfulSharedConnectionElv,FALSE))))),
  IF($B54,$H54,$G54),
  IF($B54,L$3,L$2)),
FALSE),
$J53&lt;&gt;"")</f>
        <v>0</v>
      </c>
      <c r="M54" s="85" t="b">
        <f ca="1">AND(IFERROR(INDEX(IF($B54,MeaningfulAssetElv,
  IF($C54,MeaningfulSharingActorElv,
  IF($D54, MeaningfulSharedResourceElv,
  IF($E54,MeaningfulSharedNonAssetDataElv,
  IF($F54,MeaningfulSharedConnectionElv,FALSE))))),
  IF($B54,$H54,$G54),
  IF($B54,M$3,M$2)),
FALSE),
$J53&lt;&gt;"")</f>
        <v>0</v>
      </c>
      <c r="N54" s="86" t="b">
        <f ca="1">AND(IFERROR(INDEX(IF($B54,MeaningfulAssetElv,
  IF($C54,MeaningfulSharingActorElv,
  IF($D54, MeaningfulSharedResourceElv,
  IF($E54,MeaningfulSharedNonAssetDataElv,
  IF($F54,MeaningfulSharedConnectionElv,FALSE))))),
  IF($B54,$H54,$G54),
  IF($B54,N$3,N$2)),
FALSE),
$J53&lt;&gt;"")</f>
        <v>0</v>
      </c>
      <c r="O54" s="47" t="b">
        <f ca="1">AND(IFERROR(INDEX(IF($B54,MeaningfulAssetDoS,
  IF($C54,MeaningfulSharingActorDoS,
  IF($D54,MeaningfulSharedResourceDoS,
  IF($E54,MeaningfulSharedNonAssetDataDoS,
  IF($F54,MeaningfulSharedConnectionDoS,FALSE))))),
  IF($B54,$H54,$G54),
  IF($B54,O$3,O$2)),
FALSE),
$J53&lt;&gt;"")</f>
        <v>0</v>
      </c>
      <c r="P54" s="85" t="b">
        <f ca="1">AND(IFERROR(INDEX(IF($B54,MeaningfulAssetDoS,
  IF($C54,MeaningfulSharingActorDoS,
  IF($D54,MeaningfulSharedResourceDoS,
  IF($E54,MeaningfulSharedNonAssetDataDoS,
  IF($F54,MeaningfulSharedConnectionDoS,FALSE))))),
  IF($B54,$H54,$G54),
  IF($B54,P$3,P$2)),
FALSE),
$J53&lt;&gt;"")</f>
        <v>0</v>
      </c>
      <c r="Q54" s="86" t="b">
        <f ca="1">AND(IFERROR(INDEX(IF($B54,MeaningfulAssetDoS,
  IF($C54,MeaningfulSharingActorDoS,
  IF($D54,MeaningfulSharedResourceDoS,
  IF($E54,MeaningfulSharedNonAssetDataDoS,
  IF($F54,MeaningfulSharedConnectionDoS,FALSE))))),
  IF($B54,$H54,$G54),
  IF($B54,Q$3,Q$2)),
FALSE),
$J53&lt;&gt;"")</f>
        <v>0</v>
      </c>
      <c r="S54" s="22">
        <f t="shared" si="8"/>
        <v>53</v>
      </c>
      <c r="T54" s="22" t="str">
        <f t="shared" ca="1" si="13"/>
        <v/>
      </c>
      <c r="U54" s="22" t="str">
        <f t="shared" ca="1" si="13"/>
        <v/>
      </c>
      <c r="V54" s="22" t="b">
        <f t="shared" ca="1" si="10"/>
        <v>1</v>
      </c>
      <c r="W54" s="22" t="b">
        <f t="shared" ca="1" si="11"/>
        <v>1</v>
      </c>
      <c r="Y54" s="400"/>
      <c r="Z54" s="401"/>
      <c r="AA54" s="402"/>
      <c r="AB54" s="400"/>
      <c r="AC54" s="401"/>
      <c r="AD54" s="402"/>
    </row>
    <row r="55" spans="1:30" ht="16">
      <c r="A55" s="45">
        <f>ROW()</f>
        <v>55</v>
      </c>
      <c r="B55" s="45" t="b">
        <f t="shared" ca="1" si="14"/>
        <v>0</v>
      </c>
      <c r="C55" s="45" t="b">
        <f t="shared" ca="1" si="14"/>
        <v>0</v>
      </c>
      <c r="D55" s="45" t="b">
        <f t="shared" ca="1" si="14"/>
        <v>0</v>
      </c>
      <c r="E55" s="45" t="b">
        <f t="shared" ca="1" si="14"/>
        <v>0</v>
      </c>
      <c r="F55" s="45" t="b">
        <f t="shared" ca="1" si="14"/>
        <v>0</v>
      </c>
      <c r="G55" s="77">
        <f t="shared" ca="1" si="5"/>
        <v>0</v>
      </c>
      <c r="H55" s="22">
        <f t="shared" ca="1" si="6"/>
        <v>0</v>
      </c>
      <c r="I55" s="79" t="str">
        <f t="shared" ca="1" si="7"/>
        <v/>
      </c>
      <c r="J55" s="272" t="str">
        <f ca="1">IFERROR(INDEX(IF($B55,AssetName,
  IF($C55,SharingActorName,
  IF($D55,SharedResourceName,
  IF($E55,SharedNonAssetDataName,
  IF($F55,SharedConnectionName,""))))),$G55),"")</f>
        <v/>
      </c>
      <c r="K55" s="273"/>
      <c r="L55" s="82" t="b">
        <f ca="1">AND(IFERROR(INDEX(IF($B55,MeaningfulAssetElv,
  IF($C55,MeaningfulSharingActorElv,
  IF($D55, MeaningfulSharedResourceElv,
  IF($E55,MeaningfulSharedNonAssetDataElv,
  IF($F55,MeaningfulSharedConnectionElv,FALSE))))),
  IF($B55,$H55,$G55),
  IF($B55,L$3,L$1)),
FALSE),
$J55&lt;&gt;"")</f>
        <v>0</v>
      </c>
      <c r="M55" s="83" t="b">
        <f ca="1">AND(IFERROR(INDEX(IF($B55,MeaningfulAssetElv,
  IF($C55,MeaningfulSharingActorElv,
  IF($D55, MeaningfulSharedResourceElv,
  IF($E55,MeaningfulSharedNonAssetDataElv,
  IF($F55,MeaningfulSharedConnectionElv,FALSE))))),
  IF($B55,$H55,$G55),
  IF($B55,M$3,M$1)),
FALSE),
$J55&lt;&gt;"")</f>
        <v>0</v>
      </c>
      <c r="N55" s="84" t="b">
        <f ca="1">AND(IFERROR(INDEX(IF($B55,MeaningfulAssetElv,
  IF($C55,MeaningfulSharingActorElv,
  IF($D55, MeaningfulSharedResourceElv,
  IF($E55,MeaningfulSharedNonAssetDataElv,
  IF($F55,MeaningfulSharedConnectionElv,FALSE))))),
  IF($B55,$H55,$G55),
  IF($B55,N$3,N$1)),
FALSE),
$J55&lt;&gt;"")</f>
        <v>0</v>
      </c>
      <c r="O55" s="82" t="b">
        <f ca="1">AND(IFERROR(INDEX(IF($B55,MeaningfulAssetDoS,
  IF($C55,MeaningfulSharingActorDoS,
  IF($D55,MeaningfulSharedResourceDoS,
  IF($E55,MeaningfulSharedNonAssetDataDoS,
  IF($F55,MeaningfulSharedConnectionDoS,FALSE))))),
  IF($B55,$H55,$G55),
  IF($B55,O$3,O$1)),
FALSE),
$J55&lt;&gt;"")</f>
        <v>0</v>
      </c>
      <c r="P55" s="83" t="b">
        <f ca="1">AND(IFERROR(INDEX(IF($B55,MeaningfulAssetDoS,
  IF($C55,MeaningfulSharingActorDoS,
  IF($D55,MeaningfulSharedResourceDoS,
  IF($E55,MeaningfulSharedNonAssetDataDoS,
  IF($F55,MeaningfulSharedConnectionDoS,FALSE))))),
  IF($B55,$H55,$G55),
  IF($B55,P$3,P$1)),
FALSE),
$J55&lt;&gt;"")</f>
        <v>0</v>
      </c>
      <c r="Q55" s="84" t="b">
        <f ca="1">AND(IFERROR(INDEX(IF($B55,MeaningfulAssetDoS,
  IF($C55,MeaningfulSharingActorDoS,
  IF($D55,MeaningfulSharedResourceDoS,
  IF($E55,MeaningfulSharedNonAssetDataDoS,
  IF($F55,MeaningfulSharedConnectionDoS,FALSE))))),
  IF($B55,$H55,$G55),
  IF($B55,Q$3,Q$1)),
FALSE),
$J55&lt;&gt;"")</f>
        <v>0</v>
      </c>
      <c r="S55" s="22">
        <f t="shared" si="8"/>
        <v>54</v>
      </c>
      <c r="T55" s="22" t="str">
        <f t="shared" ca="1" si="13"/>
        <v/>
      </c>
      <c r="U55" s="22">
        <f t="shared" ca="1" si="13"/>
        <v>0</v>
      </c>
      <c r="V55" s="22" t="b">
        <f t="shared" ca="1" si="10"/>
        <v>1</v>
      </c>
      <c r="W55" s="22" t="b">
        <f t="shared" ca="1" si="11"/>
        <v>0</v>
      </c>
      <c r="Y55" s="397"/>
      <c r="Z55" s="398"/>
      <c r="AA55" s="399"/>
      <c r="AB55" s="397"/>
      <c r="AC55" s="398"/>
      <c r="AD55" s="399"/>
    </row>
    <row r="56" spans="1:30" ht="16">
      <c r="A56" s="45">
        <f>ROW()</f>
        <v>56</v>
      </c>
      <c r="B56" s="45" t="b">
        <f t="shared" ca="1" si="14"/>
        <v>0</v>
      </c>
      <c r="C56" s="45" t="b">
        <f t="shared" ca="1" si="14"/>
        <v>0</v>
      </c>
      <c r="D56" s="45" t="b">
        <f t="shared" ca="1" si="14"/>
        <v>0</v>
      </c>
      <c r="E56" s="45" t="b">
        <f t="shared" ca="1" si="14"/>
        <v>0</v>
      </c>
      <c r="F56" s="45" t="b">
        <f t="shared" ca="1" si="14"/>
        <v>0</v>
      </c>
      <c r="G56" s="77">
        <f t="shared" ca="1" si="5"/>
        <v>0</v>
      </c>
      <c r="H56" s="22">
        <f t="shared" ca="1" si="6"/>
        <v>0</v>
      </c>
      <c r="I56" s="79" t="str">
        <f t="shared" ca="1" si="7"/>
        <v/>
      </c>
      <c r="J56" s="274"/>
      <c r="K56" s="275"/>
      <c r="L56" s="47" t="b">
        <f ca="1">AND(IFERROR(INDEX(IF($B56,MeaningfulAssetElv,
  IF($C56,MeaningfulSharingActorElv,
  IF($D56, MeaningfulSharedResourceElv,
  IF($E56,MeaningfulSharedNonAssetDataElv,
  IF($F56,MeaningfulSharedConnectionElv,FALSE))))),
  IF($B56,$H56,$G56),
  IF($B56,L$3,L$2)),
FALSE),
$J55&lt;&gt;"")</f>
        <v>0</v>
      </c>
      <c r="M56" s="85" t="b">
        <f ca="1">AND(IFERROR(INDEX(IF($B56,MeaningfulAssetElv,
  IF($C56,MeaningfulSharingActorElv,
  IF($D56, MeaningfulSharedResourceElv,
  IF($E56,MeaningfulSharedNonAssetDataElv,
  IF($F56,MeaningfulSharedConnectionElv,FALSE))))),
  IF($B56,$H56,$G56),
  IF($B56,M$3,M$2)),
FALSE),
$J55&lt;&gt;"")</f>
        <v>0</v>
      </c>
      <c r="N56" s="86" t="b">
        <f ca="1">AND(IFERROR(INDEX(IF($B56,MeaningfulAssetElv,
  IF($C56,MeaningfulSharingActorElv,
  IF($D56, MeaningfulSharedResourceElv,
  IF($E56,MeaningfulSharedNonAssetDataElv,
  IF($F56,MeaningfulSharedConnectionElv,FALSE))))),
  IF($B56,$H56,$G56),
  IF($B56,N$3,N$2)),
FALSE),
$J55&lt;&gt;"")</f>
        <v>0</v>
      </c>
      <c r="O56" s="47" t="b">
        <f ca="1">AND(IFERROR(INDEX(IF($B56,MeaningfulAssetDoS,
  IF($C56,MeaningfulSharingActorDoS,
  IF($D56,MeaningfulSharedResourceDoS,
  IF($E56,MeaningfulSharedNonAssetDataDoS,
  IF($F56,MeaningfulSharedConnectionDoS,FALSE))))),
  IF($B56,$H56,$G56),
  IF($B56,O$3,O$2)),
FALSE),
$J55&lt;&gt;"")</f>
        <v>0</v>
      </c>
      <c r="P56" s="85" t="b">
        <f ca="1">AND(IFERROR(INDEX(IF($B56,MeaningfulAssetDoS,
  IF($C56,MeaningfulSharingActorDoS,
  IF($D56,MeaningfulSharedResourceDoS,
  IF($E56,MeaningfulSharedNonAssetDataDoS,
  IF($F56,MeaningfulSharedConnectionDoS,FALSE))))),
  IF($B56,$H56,$G56),
  IF($B56,P$3,P$2)),
FALSE),
$J55&lt;&gt;"")</f>
        <v>0</v>
      </c>
      <c r="Q56" s="86" t="b">
        <f ca="1">AND(IFERROR(INDEX(IF($B56,MeaningfulAssetDoS,
  IF($C56,MeaningfulSharingActorDoS,
  IF($D56,MeaningfulSharedResourceDoS,
  IF($E56,MeaningfulSharedNonAssetDataDoS,
  IF($F56,MeaningfulSharedConnectionDoS,FALSE))))),
  IF($B56,$H56,$G56),
  IF($B56,Q$3,Q$2)),
FALSE),
$J55&lt;&gt;"")</f>
        <v>0</v>
      </c>
      <c r="S56" s="22">
        <f t="shared" si="8"/>
        <v>55</v>
      </c>
      <c r="T56" s="22" t="str">
        <f t="shared" ca="1" si="13"/>
        <v/>
      </c>
      <c r="U56" s="22" t="str">
        <f t="shared" ca="1" si="13"/>
        <v/>
      </c>
      <c r="V56" s="22" t="b">
        <f t="shared" ca="1" si="10"/>
        <v>1</v>
      </c>
      <c r="W56" s="22" t="b">
        <f t="shared" ca="1" si="11"/>
        <v>1</v>
      </c>
      <c r="Y56" s="400"/>
      <c r="Z56" s="401"/>
      <c r="AA56" s="402"/>
      <c r="AB56" s="400"/>
      <c r="AC56" s="401"/>
      <c r="AD56" s="402"/>
    </row>
    <row r="57" spans="1:30" ht="16">
      <c r="A57" s="45">
        <f>ROW()</f>
        <v>57</v>
      </c>
      <c r="B57" s="45" t="b">
        <f t="shared" ca="1" si="14"/>
        <v>0</v>
      </c>
      <c r="C57" s="45" t="b">
        <f t="shared" ca="1" si="14"/>
        <v>0</v>
      </c>
      <c r="D57" s="45" t="b">
        <f t="shared" ca="1" si="14"/>
        <v>0</v>
      </c>
      <c r="E57" s="45" t="b">
        <f t="shared" ca="1" si="14"/>
        <v>0</v>
      </c>
      <c r="F57" s="45" t="b">
        <f t="shared" ca="1" si="14"/>
        <v>0</v>
      </c>
      <c r="G57" s="77">
        <f t="shared" ca="1" si="5"/>
        <v>0</v>
      </c>
      <c r="H57" s="22">
        <f t="shared" ca="1" si="6"/>
        <v>0</v>
      </c>
      <c r="I57" s="79" t="str">
        <f t="shared" ca="1" si="7"/>
        <v/>
      </c>
      <c r="J57" s="272" t="str">
        <f ca="1">IFERROR(INDEX(IF($B57,AssetName,
  IF($C57,SharingActorName,
  IF($D57,SharedResourceName,
  IF($E57,SharedNonAssetDataName,
  IF($F57,SharedConnectionName,""))))),$G57),"")</f>
        <v/>
      </c>
      <c r="K57" s="273"/>
      <c r="L57" s="82" t="b">
        <f ca="1">AND(IFERROR(INDEX(IF($B57,MeaningfulAssetElv,
  IF($C57,MeaningfulSharingActorElv,
  IF($D57, MeaningfulSharedResourceElv,
  IF($E57,MeaningfulSharedNonAssetDataElv,
  IF($F57,MeaningfulSharedConnectionElv,FALSE))))),
  IF($B57,$H57,$G57),
  IF($B57,L$3,L$1)),
FALSE),
$J57&lt;&gt;"")</f>
        <v>0</v>
      </c>
      <c r="M57" s="83" t="b">
        <f ca="1">AND(IFERROR(INDEX(IF($B57,MeaningfulAssetElv,
  IF($C57,MeaningfulSharingActorElv,
  IF($D57, MeaningfulSharedResourceElv,
  IF($E57,MeaningfulSharedNonAssetDataElv,
  IF($F57,MeaningfulSharedConnectionElv,FALSE))))),
  IF($B57,$H57,$G57),
  IF($B57,M$3,M$1)),
FALSE),
$J57&lt;&gt;"")</f>
        <v>0</v>
      </c>
      <c r="N57" s="84" t="b">
        <f ca="1">AND(IFERROR(INDEX(IF($B57,MeaningfulAssetElv,
  IF($C57,MeaningfulSharingActorElv,
  IF($D57, MeaningfulSharedResourceElv,
  IF($E57,MeaningfulSharedNonAssetDataElv,
  IF($F57,MeaningfulSharedConnectionElv,FALSE))))),
  IF($B57,$H57,$G57),
  IF($B57,N$3,N$1)),
FALSE),
$J57&lt;&gt;"")</f>
        <v>0</v>
      </c>
      <c r="O57" s="82" t="b">
        <f ca="1">AND(IFERROR(INDEX(IF($B57,MeaningfulAssetDoS,
  IF($C57,MeaningfulSharingActorDoS,
  IF($D57,MeaningfulSharedResourceDoS,
  IF($E57,MeaningfulSharedNonAssetDataDoS,
  IF($F57,MeaningfulSharedConnectionDoS,FALSE))))),
  IF($B57,$H57,$G57),
  IF($B57,O$3,O$1)),
FALSE),
$J57&lt;&gt;"")</f>
        <v>0</v>
      </c>
      <c r="P57" s="83" t="b">
        <f ca="1">AND(IFERROR(INDEX(IF($B57,MeaningfulAssetDoS,
  IF($C57,MeaningfulSharingActorDoS,
  IF($D57,MeaningfulSharedResourceDoS,
  IF($E57,MeaningfulSharedNonAssetDataDoS,
  IF($F57,MeaningfulSharedConnectionDoS,FALSE))))),
  IF($B57,$H57,$G57),
  IF($B57,P$3,P$1)),
FALSE),
$J57&lt;&gt;"")</f>
        <v>0</v>
      </c>
      <c r="Q57" s="84" t="b">
        <f ca="1">AND(IFERROR(INDEX(IF($B57,MeaningfulAssetDoS,
  IF($C57,MeaningfulSharingActorDoS,
  IF($D57,MeaningfulSharedResourceDoS,
  IF($E57,MeaningfulSharedNonAssetDataDoS,
  IF($F57,MeaningfulSharedConnectionDoS,FALSE))))),
  IF($B57,$H57,$G57),
  IF($B57,Q$3,Q$1)),
FALSE),
$J57&lt;&gt;"")</f>
        <v>0</v>
      </c>
      <c r="S57" s="22">
        <f t="shared" si="8"/>
        <v>56</v>
      </c>
      <c r="T57" s="22" t="str">
        <f t="shared" ca="1" si="13"/>
        <v/>
      </c>
      <c r="U57" s="22">
        <f t="shared" ca="1" si="13"/>
        <v>0</v>
      </c>
      <c r="V57" s="22" t="b">
        <f t="shared" ca="1" si="10"/>
        <v>1</v>
      </c>
      <c r="W57" s="22" t="b">
        <f t="shared" ca="1" si="11"/>
        <v>0</v>
      </c>
      <c r="Y57" s="397"/>
      <c r="Z57" s="398"/>
      <c r="AA57" s="399"/>
      <c r="AB57" s="397"/>
      <c r="AC57" s="398"/>
      <c r="AD57" s="399"/>
    </row>
    <row r="58" spans="1:30" ht="16">
      <c r="A58" s="45">
        <f>ROW()</f>
        <v>58</v>
      </c>
      <c r="B58" s="45" t="b">
        <f t="shared" ca="1" si="14"/>
        <v>0</v>
      </c>
      <c r="C58" s="45" t="b">
        <f t="shared" ca="1" si="14"/>
        <v>0</v>
      </c>
      <c r="D58" s="45" t="b">
        <f t="shared" ca="1" si="14"/>
        <v>0</v>
      </c>
      <c r="E58" s="45" t="b">
        <f t="shared" ca="1" si="14"/>
        <v>0</v>
      </c>
      <c r="F58" s="45" t="b">
        <f t="shared" ca="1" si="14"/>
        <v>0</v>
      </c>
      <c r="G58" s="77">
        <f t="shared" ca="1" si="5"/>
        <v>0</v>
      </c>
      <c r="H58" s="22">
        <f t="shared" ca="1" si="6"/>
        <v>0</v>
      </c>
      <c r="I58" s="79" t="str">
        <f t="shared" ca="1" si="7"/>
        <v/>
      </c>
      <c r="J58" s="274"/>
      <c r="K58" s="275"/>
      <c r="L58" s="47" t="b">
        <f ca="1">AND(IFERROR(INDEX(IF($B58,MeaningfulAssetElv,
  IF($C58,MeaningfulSharingActorElv,
  IF($D58, MeaningfulSharedResourceElv,
  IF($E58,MeaningfulSharedNonAssetDataElv,
  IF($F58,MeaningfulSharedConnectionElv,FALSE))))),
  IF($B58,$H58,$G58),
  IF($B58,L$3,L$2)),
FALSE),
$J57&lt;&gt;"")</f>
        <v>0</v>
      </c>
      <c r="M58" s="85" t="b">
        <f ca="1">AND(IFERROR(INDEX(IF($B58,MeaningfulAssetElv,
  IF($C58,MeaningfulSharingActorElv,
  IF($D58, MeaningfulSharedResourceElv,
  IF($E58,MeaningfulSharedNonAssetDataElv,
  IF($F58,MeaningfulSharedConnectionElv,FALSE))))),
  IF($B58,$H58,$G58),
  IF($B58,M$3,M$2)),
FALSE),
$J57&lt;&gt;"")</f>
        <v>0</v>
      </c>
      <c r="N58" s="86" t="b">
        <f ca="1">AND(IFERROR(INDEX(IF($B58,MeaningfulAssetElv,
  IF($C58,MeaningfulSharingActorElv,
  IF($D58, MeaningfulSharedResourceElv,
  IF($E58,MeaningfulSharedNonAssetDataElv,
  IF($F58,MeaningfulSharedConnectionElv,FALSE))))),
  IF($B58,$H58,$G58),
  IF($B58,N$3,N$2)),
FALSE),
$J57&lt;&gt;"")</f>
        <v>0</v>
      </c>
      <c r="O58" s="47" t="b">
        <f ca="1">AND(IFERROR(INDEX(IF($B58,MeaningfulAssetDoS,
  IF($C58,MeaningfulSharingActorDoS,
  IF($D58,MeaningfulSharedResourceDoS,
  IF($E58,MeaningfulSharedNonAssetDataDoS,
  IF($F58,MeaningfulSharedConnectionDoS,FALSE))))),
  IF($B58,$H58,$G58),
  IF($B58,O$3,O$2)),
FALSE),
$J57&lt;&gt;"")</f>
        <v>0</v>
      </c>
      <c r="P58" s="85" t="b">
        <f ca="1">AND(IFERROR(INDEX(IF($B58,MeaningfulAssetDoS,
  IF($C58,MeaningfulSharingActorDoS,
  IF($D58,MeaningfulSharedResourceDoS,
  IF($E58,MeaningfulSharedNonAssetDataDoS,
  IF($F58,MeaningfulSharedConnectionDoS,FALSE))))),
  IF($B58,$H58,$G58),
  IF($B58,P$3,P$2)),
FALSE),
$J57&lt;&gt;"")</f>
        <v>0</v>
      </c>
      <c r="Q58" s="86" t="b">
        <f ca="1">AND(IFERROR(INDEX(IF($B58,MeaningfulAssetDoS,
  IF($C58,MeaningfulSharingActorDoS,
  IF($D58,MeaningfulSharedResourceDoS,
  IF($E58,MeaningfulSharedNonAssetDataDoS,
  IF($F58,MeaningfulSharedConnectionDoS,FALSE))))),
  IF($B58,$H58,$G58),
  IF($B58,Q$3,Q$2)),
FALSE),
$J57&lt;&gt;"")</f>
        <v>0</v>
      </c>
      <c r="S58" s="22">
        <f t="shared" si="8"/>
        <v>57</v>
      </c>
      <c r="T58" s="22" t="str">
        <f t="shared" ca="1" si="13"/>
        <v/>
      </c>
      <c r="U58" s="22" t="str">
        <f t="shared" ca="1" si="13"/>
        <v/>
      </c>
      <c r="V58" s="22" t="b">
        <f t="shared" ca="1" si="10"/>
        <v>1</v>
      </c>
      <c r="W58" s="22" t="b">
        <f t="shared" ca="1" si="11"/>
        <v>1</v>
      </c>
      <c r="Y58" s="400"/>
      <c r="Z58" s="401"/>
      <c r="AA58" s="402"/>
      <c r="AB58" s="400"/>
      <c r="AC58" s="401"/>
      <c r="AD58" s="402"/>
    </row>
    <row r="59" spans="1:30" ht="16">
      <c r="A59" s="45">
        <f>ROW()</f>
        <v>59</v>
      </c>
      <c r="B59" s="45" t="b">
        <f t="shared" ca="1" si="14"/>
        <v>0</v>
      </c>
      <c r="C59" s="45" t="b">
        <f t="shared" ca="1" si="14"/>
        <v>0</v>
      </c>
      <c r="D59" s="45" t="b">
        <f t="shared" ca="1" si="14"/>
        <v>0</v>
      </c>
      <c r="E59" s="45" t="b">
        <f t="shared" ca="1" si="14"/>
        <v>0</v>
      </c>
      <c r="F59" s="45" t="b">
        <f t="shared" ca="1" si="14"/>
        <v>0</v>
      </c>
      <c r="G59" s="77">
        <f t="shared" ca="1" si="5"/>
        <v>0</v>
      </c>
      <c r="H59" s="22">
        <f t="shared" ca="1" si="6"/>
        <v>0</v>
      </c>
      <c r="I59" s="79" t="str">
        <f t="shared" ca="1" si="7"/>
        <v/>
      </c>
      <c r="J59" s="272" t="str">
        <f ca="1">IFERROR(INDEX(IF($B59,AssetName,
  IF($C59,SharingActorName,
  IF($D59,SharedResourceName,
  IF($E59,SharedNonAssetDataName,
  IF($F59,SharedConnectionName,""))))),$G59),"")</f>
        <v/>
      </c>
      <c r="K59" s="273"/>
      <c r="L59" s="82" t="b">
        <f ca="1">AND(IFERROR(INDEX(IF($B59,MeaningfulAssetElv,
  IF($C59,MeaningfulSharingActorElv,
  IF($D59, MeaningfulSharedResourceElv,
  IF($E59,MeaningfulSharedNonAssetDataElv,
  IF($F59,MeaningfulSharedConnectionElv,FALSE))))),
  IF($B59,$H59,$G59),
  IF($B59,L$3,L$1)),
FALSE),
$J59&lt;&gt;"")</f>
        <v>0</v>
      </c>
      <c r="M59" s="83" t="b">
        <f ca="1">AND(IFERROR(INDEX(IF($B59,MeaningfulAssetElv,
  IF($C59,MeaningfulSharingActorElv,
  IF($D59, MeaningfulSharedResourceElv,
  IF($E59,MeaningfulSharedNonAssetDataElv,
  IF($F59,MeaningfulSharedConnectionElv,FALSE))))),
  IF($B59,$H59,$G59),
  IF($B59,M$3,M$1)),
FALSE),
$J59&lt;&gt;"")</f>
        <v>0</v>
      </c>
      <c r="N59" s="84" t="b">
        <f ca="1">AND(IFERROR(INDEX(IF($B59,MeaningfulAssetElv,
  IF($C59,MeaningfulSharingActorElv,
  IF($D59, MeaningfulSharedResourceElv,
  IF($E59,MeaningfulSharedNonAssetDataElv,
  IF($F59,MeaningfulSharedConnectionElv,FALSE))))),
  IF($B59,$H59,$G59),
  IF($B59,N$3,N$1)),
FALSE),
$J59&lt;&gt;"")</f>
        <v>0</v>
      </c>
      <c r="O59" s="82" t="b">
        <f ca="1">AND(IFERROR(INDEX(IF($B59,MeaningfulAssetDoS,
  IF($C59,MeaningfulSharingActorDoS,
  IF($D59,MeaningfulSharedResourceDoS,
  IF($E59,MeaningfulSharedNonAssetDataDoS,
  IF($F59,MeaningfulSharedConnectionDoS,FALSE))))),
  IF($B59,$H59,$G59),
  IF($B59,O$3,O$1)),
FALSE),
$J59&lt;&gt;"")</f>
        <v>0</v>
      </c>
      <c r="P59" s="83" t="b">
        <f ca="1">AND(IFERROR(INDEX(IF($B59,MeaningfulAssetDoS,
  IF($C59,MeaningfulSharingActorDoS,
  IF($D59,MeaningfulSharedResourceDoS,
  IF($E59,MeaningfulSharedNonAssetDataDoS,
  IF($F59,MeaningfulSharedConnectionDoS,FALSE))))),
  IF($B59,$H59,$G59),
  IF($B59,P$3,P$1)),
FALSE),
$J59&lt;&gt;"")</f>
        <v>0</v>
      </c>
      <c r="Q59" s="84" t="b">
        <f ca="1">AND(IFERROR(INDEX(IF($B59,MeaningfulAssetDoS,
  IF($C59,MeaningfulSharingActorDoS,
  IF($D59,MeaningfulSharedResourceDoS,
  IF($E59,MeaningfulSharedNonAssetDataDoS,
  IF($F59,MeaningfulSharedConnectionDoS,FALSE))))),
  IF($B59,$H59,$G59),
  IF($B59,Q$3,Q$1)),
FALSE),
$J59&lt;&gt;"")</f>
        <v>0</v>
      </c>
      <c r="S59" s="22">
        <f t="shared" si="8"/>
        <v>58</v>
      </c>
      <c r="T59" s="22" t="str">
        <f t="shared" ca="1" si="13"/>
        <v/>
      </c>
      <c r="U59" s="22">
        <f t="shared" ca="1" si="13"/>
        <v>0</v>
      </c>
      <c r="V59" s="22" t="b">
        <f t="shared" ca="1" si="10"/>
        <v>1</v>
      </c>
      <c r="W59" s="22" t="b">
        <f t="shared" ca="1" si="11"/>
        <v>0</v>
      </c>
      <c r="Y59" s="397"/>
      <c r="Z59" s="398"/>
      <c r="AA59" s="399"/>
      <c r="AB59" s="397"/>
      <c r="AC59" s="398"/>
      <c r="AD59" s="399"/>
    </row>
    <row r="60" spans="1:30" ht="16">
      <c r="A60" s="45">
        <f>ROW()</f>
        <v>60</v>
      </c>
      <c r="B60" s="45" t="b">
        <f t="shared" ca="1" si="14"/>
        <v>0</v>
      </c>
      <c r="C60" s="45" t="b">
        <f t="shared" ca="1" si="14"/>
        <v>0</v>
      </c>
      <c r="D60" s="45" t="b">
        <f t="shared" ca="1" si="14"/>
        <v>0</v>
      </c>
      <c r="E60" s="45" t="b">
        <f t="shared" ca="1" si="14"/>
        <v>0</v>
      </c>
      <c r="F60" s="45" t="b">
        <f t="shared" ca="1" si="14"/>
        <v>0</v>
      </c>
      <c r="G60" s="77">
        <f t="shared" ca="1" si="5"/>
        <v>0</v>
      </c>
      <c r="H60" s="22">
        <f t="shared" ca="1" si="6"/>
        <v>0</v>
      </c>
      <c r="I60" s="79" t="str">
        <f t="shared" ca="1" si="7"/>
        <v/>
      </c>
      <c r="J60" s="274"/>
      <c r="K60" s="275"/>
      <c r="L60" s="47" t="b">
        <f ca="1">AND(IFERROR(INDEX(IF($B60,MeaningfulAssetElv,
  IF($C60,MeaningfulSharingActorElv,
  IF($D60, MeaningfulSharedResourceElv,
  IF($E60,MeaningfulSharedNonAssetDataElv,
  IF($F60,MeaningfulSharedConnectionElv,FALSE))))),
  IF($B60,$H60,$G60),
  IF($B60,L$3,L$2)),
FALSE),
$J59&lt;&gt;"")</f>
        <v>0</v>
      </c>
      <c r="M60" s="85" t="b">
        <f ca="1">AND(IFERROR(INDEX(IF($B60,MeaningfulAssetElv,
  IF($C60,MeaningfulSharingActorElv,
  IF($D60, MeaningfulSharedResourceElv,
  IF($E60,MeaningfulSharedNonAssetDataElv,
  IF($F60,MeaningfulSharedConnectionElv,FALSE))))),
  IF($B60,$H60,$G60),
  IF($B60,M$3,M$2)),
FALSE),
$J59&lt;&gt;"")</f>
        <v>0</v>
      </c>
      <c r="N60" s="86" t="b">
        <f ca="1">AND(IFERROR(INDEX(IF($B60,MeaningfulAssetElv,
  IF($C60,MeaningfulSharingActorElv,
  IF($D60, MeaningfulSharedResourceElv,
  IF($E60,MeaningfulSharedNonAssetDataElv,
  IF($F60,MeaningfulSharedConnectionElv,FALSE))))),
  IF($B60,$H60,$G60),
  IF($B60,N$3,N$2)),
FALSE),
$J59&lt;&gt;"")</f>
        <v>0</v>
      </c>
      <c r="O60" s="47" t="b">
        <f ca="1">AND(IFERROR(INDEX(IF($B60,MeaningfulAssetDoS,
  IF($C60,MeaningfulSharingActorDoS,
  IF($D60,MeaningfulSharedResourceDoS,
  IF($E60,MeaningfulSharedNonAssetDataDoS,
  IF($F60,MeaningfulSharedConnectionDoS,FALSE))))),
  IF($B60,$H60,$G60),
  IF($B60,O$3,O$2)),
FALSE),
$J59&lt;&gt;"")</f>
        <v>0</v>
      </c>
      <c r="P60" s="85" t="b">
        <f ca="1">AND(IFERROR(INDEX(IF($B60,MeaningfulAssetDoS,
  IF($C60,MeaningfulSharingActorDoS,
  IF($D60,MeaningfulSharedResourceDoS,
  IF($E60,MeaningfulSharedNonAssetDataDoS,
  IF($F60,MeaningfulSharedConnectionDoS,FALSE))))),
  IF($B60,$H60,$G60),
  IF($B60,P$3,P$2)),
FALSE),
$J59&lt;&gt;"")</f>
        <v>0</v>
      </c>
      <c r="Q60" s="86" t="b">
        <f ca="1">AND(IFERROR(INDEX(IF($B60,MeaningfulAssetDoS,
  IF($C60,MeaningfulSharingActorDoS,
  IF($D60,MeaningfulSharedResourceDoS,
  IF($E60,MeaningfulSharedNonAssetDataDoS,
  IF($F60,MeaningfulSharedConnectionDoS,FALSE))))),
  IF($B60,$H60,$G60),
  IF($B60,Q$3,Q$2)),
FALSE),
$J59&lt;&gt;"")</f>
        <v>0</v>
      </c>
      <c r="S60" s="22">
        <f t="shared" si="8"/>
        <v>59</v>
      </c>
      <c r="T60" s="22" t="str">
        <f t="shared" ca="1" si="13"/>
        <v/>
      </c>
      <c r="U60" s="22" t="str">
        <f t="shared" ca="1" si="13"/>
        <v/>
      </c>
      <c r="V60" s="22" t="b">
        <f t="shared" ca="1" si="10"/>
        <v>1</v>
      </c>
      <c r="W60" s="22" t="b">
        <f t="shared" ca="1" si="11"/>
        <v>1</v>
      </c>
      <c r="Y60" s="400"/>
      <c r="Z60" s="401"/>
      <c r="AA60" s="402"/>
      <c r="AB60" s="400"/>
      <c r="AC60" s="401"/>
      <c r="AD60" s="402"/>
    </row>
    <row r="61" spans="1:30" ht="16">
      <c r="A61" s="45">
        <f>ROW()</f>
        <v>61</v>
      </c>
      <c r="B61" s="45" t="b">
        <f t="shared" ca="1" si="14"/>
        <v>0</v>
      </c>
      <c r="C61" s="45" t="b">
        <f t="shared" ca="1" si="14"/>
        <v>0</v>
      </c>
      <c r="D61" s="45" t="b">
        <f t="shared" ca="1" si="14"/>
        <v>0</v>
      </c>
      <c r="E61" s="45" t="b">
        <f t="shared" ca="1" si="14"/>
        <v>0</v>
      </c>
      <c r="F61" s="45" t="b">
        <f t="shared" ca="1" si="14"/>
        <v>0</v>
      </c>
      <c r="G61" s="77">
        <f t="shared" ca="1" si="5"/>
        <v>0</v>
      </c>
      <c r="H61" s="22">
        <f t="shared" ca="1" si="6"/>
        <v>0</v>
      </c>
      <c r="I61" s="79" t="str">
        <f t="shared" ca="1" si="7"/>
        <v/>
      </c>
      <c r="J61" s="272" t="str">
        <f ca="1">IFERROR(INDEX(IF($B61,AssetName,
  IF($C61,SharingActorName,
  IF($D61,SharedResourceName,
  IF($E61,SharedNonAssetDataName,
  IF($F61,SharedConnectionName,""))))),$G61),"")</f>
        <v/>
      </c>
      <c r="K61" s="273"/>
      <c r="L61" s="82" t="b">
        <f ca="1">AND(IFERROR(INDEX(IF($B61,MeaningfulAssetElv,
  IF($C61,MeaningfulSharingActorElv,
  IF($D61, MeaningfulSharedResourceElv,
  IF($E61,MeaningfulSharedNonAssetDataElv,
  IF($F61,MeaningfulSharedConnectionElv,FALSE))))),
  IF($B61,$H61,$G61),
  IF($B61,L$3,L$1)),
FALSE),
$J61&lt;&gt;"")</f>
        <v>0</v>
      </c>
      <c r="M61" s="83" t="b">
        <f ca="1">AND(IFERROR(INDEX(IF($B61,MeaningfulAssetElv,
  IF($C61,MeaningfulSharingActorElv,
  IF($D61, MeaningfulSharedResourceElv,
  IF($E61,MeaningfulSharedNonAssetDataElv,
  IF($F61,MeaningfulSharedConnectionElv,FALSE))))),
  IF($B61,$H61,$G61),
  IF($B61,M$3,M$1)),
FALSE),
$J61&lt;&gt;"")</f>
        <v>0</v>
      </c>
      <c r="N61" s="84" t="b">
        <f ca="1">AND(IFERROR(INDEX(IF($B61,MeaningfulAssetElv,
  IF($C61,MeaningfulSharingActorElv,
  IF($D61, MeaningfulSharedResourceElv,
  IF($E61,MeaningfulSharedNonAssetDataElv,
  IF($F61,MeaningfulSharedConnectionElv,FALSE))))),
  IF($B61,$H61,$G61),
  IF($B61,N$3,N$1)),
FALSE),
$J61&lt;&gt;"")</f>
        <v>0</v>
      </c>
      <c r="O61" s="82" t="b">
        <f ca="1">AND(IFERROR(INDEX(IF($B61,MeaningfulAssetDoS,
  IF($C61,MeaningfulSharingActorDoS,
  IF($D61,MeaningfulSharedResourceDoS,
  IF($E61,MeaningfulSharedNonAssetDataDoS,
  IF($F61,MeaningfulSharedConnectionDoS,FALSE))))),
  IF($B61,$H61,$G61),
  IF($B61,O$3,O$1)),
FALSE),
$J61&lt;&gt;"")</f>
        <v>0</v>
      </c>
      <c r="P61" s="83" t="b">
        <f ca="1">AND(IFERROR(INDEX(IF($B61,MeaningfulAssetDoS,
  IF($C61,MeaningfulSharingActorDoS,
  IF($D61,MeaningfulSharedResourceDoS,
  IF($E61,MeaningfulSharedNonAssetDataDoS,
  IF($F61,MeaningfulSharedConnectionDoS,FALSE))))),
  IF($B61,$H61,$G61),
  IF($B61,P$3,P$1)),
FALSE),
$J61&lt;&gt;"")</f>
        <v>0</v>
      </c>
      <c r="Q61" s="84" t="b">
        <f ca="1">AND(IFERROR(INDEX(IF($B61,MeaningfulAssetDoS,
  IF($C61,MeaningfulSharingActorDoS,
  IF($D61,MeaningfulSharedResourceDoS,
  IF($E61,MeaningfulSharedNonAssetDataDoS,
  IF($F61,MeaningfulSharedConnectionDoS,FALSE))))),
  IF($B61,$H61,$G61),
  IF($B61,Q$3,Q$1)),
FALSE),
$J61&lt;&gt;"")</f>
        <v>0</v>
      </c>
      <c r="S61" s="22">
        <f t="shared" si="8"/>
        <v>60</v>
      </c>
      <c r="T61" s="22" t="str">
        <f t="shared" ca="1" si="13"/>
        <v/>
      </c>
      <c r="U61" s="22">
        <f t="shared" ca="1" si="13"/>
        <v>0</v>
      </c>
      <c r="V61" s="22" t="b">
        <f t="shared" ca="1" si="10"/>
        <v>1</v>
      </c>
      <c r="W61" s="22" t="b">
        <f t="shared" ca="1" si="11"/>
        <v>0</v>
      </c>
      <c r="Y61" s="397"/>
      <c r="Z61" s="398"/>
      <c r="AA61" s="399"/>
      <c r="AB61" s="397"/>
      <c r="AC61" s="398"/>
      <c r="AD61" s="399"/>
    </row>
    <row r="62" spans="1:30" ht="16">
      <c r="A62" s="45">
        <f>ROW()</f>
        <v>62</v>
      </c>
      <c r="B62" s="45" t="b">
        <f t="shared" ca="1" si="14"/>
        <v>0</v>
      </c>
      <c r="C62" s="45" t="b">
        <f t="shared" ca="1" si="14"/>
        <v>0</v>
      </c>
      <c r="D62" s="45" t="b">
        <f t="shared" ca="1" si="14"/>
        <v>0</v>
      </c>
      <c r="E62" s="45" t="b">
        <f t="shared" ca="1" si="14"/>
        <v>0</v>
      </c>
      <c r="F62" s="45" t="b">
        <f t="shared" ca="1" si="14"/>
        <v>0</v>
      </c>
      <c r="G62" s="77">
        <f t="shared" ca="1" si="5"/>
        <v>0</v>
      </c>
      <c r="H62" s="22">
        <f t="shared" ca="1" si="6"/>
        <v>0</v>
      </c>
      <c r="I62" s="79" t="str">
        <f t="shared" ca="1" si="7"/>
        <v/>
      </c>
      <c r="J62" s="274"/>
      <c r="K62" s="275"/>
      <c r="L62" s="47" t="b">
        <f ca="1">AND(IFERROR(INDEX(IF($B62,MeaningfulAssetElv,
  IF($C62,MeaningfulSharingActorElv,
  IF($D62, MeaningfulSharedResourceElv,
  IF($E62,MeaningfulSharedNonAssetDataElv,
  IF($F62,MeaningfulSharedConnectionElv,FALSE))))),
  IF($B62,$H62,$G62),
  IF($B62,L$3,L$2)),
FALSE),
$J61&lt;&gt;"")</f>
        <v>0</v>
      </c>
      <c r="M62" s="85" t="b">
        <f ca="1">AND(IFERROR(INDEX(IF($B62,MeaningfulAssetElv,
  IF($C62,MeaningfulSharingActorElv,
  IF($D62, MeaningfulSharedResourceElv,
  IF($E62,MeaningfulSharedNonAssetDataElv,
  IF($F62,MeaningfulSharedConnectionElv,FALSE))))),
  IF($B62,$H62,$G62),
  IF($B62,M$3,M$2)),
FALSE),
$J61&lt;&gt;"")</f>
        <v>0</v>
      </c>
      <c r="N62" s="86" t="b">
        <f ca="1">AND(IFERROR(INDEX(IF($B62,MeaningfulAssetElv,
  IF($C62,MeaningfulSharingActorElv,
  IF($D62, MeaningfulSharedResourceElv,
  IF($E62,MeaningfulSharedNonAssetDataElv,
  IF($F62,MeaningfulSharedConnectionElv,FALSE))))),
  IF($B62,$H62,$G62),
  IF($B62,N$3,N$2)),
FALSE),
$J61&lt;&gt;"")</f>
        <v>0</v>
      </c>
      <c r="O62" s="47" t="b">
        <f ca="1">AND(IFERROR(INDEX(IF($B62,MeaningfulAssetDoS,
  IF($C62,MeaningfulSharingActorDoS,
  IF($D62,MeaningfulSharedResourceDoS,
  IF($E62,MeaningfulSharedNonAssetDataDoS,
  IF($F62,MeaningfulSharedConnectionDoS,FALSE))))),
  IF($B62,$H62,$G62),
  IF($B62,O$3,O$2)),
FALSE),
$J61&lt;&gt;"")</f>
        <v>0</v>
      </c>
      <c r="P62" s="85" t="b">
        <f ca="1">AND(IFERROR(INDEX(IF($B62,MeaningfulAssetDoS,
  IF($C62,MeaningfulSharingActorDoS,
  IF($D62,MeaningfulSharedResourceDoS,
  IF($E62,MeaningfulSharedNonAssetDataDoS,
  IF($F62,MeaningfulSharedConnectionDoS,FALSE))))),
  IF($B62,$H62,$G62),
  IF($B62,P$3,P$2)),
FALSE),
$J61&lt;&gt;"")</f>
        <v>0</v>
      </c>
      <c r="Q62" s="86" t="b">
        <f ca="1">AND(IFERROR(INDEX(IF($B62,MeaningfulAssetDoS,
  IF($C62,MeaningfulSharingActorDoS,
  IF($D62,MeaningfulSharedResourceDoS,
  IF($E62,MeaningfulSharedNonAssetDataDoS,
  IF($F62,MeaningfulSharedConnectionDoS,FALSE))))),
  IF($B62,$H62,$G62),
  IF($B62,Q$3,Q$2)),
FALSE),
$J61&lt;&gt;"")</f>
        <v>0</v>
      </c>
      <c r="S62" s="22">
        <f t="shared" si="8"/>
        <v>61</v>
      </c>
      <c r="T62" s="22" t="str">
        <f t="shared" ca="1" si="13"/>
        <v/>
      </c>
      <c r="U62" s="22" t="str">
        <f t="shared" ca="1" si="13"/>
        <v/>
      </c>
      <c r="V62" s="22" t="b">
        <f t="shared" ca="1" si="10"/>
        <v>1</v>
      </c>
      <c r="W62" s="22" t="b">
        <f t="shared" ca="1" si="11"/>
        <v>1</v>
      </c>
      <c r="Y62" s="400"/>
      <c r="Z62" s="401"/>
      <c r="AA62" s="402"/>
      <c r="AB62" s="400"/>
      <c r="AC62" s="401"/>
      <c r="AD62" s="402"/>
    </row>
    <row r="63" spans="1:30" ht="16">
      <c r="A63" s="45">
        <f>ROW()</f>
        <v>63</v>
      </c>
      <c r="B63" s="45" t="b">
        <f t="shared" ca="1" si="14"/>
        <v>0</v>
      </c>
      <c r="C63" s="45" t="b">
        <f t="shared" ca="1" si="14"/>
        <v>0</v>
      </c>
      <c r="D63" s="45" t="b">
        <f t="shared" ca="1" si="14"/>
        <v>0</v>
      </c>
      <c r="E63" s="45" t="b">
        <f t="shared" ca="1" si="14"/>
        <v>0</v>
      </c>
      <c r="F63" s="45" t="b">
        <f t="shared" ca="1" si="14"/>
        <v>0</v>
      </c>
      <c r="G63" s="77">
        <f t="shared" ca="1" si="5"/>
        <v>0</v>
      </c>
      <c r="H63" s="22">
        <f t="shared" ca="1" si="6"/>
        <v>0</v>
      </c>
      <c r="I63" s="79" t="str">
        <f t="shared" ca="1" si="7"/>
        <v/>
      </c>
      <c r="J63" s="272" t="str">
        <f ca="1">IFERROR(INDEX(IF($B63,AssetName,
  IF($C63,SharingActorName,
  IF($D63,SharedResourceName,
  IF($E63,SharedNonAssetDataName,
  IF($F63,SharedConnectionName,""))))),$G63),"")</f>
        <v/>
      </c>
      <c r="K63" s="273"/>
      <c r="L63" s="82" t="b">
        <f ca="1">AND(IFERROR(INDEX(IF($B63,MeaningfulAssetElv,
  IF($C63,MeaningfulSharingActorElv,
  IF($D63, MeaningfulSharedResourceElv,
  IF($E63,MeaningfulSharedNonAssetDataElv,
  IF($F63,MeaningfulSharedConnectionElv,FALSE))))),
  IF($B63,$H63,$G63),
  IF($B63,L$3,L$1)),
FALSE),
$J63&lt;&gt;"")</f>
        <v>0</v>
      </c>
      <c r="M63" s="83" t="b">
        <f ca="1">AND(IFERROR(INDEX(IF($B63,MeaningfulAssetElv,
  IF($C63,MeaningfulSharingActorElv,
  IF($D63, MeaningfulSharedResourceElv,
  IF($E63,MeaningfulSharedNonAssetDataElv,
  IF($F63,MeaningfulSharedConnectionElv,FALSE))))),
  IF($B63,$H63,$G63),
  IF($B63,M$3,M$1)),
FALSE),
$J63&lt;&gt;"")</f>
        <v>0</v>
      </c>
      <c r="N63" s="84" t="b">
        <f ca="1">AND(IFERROR(INDEX(IF($B63,MeaningfulAssetElv,
  IF($C63,MeaningfulSharingActorElv,
  IF($D63, MeaningfulSharedResourceElv,
  IF($E63,MeaningfulSharedNonAssetDataElv,
  IF($F63,MeaningfulSharedConnectionElv,FALSE))))),
  IF($B63,$H63,$G63),
  IF($B63,N$3,N$1)),
FALSE),
$J63&lt;&gt;"")</f>
        <v>0</v>
      </c>
      <c r="O63" s="82" t="b">
        <f ca="1">AND(IFERROR(INDEX(IF($B63,MeaningfulAssetDoS,
  IF($C63,MeaningfulSharingActorDoS,
  IF($D63,MeaningfulSharedResourceDoS,
  IF($E63,MeaningfulSharedNonAssetDataDoS,
  IF($F63,MeaningfulSharedConnectionDoS,FALSE))))),
  IF($B63,$H63,$G63),
  IF($B63,O$3,O$1)),
FALSE),
$J63&lt;&gt;"")</f>
        <v>0</v>
      </c>
      <c r="P63" s="83" t="b">
        <f ca="1">AND(IFERROR(INDEX(IF($B63,MeaningfulAssetDoS,
  IF($C63,MeaningfulSharingActorDoS,
  IF($D63,MeaningfulSharedResourceDoS,
  IF($E63,MeaningfulSharedNonAssetDataDoS,
  IF($F63,MeaningfulSharedConnectionDoS,FALSE))))),
  IF($B63,$H63,$G63),
  IF($B63,P$3,P$1)),
FALSE),
$J63&lt;&gt;"")</f>
        <v>0</v>
      </c>
      <c r="Q63" s="84" t="b">
        <f ca="1">AND(IFERROR(INDEX(IF($B63,MeaningfulAssetDoS,
  IF($C63,MeaningfulSharingActorDoS,
  IF($D63,MeaningfulSharedResourceDoS,
  IF($E63,MeaningfulSharedNonAssetDataDoS,
  IF($F63,MeaningfulSharedConnectionDoS,FALSE))))),
  IF($B63,$H63,$G63),
  IF($B63,Q$3,Q$1)),
FALSE),
$J63&lt;&gt;"")</f>
        <v>0</v>
      </c>
      <c r="S63" s="22">
        <f t="shared" si="8"/>
        <v>62</v>
      </c>
      <c r="T63" s="22" t="str">
        <f t="shared" ca="1" si="13"/>
        <v/>
      </c>
      <c r="U63" s="22">
        <f t="shared" ca="1" si="13"/>
        <v>0</v>
      </c>
      <c r="V63" s="22" t="b">
        <f t="shared" ca="1" si="10"/>
        <v>1</v>
      </c>
      <c r="W63" s="22" t="b">
        <f t="shared" ca="1" si="11"/>
        <v>0</v>
      </c>
      <c r="Y63" s="397"/>
      <c r="Z63" s="398"/>
      <c r="AA63" s="399"/>
      <c r="AB63" s="397"/>
      <c r="AC63" s="398"/>
      <c r="AD63" s="399"/>
    </row>
    <row r="64" spans="1:30" ht="16">
      <c r="A64" s="45">
        <f>ROW()</f>
        <v>64</v>
      </c>
      <c r="B64" s="45" t="b">
        <f t="shared" ca="1" si="14"/>
        <v>0</v>
      </c>
      <c r="C64" s="45" t="b">
        <f t="shared" ca="1" si="14"/>
        <v>0</v>
      </c>
      <c r="D64" s="45" t="b">
        <f t="shared" ca="1" si="14"/>
        <v>0</v>
      </c>
      <c r="E64" s="45" t="b">
        <f t="shared" ca="1" si="14"/>
        <v>0</v>
      </c>
      <c r="F64" s="45" t="b">
        <f t="shared" ca="1" si="14"/>
        <v>0</v>
      </c>
      <c r="G64" s="77">
        <f t="shared" ca="1" si="5"/>
        <v>0</v>
      </c>
      <c r="H64" s="22">
        <f t="shared" ca="1" si="6"/>
        <v>0</v>
      </c>
      <c r="I64" s="79" t="str">
        <f t="shared" ca="1" si="7"/>
        <v/>
      </c>
      <c r="J64" s="274"/>
      <c r="K64" s="275"/>
      <c r="L64" s="47" t="b">
        <f ca="1">AND(IFERROR(INDEX(IF($B64,MeaningfulAssetElv,
  IF($C64,MeaningfulSharingActorElv,
  IF($D64, MeaningfulSharedResourceElv,
  IF($E64,MeaningfulSharedNonAssetDataElv,
  IF($F64,MeaningfulSharedConnectionElv,FALSE))))),
  IF($B64,$H64,$G64),
  IF($B64,L$3,L$2)),
FALSE),
$J63&lt;&gt;"")</f>
        <v>0</v>
      </c>
      <c r="M64" s="85" t="b">
        <f ca="1">AND(IFERROR(INDEX(IF($B64,MeaningfulAssetElv,
  IF($C64,MeaningfulSharingActorElv,
  IF($D64, MeaningfulSharedResourceElv,
  IF($E64,MeaningfulSharedNonAssetDataElv,
  IF($F64,MeaningfulSharedConnectionElv,FALSE))))),
  IF($B64,$H64,$G64),
  IF($B64,M$3,M$2)),
FALSE),
$J63&lt;&gt;"")</f>
        <v>0</v>
      </c>
      <c r="N64" s="86" t="b">
        <f ca="1">AND(IFERROR(INDEX(IF($B64,MeaningfulAssetElv,
  IF($C64,MeaningfulSharingActorElv,
  IF($D64, MeaningfulSharedResourceElv,
  IF($E64,MeaningfulSharedNonAssetDataElv,
  IF($F64,MeaningfulSharedConnectionElv,FALSE))))),
  IF($B64,$H64,$G64),
  IF($B64,N$3,N$2)),
FALSE),
$J63&lt;&gt;"")</f>
        <v>0</v>
      </c>
      <c r="O64" s="47" t="b">
        <f ca="1">AND(IFERROR(INDEX(IF($B64,MeaningfulAssetDoS,
  IF($C64,MeaningfulSharingActorDoS,
  IF($D64,MeaningfulSharedResourceDoS,
  IF($E64,MeaningfulSharedNonAssetDataDoS,
  IF($F64,MeaningfulSharedConnectionDoS,FALSE))))),
  IF($B64,$H64,$G64),
  IF($B64,O$3,O$2)),
FALSE),
$J63&lt;&gt;"")</f>
        <v>0</v>
      </c>
      <c r="P64" s="85" t="b">
        <f ca="1">AND(IFERROR(INDEX(IF($B64,MeaningfulAssetDoS,
  IF($C64,MeaningfulSharingActorDoS,
  IF($D64,MeaningfulSharedResourceDoS,
  IF($E64,MeaningfulSharedNonAssetDataDoS,
  IF($F64,MeaningfulSharedConnectionDoS,FALSE))))),
  IF($B64,$H64,$G64),
  IF($B64,P$3,P$2)),
FALSE),
$J63&lt;&gt;"")</f>
        <v>0</v>
      </c>
      <c r="Q64" s="86" t="b">
        <f ca="1">AND(IFERROR(INDEX(IF($B64,MeaningfulAssetDoS,
  IF($C64,MeaningfulSharingActorDoS,
  IF($D64,MeaningfulSharedResourceDoS,
  IF($E64,MeaningfulSharedNonAssetDataDoS,
  IF($F64,MeaningfulSharedConnectionDoS,FALSE))))),
  IF($B64,$H64,$G64),
  IF($B64,Q$3,Q$2)),
FALSE),
$J63&lt;&gt;"")</f>
        <v>0</v>
      </c>
      <c r="S64" s="22">
        <f t="shared" si="8"/>
        <v>63</v>
      </c>
      <c r="T64" s="22" t="str">
        <f t="shared" ca="1" si="13"/>
        <v/>
      </c>
      <c r="U64" s="22" t="str">
        <f t="shared" ca="1" si="13"/>
        <v/>
      </c>
      <c r="V64" s="22" t="b">
        <f t="shared" ca="1" si="10"/>
        <v>1</v>
      </c>
      <c r="W64" s="22" t="b">
        <f t="shared" ca="1" si="11"/>
        <v>1</v>
      </c>
      <c r="Y64" s="400"/>
      <c r="Z64" s="401"/>
      <c r="AA64" s="402"/>
      <c r="AB64" s="400"/>
      <c r="AC64" s="401"/>
      <c r="AD64" s="402"/>
    </row>
    <row r="65" spans="1:30" ht="16">
      <c r="A65" s="45">
        <f>ROW()</f>
        <v>65</v>
      </c>
      <c r="B65" s="45" t="b">
        <f t="shared" ca="1" si="14"/>
        <v>0</v>
      </c>
      <c r="C65" s="45" t="b">
        <f t="shared" ca="1" si="14"/>
        <v>0</v>
      </c>
      <c r="D65" s="45" t="b">
        <f t="shared" ca="1" si="14"/>
        <v>0</v>
      </c>
      <c r="E65" s="45" t="b">
        <f t="shared" ca="1" si="14"/>
        <v>0</v>
      </c>
      <c r="F65" s="45" t="b">
        <f t="shared" ca="1" si="14"/>
        <v>0</v>
      </c>
      <c r="G65" s="77">
        <f t="shared" ca="1" si="5"/>
        <v>0</v>
      </c>
      <c r="H65" s="22">
        <f t="shared" ca="1" si="6"/>
        <v>0</v>
      </c>
      <c r="I65" s="79" t="str">
        <f t="shared" ca="1" si="7"/>
        <v/>
      </c>
      <c r="J65" s="272" t="str">
        <f ca="1">IFERROR(INDEX(IF($B65,AssetName,
  IF($C65,SharingActorName,
  IF($D65,SharedResourceName,
  IF($E65,SharedNonAssetDataName,
  IF($F65,SharedConnectionName,""))))),$G65),"")</f>
        <v/>
      </c>
      <c r="K65" s="273"/>
      <c r="L65" s="82" t="b">
        <f ca="1">AND(IFERROR(INDEX(IF($B65,MeaningfulAssetElv,
  IF($C65,MeaningfulSharingActorElv,
  IF($D65, MeaningfulSharedResourceElv,
  IF($E65,MeaningfulSharedNonAssetDataElv,
  IF($F65,MeaningfulSharedConnectionElv,FALSE))))),
  IF($B65,$H65,$G65),
  IF($B65,L$3,L$1)),
FALSE),
$J65&lt;&gt;"")</f>
        <v>0</v>
      </c>
      <c r="M65" s="83" t="b">
        <f ca="1">AND(IFERROR(INDEX(IF($B65,MeaningfulAssetElv,
  IF($C65,MeaningfulSharingActorElv,
  IF($D65, MeaningfulSharedResourceElv,
  IF($E65,MeaningfulSharedNonAssetDataElv,
  IF($F65,MeaningfulSharedConnectionElv,FALSE))))),
  IF($B65,$H65,$G65),
  IF($B65,M$3,M$1)),
FALSE),
$J65&lt;&gt;"")</f>
        <v>0</v>
      </c>
      <c r="N65" s="84" t="b">
        <f ca="1">AND(IFERROR(INDEX(IF($B65,MeaningfulAssetElv,
  IF($C65,MeaningfulSharingActorElv,
  IF($D65, MeaningfulSharedResourceElv,
  IF($E65,MeaningfulSharedNonAssetDataElv,
  IF($F65,MeaningfulSharedConnectionElv,FALSE))))),
  IF($B65,$H65,$G65),
  IF($B65,N$3,N$1)),
FALSE),
$J65&lt;&gt;"")</f>
        <v>0</v>
      </c>
      <c r="O65" s="82" t="b">
        <f ca="1">AND(IFERROR(INDEX(IF($B65,MeaningfulAssetDoS,
  IF($C65,MeaningfulSharingActorDoS,
  IF($D65,MeaningfulSharedResourceDoS,
  IF($E65,MeaningfulSharedNonAssetDataDoS,
  IF($F65,MeaningfulSharedConnectionDoS,FALSE))))),
  IF($B65,$H65,$G65),
  IF($B65,O$3,O$1)),
FALSE),
$J65&lt;&gt;"")</f>
        <v>0</v>
      </c>
      <c r="P65" s="83" t="b">
        <f ca="1">AND(IFERROR(INDEX(IF($B65,MeaningfulAssetDoS,
  IF($C65,MeaningfulSharingActorDoS,
  IF($D65,MeaningfulSharedResourceDoS,
  IF($E65,MeaningfulSharedNonAssetDataDoS,
  IF($F65,MeaningfulSharedConnectionDoS,FALSE))))),
  IF($B65,$H65,$G65),
  IF($B65,P$3,P$1)),
FALSE),
$J65&lt;&gt;"")</f>
        <v>0</v>
      </c>
      <c r="Q65" s="84" t="b">
        <f ca="1">AND(IFERROR(INDEX(IF($B65,MeaningfulAssetDoS,
  IF($C65,MeaningfulSharingActorDoS,
  IF($D65,MeaningfulSharedResourceDoS,
  IF($E65,MeaningfulSharedNonAssetDataDoS,
  IF($F65,MeaningfulSharedConnectionDoS,FALSE))))),
  IF($B65,$H65,$G65),
  IF($B65,Q$3,Q$1)),
FALSE),
$J65&lt;&gt;"")</f>
        <v>0</v>
      </c>
      <c r="S65" s="22">
        <f t="shared" si="8"/>
        <v>64</v>
      </c>
      <c r="T65" s="22" t="str">
        <f t="shared" ref="T65:U106" ca="1" si="15">INDIRECT(ADDRESS($S65,T$3))</f>
        <v/>
      </c>
      <c r="U65" s="22">
        <f t="shared" ca="1" si="15"/>
        <v>0</v>
      </c>
      <c r="V65" s="22" t="b">
        <f t="shared" ca="1" si="10"/>
        <v>1</v>
      </c>
      <c r="W65" s="22" t="b">
        <f t="shared" ca="1" si="11"/>
        <v>0</v>
      </c>
      <c r="Y65" s="397"/>
      <c r="Z65" s="398"/>
      <c r="AA65" s="399"/>
      <c r="AB65" s="397"/>
      <c r="AC65" s="398"/>
      <c r="AD65" s="399"/>
    </row>
    <row r="66" spans="1:30" ht="16">
      <c r="A66" s="45">
        <f>ROW()</f>
        <v>66</v>
      </c>
      <c r="B66" s="45" t="b">
        <f t="shared" ca="1" si="14"/>
        <v>0</v>
      </c>
      <c r="C66" s="45" t="b">
        <f t="shared" ca="1" si="14"/>
        <v>0</v>
      </c>
      <c r="D66" s="45" t="b">
        <f t="shared" ca="1" si="14"/>
        <v>0</v>
      </c>
      <c r="E66" s="45" t="b">
        <f t="shared" ca="1" si="14"/>
        <v>0</v>
      </c>
      <c r="F66" s="45" t="b">
        <f t="shared" ca="1" si="14"/>
        <v>0</v>
      </c>
      <c r="G66" s="77">
        <f t="shared" ca="1" si="5"/>
        <v>0</v>
      </c>
      <c r="H66" s="22">
        <f t="shared" ca="1" si="6"/>
        <v>0</v>
      </c>
      <c r="I66" s="79" t="str">
        <f t="shared" ca="1" si="7"/>
        <v/>
      </c>
      <c r="J66" s="274"/>
      <c r="K66" s="275"/>
      <c r="L66" s="47" t="b">
        <f ca="1">AND(IFERROR(INDEX(IF($B66,MeaningfulAssetElv,
  IF($C66,MeaningfulSharingActorElv,
  IF($D66, MeaningfulSharedResourceElv,
  IF($E66,MeaningfulSharedNonAssetDataElv,
  IF($F66,MeaningfulSharedConnectionElv,FALSE))))),
  IF($B66,$H66,$G66),
  IF($B66,L$3,L$2)),
FALSE),
$J65&lt;&gt;"")</f>
        <v>0</v>
      </c>
      <c r="M66" s="85" t="b">
        <f ca="1">AND(IFERROR(INDEX(IF($B66,MeaningfulAssetElv,
  IF($C66,MeaningfulSharingActorElv,
  IF($D66, MeaningfulSharedResourceElv,
  IF($E66,MeaningfulSharedNonAssetDataElv,
  IF($F66,MeaningfulSharedConnectionElv,FALSE))))),
  IF($B66,$H66,$G66),
  IF($B66,M$3,M$2)),
FALSE),
$J65&lt;&gt;"")</f>
        <v>0</v>
      </c>
      <c r="N66" s="86" t="b">
        <f ca="1">AND(IFERROR(INDEX(IF($B66,MeaningfulAssetElv,
  IF($C66,MeaningfulSharingActorElv,
  IF($D66, MeaningfulSharedResourceElv,
  IF($E66,MeaningfulSharedNonAssetDataElv,
  IF($F66,MeaningfulSharedConnectionElv,FALSE))))),
  IF($B66,$H66,$G66),
  IF($B66,N$3,N$2)),
FALSE),
$J65&lt;&gt;"")</f>
        <v>0</v>
      </c>
      <c r="O66" s="47" t="b">
        <f ca="1">AND(IFERROR(INDEX(IF($B66,MeaningfulAssetDoS,
  IF($C66,MeaningfulSharingActorDoS,
  IF($D66,MeaningfulSharedResourceDoS,
  IF($E66,MeaningfulSharedNonAssetDataDoS,
  IF($F66,MeaningfulSharedConnectionDoS,FALSE))))),
  IF($B66,$H66,$G66),
  IF($B66,O$3,O$2)),
FALSE),
$J65&lt;&gt;"")</f>
        <v>0</v>
      </c>
      <c r="P66" s="85" t="b">
        <f ca="1">AND(IFERROR(INDEX(IF($B66,MeaningfulAssetDoS,
  IF($C66,MeaningfulSharingActorDoS,
  IF($D66,MeaningfulSharedResourceDoS,
  IF($E66,MeaningfulSharedNonAssetDataDoS,
  IF($F66,MeaningfulSharedConnectionDoS,FALSE))))),
  IF($B66,$H66,$G66),
  IF($B66,P$3,P$2)),
FALSE),
$J65&lt;&gt;"")</f>
        <v>0</v>
      </c>
      <c r="Q66" s="86" t="b">
        <f ca="1">AND(IFERROR(INDEX(IF($B66,MeaningfulAssetDoS,
  IF($C66,MeaningfulSharingActorDoS,
  IF($D66,MeaningfulSharedResourceDoS,
  IF($E66,MeaningfulSharedNonAssetDataDoS,
  IF($F66,MeaningfulSharedConnectionDoS,FALSE))))),
  IF($B66,$H66,$G66),
  IF($B66,Q$3,Q$2)),
FALSE),
$J65&lt;&gt;"")</f>
        <v>0</v>
      </c>
      <c r="S66" s="22">
        <f t="shared" si="8"/>
        <v>65</v>
      </c>
      <c r="T66" s="22" t="str">
        <f t="shared" ca="1" si="15"/>
        <v/>
      </c>
      <c r="U66" s="22" t="str">
        <f t="shared" ca="1" si="15"/>
        <v/>
      </c>
      <c r="V66" s="22" t="b">
        <f t="shared" ca="1" si="10"/>
        <v>1</v>
      </c>
      <c r="W66" s="22" t="b">
        <f t="shared" ca="1" si="11"/>
        <v>1</v>
      </c>
      <c r="Y66" s="400"/>
      <c r="Z66" s="401"/>
      <c r="AA66" s="402"/>
      <c r="AB66" s="400"/>
      <c r="AC66" s="401"/>
      <c r="AD66" s="402"/>
    </row>
    <row r="67" spans="1:30" ht="16">
      <c r="A67" s="45">
        <f>ROW()</f>
        <v>67</v>
      </c>
      <c r="B67" s="45" t="b">
        <f t="shared" ca="1" si="14"/>
        <v>0</v>
      </c>
      <c r="C67" s="45" t="b">
        <f t="shared" ca="1" si="14"/>
        <v>0</v>
      </c>
      <c r="D67" s="45" t="b">
        <f t="shared" ca="1" si="14"/>
        <v>0</v>
      </c>
      <c r="E67" s="45" t="b">
        <f t="shared" ca="1" si="14"/>
        <v>0</v>
      </c>
      <c r="F67" s="45" t="b">
        <f t="shared" ca="1" si="14"/>
        <v>0</v>
      </c>
      <c r="G67" s="77">
        <f t="shared" ca="1" si="5"/>
        <v>0</v>
      </c>
      <c r="H67" s="22">
        <f t="shared" ca="1" si="6"/>
        <v>0</v>
      </c>
      <c r="I67" s="79" t="str">
        <f t="shared" ca="1" si="7"/>
        <v/>
      </c>
      <c r="J67" s="272" t="str">
        <f ca="1">IFERROR(INDEX(IF($B67,AssetName,
  IF($C67,SharingActorName,
  IF($D67,SharedResourceName,
  IF($E67,SharedNonAssetDataName,
  IF($F67,SharedConnectionName,""))))),$G67),"")</f>
        <v/>
      </c>
      <c r="K67" s="273"/>
      <c r="L67" s="82" t="b">
        <f ca="1">AND(IFERROR(INDEX(IF($B67,MeaningfulAssetElv,
  IF($C67,MeaningfulSharingActorElv,
  IF($D67, MeaningfulSharedResourceElv,
  IF($E67,MeaningfulSharedNonAssetDataElv,
  IF($F67,MeaningfulSharedConnectionElv,FALSE))))),
  IF($B67,$H67,$G67),
  IF($B67,L$3,L$1)),
FALSE),
$J67&lt;&gt;"")</f>
        <v>0</v>
      </c>
      <c r="M67" s="83" t="b">
        <f ca="1">AND(IFERROR(INDEX(IF($B67,MeaningfulAssetElv,
  IF($C67,MeaningfulSharingActorElv,
  IF($D67, MeaningfulSharedResourceElv,
  IF($E67,MeaningfulSharedNonAssetDataElv,
  IF($F67,MeaningfulSharedConnectionElv,FALSE))))),
  IF($B67,$H67,$G67),
  IF($B67,M$3,M$1)),
FALSE),
$J67&lt;&gt;"")</f>
        <v>0</v>
      </c>
      <c r="N67" s="84" t="b">
        <f ca="1">AND(IFERROR(INDEX(IF($B67,MeaningfulAssetElv,
  IF($C67,MeaningfulSharingActorElv,
  IF($D67, MeaningfulSharedResourceElv,
  IF($E67,MeaningfulSharedNonAssetDataElv,
  IF($F67,MeaningfulSharedConnectionElv,FALSE))))),
  IF($B67,$H67,$G67),
  IF($B67,N$3,N$1)),
FALSE),
$J67&lt;&gt;"")</f>
        <v>0</v>
      </c>
      <c r="O67" s="82" t="b">
        <f ca="1">AND(IFERROR(INDEX(IF($B67,MeaningfulAssetDoS,
  IF($C67,MeaningfulSharingActorDoS,
  IF($D67,MeaningfulSharedResourceDoS,
  IF($E67,MeaningfulSharedNonAssetDataDoS,
  IF($F67,MeaningfulSharedConnectionDoS,FALSE))))),
  IF($B67,$H67,$G67),
  IF($B67,O$3,O$1)),
FALSE),
$J67&lt;&gt;"")</f>
        <v>0</v>
      </c>
      <c r="P67" s="83" t="b">
        <f ca="1">AND(IFERROR(INDEX(IF($B67,MeaningfulAssetDoS,
  IF($C67,MeaningfulSharingActorDoS,
  IF($D67,MeaningfulSharedResourceDoS,
  IF($E67,MeaningfulSharedNonAssetDataDoS,
  IF($F67,MeaningfulSharedConnectionDoS,FALSE))))),
  IF($B67,$H67,$G67),
  IF($B67,P$3,P$1)),
FALSE),
$J67&lt;&gt;"")</f>
        <v>0</v>
      </c>
      <c r="Q67" s="84" t="b">
        <f ca="1">AND(IFERROR(INDEX(IF($B67,MeaningfulAssetDoS,
  IF($C67,MeaningfulSharingActorDoS,
  IF($D67,MeaningfulSharedResourceDoS,
  IF($E67,MeaningfulSharedNonAssetDataDoS,
  IF($F67,MeaningfulSharedConnectionDoS,FALSE))))),
  IF($B67,$H67,$G67),
  IF($B67,Q$3,Q$1)),
FALSE),
$J67&lt;&gt;"")</f>
        <v>0</v>
      </c>
      <c r="S67" s="22">
        <f t="shared" si="8"/>
        <v>66</v>
      </c>
      <c r="T67" s="22" t="str">
        <f t="shared" ca="1" si="15"/>
        <v/>
      </c>
      <c r="U67" s="22">
        <f t="shared" ca="1" si="15"/>
        <v>0</v>
      </c>
      <c r="V67" s="22" t="b">
        <f t="shared" ca="1" si="10"/>
        <v>1</v>
      </c>
      <c r="W67" s="22" t="b">
        <f t="shared" ca="1" si="11"/>
        <v>0</v>
      </c>
      <c r="Y67" s="397"/>
      <c r="Z67" s="398"/>
      <c r="AA67" s="399"/>
      <c r="AB67" s="397"/>
      <c r="AC67" s="398"/>
      <c r="AD67" s="399"/>
    </row>
    <row r="68" spans="1:30" ht="16">
      <c r="A68" s="45">
        <f>ROW()</f>
        <v>68</v>
      </c>
      <c r="B68" s="45" t="b">
        <f t="shared" ref="B68:F87" ca="1" si="16">AND($A68&gt;=B$2,$A68&lt;=B$3)</f>
        <v>0</v>
      </c>
      <c r="C68" s="45" t="b">
        <f t="shared" ca="1" si="16"/>
        <v>0</v>
      </c>
      <c r="D68" s="45" t="b">
        <f t="shared" ca="1" si="16"/>
        <v>0</v>
      </c>
      <c r="E68" s="45" t="b">
        <f t="shared" ca="1" si="16"/>
        <v>0</v>
      </c>
      <c r="F68" s="45" t="b">
        <f t="shared" ca="1" si="16"/>
        <v>0</v>
      </c>
      <c r="G68" s="77">
        <f t="shared" ca="1" si="5"/>
        <v>0</v>
      </c>
      <c r="H68" s="22">
        <f t="shared" ca="1" si="6"/>
        <v>0</v>
      </c>
      <c r="I68" s="79" t="str">
        <f t="shared" ca="1" si="7"/>
        <v/>
      </c>
      <c r="J68" s="274"/>
      <c r="K68" s="275"/>
      <c r="L68" s="47" t="b">
        <f ca="1">AND(IFERROR(INDEX(IF($B68,MeaningfulAssetElv,
  IF($C68,MeaningfulSharingActorElv,
  IF($D68, MeaningfulSharedResourceElv,
  IF($E68,MeaningfulSharedNonAssetDataElv,
  IF($F68,MeaningfulSharedConnectionElv,FALSE))))),
  IF($B68,$H68,$G68),
  IF($B68,L$3,L$2)),
FALSE),
$J67&lt;&gt;"")</f>
        <v>0</v>
      </c>
      <c r="M68" s="85" t="b">
        <f ca="1">AND(IFERROR(INDEX(IF($B68,MeaningfulAssetElv,
  IF($C68,MeaningfulSharingActorElv,
  IF($D68, MeaningfulSharedResourceElv,
  IF($E68,MeaningfulSharedNonAssetDataElv,
  IF($F68,MeaningfulSharedConnectionElv,FALSE))))),
  IF($B68,$H68,$G68),
  IF($B68,M$3,M$2)),
FALSE),
$J67&lt;&gt;"")</f>
        <v>0</v>
      </c>
      <c r="N68" s="86" t="b">
        <f ca="1">AND(IFERROR(INDEX(IF($B68,MeaningfulAssetElv,
  IF($C68,MeaningfulSharingActorElv,
  IF($D68, MeaningfulSharedResourceElv,
  IF($E68,MeaningfulSharedNonAssetDataElv,
  IF($F68,MeaningfulSharedConnectionElv,FALSE))))),
  IF($B68,$H68,$G68),
  IF($B68,N$3,N$2)),
FALSE),
$J67&lt;&gt;"")</f>
        <v>0</v>
      </c>
      <c r="O68" s="47" t="b">
        <f ca="1">AND(IFERROR(INDEX(IF($B68,MeaningfulAssetDoS,
  IF($C68,MeaningfulSharingActorDoS,
  IF($D68,MeaningfulSharedResourceDoS,
  IF($E68,MeaningfulSharedNonAssetDataDoS,
  IF($F68,MeaningfulSharedConnectionDoS,FALSE))))),
  IF($B68,$H68,$G68),
  IF($B68,O$3,O$2)),
FALSE),
$J67&lt;&gt;"")</f>
        <v>0</v>
      </c>
      <c r="P68" s="85" t="b">
        <f ca="1">AND(IFERROR(INDEX(IF($B68,MeaningfulAssetDoS,
  IF($C68,MeaningfulSharingActorDoS,
  IF($D68,MeaningfulSharedResourceDoS,
  IF($E68,MeaningfulSharedNonAssetDataDoS,
  IF($F68,MeaningfulSharedConnectionDoS,FALSE))))),
  IF($B68,$H68,$G68),
  IF($B68,P$3,P$2)),
FALSE),
$J67&lt;&gt;"")</f>
        <v>0</v>
      </c>
      <c r="Q68" s="86" t="b">
        <f ca="1">AND(IFERROR(INDEX(IF($B68,MeaningfulAssetDoS,
  IF($C68,MeaningfulSharingActorDoS,
  IF($D68,MeaningfulSharedResourceDoS,
  IF($E68,MeaningfulSharedNonAssetDataDoS,
  IF($F68,MeaningfulSharedConnectionDoS,FALSE))))),
  IF($B68,$H68,$G68),
  IF($B68,Q$3,Q$2)),
FALSE),
$J67&lt;&gt;"")</f>
        <v>0</v>
      </c>
      <c r="S68" s="22">
        <f t="shared" si="8"/>
        <v>67</v>
      </c>
      <c r="T68" s="22" t="str">
        <f t="shared" ca="1" si="15"/>
        <v/>
      </c>
      <c r="U68" s="22" t="str">
        <f t="shared" ca="1" si="15"/>
        <v/>
      </c>
      <c r="V68" s="22" t="b">
        <f t="shared" ca="1" si="10"/>
        <v>1</v>
      </c>
      <c r="W68" s="22" t="b">
        <f t="shared" ca="1" si="11"/>
        <v>1</v>
      </c>
      <c r="Y68" s="400"/>
      <c r="Z68" s="401"/>
      <c r="AA68" s="402"/>
      <c r="AB68" s="400"/>
      <c r="AC68" s="401"/>
      <c r="AD68" s="402"/>
    </row>
    <row r="69" spans="1:30" ht="16">
      <c r="A69" s="45">
        <f>ROW()</f>
        <v>69</v>
      </c>
      <c r="B69" s="45" t="b">
        <f t="shared" ca="1" si="16"/>
        <v>0</v>
      </c>
      <c r="C69" s="45" t="b">
        <f t="shared" ca="1" si="16"/>
        <v>0</v>
      </c>
      <c r="D69" s="45" t="b">
        <f t="shared" ca="1" si="16"/>
        <v>0</v>
      </c>
      <c r="E69" s="45" t="b">
        <f t="shared" ca="1" si="16"/>
        <v>0</v>
      </c>
      <c r="F69" s="45" t="b">
        <f t="shared" ca="1" si="16"/>
        <v>0</v>
      </c>
      <c r="G69" s="77">
        <f t="shared" ca="1" si="5"/>
        <v>0</v>
      </c>
      <c r="H69" s="22">
        <f t="shared" ca="1" si="6"/>
        <v>0</v>
      </c>
      <c r="I69" s="79" t="str">
        <f t="shared" ca="1" si="7"/>
        <v/>
      </c>
      <c r="J69" s="272" t="str">
        <f ca="1">IFERROR(INDEX(IF($B69,AssetName,
  IF($C69,SharingActorName,
  IF($D69,SharedResourceName,
  IF($E69,SharedNonAssetDataName,
  IF($F69,SharedConnectionName,""))))),$G69),"")</f>
        <v/>
      </c>
      <c r="K69" s="273"/>
      <c r="L69" s="82" t="b">
        <f ca="1">AND(IFERROR(INDEX(IF($B69,MeaningfulAssetElv,
  IF($C69,MeaningfulSharingActorElv,
  IF($D69, MeaningfulSharedResourceElv,
  IF($E69,MeaningfulSharedNonAssetDataElv,
  IF($F69,MeaningfulSharedConnectionElv,FALSE))))),
  IF($B69,$H69,$G69),
  IF($B69,L$3,L$1)),
FALSE),
$J69&lt;&gt;"")</f>
        <v>0</v>
      </c>
      <c r="M69" s="83" t="b">
        <f ca="1">AND(IFERROR(INDEX(IF($B69,MeaningfulAssetElv,
  IF($C69,MeaningfulSharingActorElv,
  IF($D69, MeaningfulSharedResourceElv,
  IF($E69,MeaningfulSharedNonAssetDataElv,
  IF($F69,MeaningfulSharedConnectionElv,FALSE))))),
  IF($B69,$H69,$G69),
  IF($B69,M$3,M$1)),
FALSE),
$J69&lt;&gt;"")</f>
        <v>0</v>
      </c>
      <c r="N69" s="84" t="b">
        <f ca="1">AND(IFERROR(INDEX(IF($B69,MeaningfulAssetElv,
  IF($C69,MeaningfulSharingActorElv,
  IF($D69, MeaningfulSharedResourceElv,
  IF($E69,MeaningfulSharedNonAssetDataElv,
  IF($F69,MeaningfulSharedConnectionElv,FALSE))))),
  IF($B69,$H69,$G69),
  IF($B69,N$3,N$1)),
FALSE),
$J69&lt;&gt;"")</f>
        <v>0</v>
      </c>
      <c r="O69" s="82" t="b">
        <f ca="1">AND(IFERROR(INDEX(IF($B69,MeaningfulAssetDoS,
  IF($C69,MeaningfulSharingActorDoS,
  IF($D69,MeaningfulSharedResourceDoS,
  IF($E69,MeaningfulSharedNonAssetDataDoS,
  IF($F69,MeaningfulSharedConnectionDoS,FALSE))))),
  IF($B69,$H69,$G69),
  IF($B69,O$3,O$1)),
FALSE),
$J69&lt;&gt;"")</f>
        <v>0</v>
      </c>
      <c r="P69" s="83" t="b">
        <f ca="1">AND(IFERROR(INDEX(IF($B69,MeaningfulAssetDoS,
  IF($C69,MeaningfulSharingActorDoS,
  IF($D69,MeaningfulSharedResourceDoS,
  IF($E69,MeaningfulSharedNonAssetDataDoS,
  IF($F69,MeaningfulSharedConnectionDoS,FALSE))))),
  IF($B69,$H69,$G69),
  IF($B69,P$3,P$1)),
FALSE),
$J69&lt;&gt;"")</f>
        <v>0</v>
      </c>
      <c r="Q69" s="84" t="b">
        <f ca="1">AND(IFERROR(INDEX(IF($B69,MeaningfulAssetDoS,
  IF($C69,MeaningfulSharingActorDoS,
  IF($D69,MeaningfulSharedResourceDoS,
  IF($E69,MeaningfulSharedNonAssetDataDoS,
  IF($F69,MeaningfulSharedConnectionDoS,FALSE))))),
  IF($B69,$H69,$G69),
  IF($B69,Q$3,Q$1)),
FALSE),
$J69&lt;&gt;"")</f>
        <v>0</v>
      </c>
      <c r="S69" s="22">
        <f t="shared" si="8"/>
        <v>68</v>
      </c>
      <c r="T69" s="22" t="str">
        <f t="shared" ca="1" si="15"/>
        <v/>
      </c>
      <c r="U69" s="22">
        <f t="shared" ca="1" si="15"/>
        <v>0</v>
      </c>
      <c r="V69" s="22" t="b">
        <f t="shared" ca="1" si="10"/>
        <v>1</v>
      </c>
      <c r="W69" s="22" t="b">
        <f t="shared" ca="1" si="11"/>
        <v>0</v>
      </c>
      <c r="Y69" s="397"/>
      <c r="Z69" s="398"/>
      <c r="AA69" s="399"/>
      <c r="AB69" s="397"/>
      <c r="AC69" s="398"/>
      <c r="AD69" s="399"/>
    </row>
    <row r="70" spans="1:30" ht="16">
      <c r="A70" s="45">
        <f>ROW()</f>
        <v>70</v>
      </c>
      <c r="B70" s="45" t="b">
        <f t="shared" ca="1" si="16"/>
        <v>0</v>
      </c>
      <c r="C70" s="45" t="b">
        <f t="shared" ca="1" si="16"/>
        <v>0</v>
      </c>
      <c r="D70" s="45" t="b">
        <f t="shared" ca="1" si="16"/>
        <v>0</v>
      </c>
      <c r="E70" s="45" t="b">
        <f t="shared" ca="1" si="16"/>
        <v>0</v>
      </c>
      <c r="F70" s="45" t="b">
        <f t="shared" ca="1" si="16"/>
        <v>0</v>
      </c>
      <c r="G70" s="77">
        <f t="shared" ca="1" si="5"/>
        <v>0</v>
      </c>
      <c r="H70" s="22">
        <f t="shared" ca="1" si="6"/>
        <v>0</v>
      </c>
      <c r="I70" s="79" t="str">
        <f t="shared" ca="1" si="7"/>
        <v/>
      </c>
      <c r="J70" s="274"/>
      <c r="K70" s="275"/>
      <c r="L70" s="47" t="b">
        <f ca="1">AND(IFERROR(INDEX(IF($B70,MeaningfulAssetElv,
  IF($C70,MeaningfulSharingActorElv,
  IF($D70, MeaningfulSharedResourceElv,
  IF($E70,MeaningfulSharedNonAssetDataElv,
  IF($F70,MeaningfulSharedConnectionElv,FALSE))))),
  IF($B70,$H70,$G70),
  IF($B70,L$3,L$2)),
FALSE),
$J69&lt;&gt;"")</f>
        <v>0</v>
      </c>
      <c r="M70" s="85" t="b">
        <f ca="1">AND(IFERROR(INDEX(IF($B70,MeaningfulAssetElv,
  IF($C70,MeaningfulSharingActorElv,
  IF($D70, MeaningfulSharedResourceElv,
  IF($E70,MeaningfulSharedNonAssetDataElv,
  IF($F70,MeaningfulSharedConnectionElv,FALSE))))),
  IF($B70,$H70,$G70),
  IF($B70,M$3,M$2)),
FALSE),
$J69&lt;&gt;"")</f>
        <v>0</v>
      </c>
      <c r="N70" s="86" t="b">
        <f ca="1">AND(IFERROR(INDEX(IF($B70,MeaningfulAssetElv,
  IF($C70,MeaningfulSharingActorElv,
  IF($D70, MeaningfulSharedResourceElv,
  IF($E70,MeaningfulSharedNonAssetDataElv,
  IF($F70,MeaningfulSharedConnectionElv,FALSE))))),
  IF($B70,$H70,$G70),
  IF($B70,N$3,N$2)),
FALSE),
$J69&lt;&gt;"")</f>
        <v>0</v>
      </c>
      <c r="O70" s="47" t="b">
        <f ca="1">AND(IFERROR(INDEX(IF($B70,MeaningfulAssetDoS,
  IF($C70,MeaningfulSharingActorDoS,
  IF($D70,MeaningfulSharedResourceDoS,
  IF($E70,MeaningfulSharedNonAssetDataDoS,
  IF($F70,MeaningfulSharedConnectionDoS,FALSE))))),
  IF($B70,$H70,$G70),
  IF($B70,O$3,O$2)),
FALSE),
$J69&lt;&gt;"")</f>
        <v>0</v>
      </c>
      <c r="P70" s="85" t="b">
        <f ca="1">AND(IFERROR(INDEX(IF($B70,MeaningfulAssetDoS,
  IF($C70,MeaningfulSharingActorDoS,
  IF($D70,MeaningfulSharedResourceDoS,
  IF($E70,MeaningfulSharedNonAssetDataDoS,
  IF($F70,MeaningfulSharedConnectionDoS,FALSE))))),
  IF($B70,$H70,$G70),
  IF($B70,P$3,P$2)),
FALSE),
$J69&lt;&gt;"")</f>
        <v>0</v>
      </c>
      <c r="Q70" s="86" t="b">
        <f ca="1">AND(IFERROR(INDEX(IF($B70,MeaningfulAssetDoS,
  IF($C70,MeaningfulSharingActorDoS,
  IF($D70,MeaningfulSharedResourceDoS,
  IF($E70,MeaningfulSharedNonAssetDataDoS,
  IF($F70,MeaningfulSharedConnectionDoS,FALSE))))),
  IF($B70,$H70,$G70),
  IF($B70,Q$3,Q$2)),
FALSE),
$J69&lt;&gt;"")</f>
        <v>0</v>
      </c>
      <c r="S70" s="22">
        <f t="shared" si="8"/>
        <v>69</v>
      </c>
      <c r="T70" s="22" t="str">
        <f t="shared" ca="1" si="15"/>
        <v/>
      </c>
      <c r="U70" s="22" t="str">
        <f t="shared" ca="1" si="15"/>
        <v/>
      </c>
      <c r="V70" s="22" t="b">
        <f t="shared" ca="1" si="10"/>
        <v>1</v>
      </c>
      <c r="W70" s="22" t="b">
        <f t="shared" ca="1" si="11"/>
        <v>1</v>
      </c>
      <c r="Y70" s="400"/>
      <c r="Z70" s="401"/>
      <c r="AA70" s="402"/>
      <c r="AB70" s="400"/>
      <c r="AC70" s="401"/>
      <c r="AD70" s="402"/>
    </row>
    <row r="71" spans="1:30" ht="16">
      <c r="A71" s="45">
        <f>ROW()</f>
        <v>71</v>
      </c>
      <c r="B71" s="45" t="b">
        <f t="shared" ca="1" si="16"/>
        <v>0</v>
      </c>
      <c r="C71" s="45" t="b">
        <f t="shared" ca="1" si="16"/>
        <v>0</v>
      </c>
      <c r="D71" s="45" t="b">
        <f t="shared" ca="1" si="16"/>
        <v>0</v>
      </c>
      <c r="E71" s="45" t="b">
        <f t="shared" ca="1" si="16"/>
        <v>0</v>
      </c>
      <c r="F71" s="45" t="b">
        <f t="shared" ca="1" si="16"/>
        <v>0</v>
      </c>
      <c r="G71" s="77">
        <f t="shared" ca="1" si="5"/>
        <v>0</v>
      </c>
      <c r="H71" s="22">
        <f t="shared" ca="1" si="6"/>
        <v>0</v>
      </c>
      <c r="I71" s="79" t="str">
        <f t="shared" ca="1" si="7"/>
        <v/>
      </c>
      <c r="J71" s="272" t="str">
        <f ca="1">IFERROR(INDEX(IF($B71,AssetName,
  IF($C71,SharingActorName,
  IF($D71,SharedResourceName,
  IF($E71,SharedNonAssetDataName,
  IF($F71,SharedConnectionName,""))))),$G71),"")</f>
        <v/>
      </c>
      <c r="K71" s="273"/>
      <c r="L71" s="82" t="b">
        <f ca="1">AND(IFERROR(INDEX(IF($B71,MeaningfulAssetElv,
  IF($C71,MeaningfulSharingActorElv,
  IF($D71, MeaningfulSharedResourceElv,
  IF($E71,MeaningfulSharedNonAssetDataElv,
  IF($F71,MeaningfulSharedConnectionElv,FALSE))))),
  IF($B71,$H71,$G71),
  IF($B71,L$3,L$1)),
FALSE),
$J71&lt;&gt;"")</f>
        <v>0</v>
      </c>
      <c r="M71" s="83" t="b">
        <f ca="1">AND(IFERROR(INDEX(IF($B71,MeaningfulAssetElv,
  IF($C71,MeaningfulSharingActorElv,
  IF($D71, MeaningfulSharedResourceElv,
  IF($E71,MeaningfulSharedNonAssetDataElv,
  IF($F71,MeaningfulSharedConnectionElv,FALSE))))),
  IF($B71,$H71,$G71),
  IF($B71,M$3,M$1)),
FALSE),
$J71&lt;&gt;"")</f>
        <v>0</v>
      </c>
      <c r="N71" s="84" t="b">
        <f ca="1">AND(IFERROR(INDEX(IF($B71,MeaningfulAssetElv,
  IF($C71,MeaningfulSharingActorElv,
  IF($D71, MeaningfulSharedResourceElv,
  IF($E71,MeaningfulSharedNonAssetDataElv,
  IF($F71,MeaningfulSharedConnectionElv,FALSE))))),
  IF($B71,$H71,$G71),
  IF($B71,N$3,N$1)),
FALSE),
$J71&lt;&gt;"")</f>
        <v>0</v>
      </c>
      <c r="O71" s="82" t="b">
        <f ca="1">AND(IFERROR(INDEX(IF($B71,MeaningfulAssetDoS,
  IF($C71,MeaningfulSharingActorDoS,
  IF($D71,MeaningfulSharedResourceDoS,
  IF($E71,MeaningfulSharedNonAssetDataDoS,
  IF($F71,MeaningfulSharedConnectionDoS,FALSE))))),
  IF($B71,$H71,$G71),
  IF($B71,O$3,O$1)),
FALSE),
$J71&lt;&gt;"")</f>
        <v>0</v>
      </c>
      <c r="P71" s="83" t="b">
        <f ca="1">AND(IFERROR(INDEX(IF($B71,MeaningfulAssetDoS,
  IF($C71,MeaningfulSharingActorDoS,
  IF($D71,MeaningfulSharedResourceDoS,
  IF($E71,MeaningfulSharedNonAssetDataDoS,
  IF($F71,MeaningfulSharedConnectionDoS,FALSE))))),
  IF($B71,$H71,$G71),
  IF($B71,P$3,P$1)),
FALSE),
$J71&lt;&gt;"")</f>
        <v>0</v>
      </c>
      <c r="Q71" s="84" t="b">
        <f ca="1">AND(IFERROR(INDEX(IF($B71,MeaningfulAssetDoS,
  IF($C71,MeaningfulSharingActorDoS,
  IF($D71,MeaningfulSharedResourceDoS,
  IF($E71,MeaningfulSharedNonAssetDataDoS,
  IF($F71,MeaningfulSharedConnectionDoS,FALSE))))),
  IF($B71,$H71,$G71),
  IF($B71,Q$3,Q$1)),
FALSE),
$J71&lt;&gt;"")</f>
        <v>0</v>
      </c>
      <c r="S71" s="22">
        <f t="shared" si="8"/>
        <v>70</v>
      </c>
      <c r="T71" s="22" t="str">
        <f t="shared" ca="1" si="15"/>
        <v/>
      </c>
      <c r="U71" s="22">
        <f t="shared" ca="1" si="15"/>
        <v>0</v>
      </c>
      <c r="V71" s="22" t="b">
        <f t="shared" ca="1" si="10"/>
        <v>1</v>
      </c>
      <c r="W71" s="22" t="b">
        <f t="shared" ca="1" si="11"/>
        <v>0</v>
      </c>
      <c r="Y71" s="397"/>
      <c r="Z71" s="398"/>
      <c r="AA71" s="399"/>
      <c r="AB71" s="397"/>
      <c r="AC71" s="398"/>
      <c r="AD71" s="399"/>
    </row>
    <row r="72" spans="1:30" ht="16">
      <c r="A72" s="45">
        <f>ROW()</f>
        <v>72</v>
      </c>
      <c r="B72" s="45" t="b">
        <f t="shared" ca="1" si="16"/>
        <v>0</v>
      </c>
      <c r="C72" s="45" t="b">
        <f t="shared" ca="1" si="16"/>
        <v>0</v>
      </c>
      <c r="D72" s="45" t="b">
        <f t="shared" ca="1" si="16"/>
        <v>0</v>
      </c>
      <c r="E72" s="45" t="b">
        <f t="shared" ca="1" si="16"/>
        <v>0</v>
      </c>
      <c r="F72" s="45" t="b">
        <f t="shared" ca="1" si="16"/>
        <v>0</v>
      </c>
      <c r="G72" s="77">
        <f t="shared" ref="G72:G106" ca="1" si="17">ROUNDUP(H72/2,0)</f>
        <v>0</v>
      </c>
      <c r="H72" s="22">
        <f t="shared" ref="H72:H106" ca="1" si="18">IF($B72,$A72-$B$2,
  IF($C72,$A72-$C$2,
  IF($D72,$A72-$D$2,
  IF($E72,$A72-$E$2,
  IF($F72,$A72-$F$2,-1)))))+1</f>
        <v>0</v>
      </c>
      <c r="I72" s="79" t="str">
        <f t="shared" ref="I72:I106" ca="1" si="19">IF($B72,$B$6,
  IF($C72,$C$6,
  IF($D72,$D$6,
  IF($E72,$E$6,
  IF($F72,$F$6,"")))))</f>
        <v/>
      </c>
      <c r="J72" s="274"/>
      <c r="K72" s="275"/>
      <c r="L72" s="47" t="b">
        <f ca="1">AND(IFERROR(INDEX(IF($B72,MeaningfulAssetElv,
  IF($C72,MeaningfulSharingActorElv,
  IF($D72, MeaningfulSharedResourceElv,
  IF($E72,MeaningfulSharedNonAssetDataElv,
  IF($F72,MeaningfulSharedConnectionElv,FALSE))))),
  IF($B72,$H72,$G72),
  IF($B72,L$3,L$2)),
FALSE),
$J71&lt;&gt;"")</f>
        <v>0</v>
      </c>
      <c r="M72" s="85" t="b">
        <f ca="1">AND(IFERROR(INDEX(IF($B72,MeaningfulAssetElv,
  IF($C72,MeaningfulSharingActorElv,
  IF($D72, MeaningfulSharedResourceElv,
  IF($E72,MeaningfulSharedNonAssetDataElv,
  IF($F72,MeaningfulSharedConnectionElv,FALSE))))),
  IF($B72,$H72,$G72),
  IF($B72,M$3,M$2)),
FALSE),
$J71&lt;&gt;"")</f>
        <v>0</v>
      </c>
      <c r="N72" s="86" t="b">
        <f ca="1">AND(IFERROR(INDEX(IF($B72,MeaningfulAssetElv,
  IF($C72,MeaningfulSharingActorElv,
  IF($D72, MeaningfulSharedResourceElv,
  IF($E72,MeaningfulSharedNonAssetDataElv,
  IF($F72,MeaningfulSharedConnectionElv,FALSE))))),
  IF($B72,$H72,$G72),
  IF($B72,N$3,N$2)),
FALSE),
$J71&lt;&gt;"")</f>
        <v>0</v>
      </c>
      <c r="O72" s="47" t="b">
        <f ca="1">AND(IFERROR(INDEX(IF($B72,MeaningfulAssetDoS,
  IF($C72,MeaningfulSharingActorDoS,
  IF($D72,MeaningfulSharedResourceDoS,
  IF($E72,MeaningfulSharedNonAssetDataDoS,
  IF($F72,MeaningfulSharedConnectionDoS,FALSE))))),
  IF($B72,$H72,$G72),
  IF($B72,O$3,O$2)),
FALSE),
$J71&lt;&gt;"")</f>
        <v>0</v>
      </c>
      <c r="P72" s="85" t="b">
        <f ca="1">AND(IFERROR(INDEX(IF($B72,MeaningfulAssetDoS,
  IF($C72,MeaningfulSharingActorDoS,
  IF($D72,MeaningfulSharedResourceDoS,
  IF($E72,MeaningfulSharedNonAssetDataDoS,
  IF($F72,MeaningfulSharedConnectionDoS,FALSE))))),
  IF($B72,$H72,$G72),
  IF($B72,P$3,P$2)),
FALSE),
$J71&lt;&gt;"")</f>
        <v>0</v>
      </c>
      <c r="Q72" s="86" t="b">
        <f ca="1">AND(IFERROR(INDEX(IF($B72,MeaningfulAssetDoS,
  IF($C72,MeaningfulSharingActorDoS,
  IF($D72,MeaningfulSharedResourceDoS,
  IF($E72,MeaningfulSharedNonAssetDataDoS,
  IF($F72,MeaningfulSharedConnectionDoS,FALSE))))),
  IF($B72,$H72,$G72),
  IF($B72,Q$3,Q$2)),
FALSE),
$J71&lt;&gt;"")</f>
        <v>0</v>
      </c>
      <c r="S72" s="22">
        <f t="shared" ref="S72:S106" si="20">A72-1</f>
        <v>71</v>
      </c>
      <c r="T72" s="22" t="str">
        <f t="shared" ca="1" si="15"/>
        <v/>
      </c>
      <c r="U72" s="22" t="str">
        <f t="shared" ca="1" si="15"/>
        <v/>
      </c>
      <c r="V72" s="22" t="b">
        <f t="shared" ref="V72:V106" ca="1" si="21">$T72=$I72</f>
        <v>1</v>
      </c>
      <c r="W72" s="22" t="b">
        <f t="shared" ref="W72:W106" ca="1" si="22">$U72=$J72</f>
        <v>1</v>
      </c>
      <c r="Y72" s="400"/>
      <c r="Z72" s="401"/>
      <c r="AA72" s="402"/>
      <c r="AB72" s="400"/>
      <c r="AC72" s="401"/>
      <c r="AD72" s="402"/>
    </row>
    <row r="73" spans="1:30" ht="16">
      <c r="A73" s="45">
        <f>ROW()</f>
        <v>73</v>
      </c>
      <c r="B73" s="45" t="b">
        <f t="shared" ca="1" si="16"/>
        <v>0</v>
      </c>
      <c r="C73" s="45" t="b">
        <f t="shared" ca="1" si="16"/>
        <v>0</v>
      </c>
      <c r="D73" s="45" t="b">
        <f t="shared" ca="1" si="16"/>
        <v>0</v>
      </c>
      <c r="E73" s="45" t="b">
        <f t="shared" ca="1" si="16"/>
        <v>0</v>
      </c>
      <c r="F73" s="45" t="b">
        <f t="shared" ca="1" si="16"/>
        <v>0</v>
      </c>
      <c r="G73" s="77">
        <f t="shared" ca="1" si="17"/>
        <v>0</v>
      </c>
      <c r="H73" s="22">
        <f t="shared" ca="1" si="18"/>
        <v>0</v>
      </c>
      <c r="I73" s="79" t="str">
        <f t="shared" ca="1" si="19"/>
        <v/>
      </c>
      <c r="J73" s="272" t="str">
        <f ca="1">IFERROR(INDEX(IF($B73,AssetName,
  IF($C73,SharingActorName,
  IF($D73,SharedResourceName,
  IF($E73,SharedNonAssetDataName,
  IF($F73,SharedConnectionName,""))))),$G73),"")</f>
        <v/>
      </c>
      <c r="K73" s="273"/>
      <c r="L73" s="82" t="b">
        <f ca="1">AND(IFERROR(INDEX(IF($B73,MeaningfulAssetElv,
  IF($C73,MeaningfulSharingActorElv,
  IF($D73, MeaningfulSharedResourceElv,
  IF($E73,MeaningfulSharedNonAssetDataElv,
  IF($F73,MeaningfulSharedConnectionElv,FALSE))))),
  IF($B73,$H73,$G73),
  IF($B73,L$3,L$1)),
FALSE),
$J73&lt;&gt;"")</f>
        <v>0</v>
      </c>
      <c r="M73" s="83" t="b">
        <f ca="1">AND(IFERROR(INDEX(IF($B73,MeaningfulAssetElv,
  IF($C73,MeaningfulSharingActorElv,
  IF($D73, MeaningfulSharedResourceElv,
  IF($E73,MeaningfulSharedNonAssetDataElv,
  IF($F73,MeaningfulSharedConnectionElv,FALSE))))),
  IF($B73,$H73,$G73),
  IF($B73,M$3,M$1)),
FALSE),
$J73&lt;&gt;"")</f>
        <v>0</v>
      </c>
      <c r="N73" s="84" t="b">
        <f ca="1">AND(IFERROR(INDEX(IF($B73,MeaningfulAssetElv,
  IF($C73,MeaningfulSharingActorElv,
  IF($D73, MeaningfulSharedResourceElv,
  IF($E73,MeaningfulSharedNonAssetDataElv,
  IF($F73,MeaningfulSharedConnectionElv,FALSE))))),
  IF($B73,$H73,$G73),
  IF($B73,N$3,N$1)),
FALSE),
$J73&lt;&gt;"")</f>
        <v>0</v>
      </c>
      <c r="O73" s="82" t="b">
        <f ca="1">AND(IFERROR(INDEX(IF($B73,MeaningfulAssetDoS,
  IF($C73,MeaningfulSharingActorDoS,
  IF($D73,MeaningfulSharedResourceDoS,
  IF($E73,MeaningfulSharedNonAssetDataDoS,
  IF($F73,MeaningfulSharedConnectionDoS,FALSE))))),
  IF($B73,$H73,$G73),
  IF($B73,O$3,O$1)),
FALSE),
$J73&lt;&gt;"")</f>
        <v>0</v>
      </c>
      <c r="P73" s="83" t="b">
        <f ca="1">AND(IFERROR(INDEX(IF($B73,MeaningfulAssetDoS,
  IF($C73,MeaningfulSharingActorDoS,
  IF($D73,MeaningfulSharedResourceDoS,
  IF($E73,MeaningfulSharedNonAssetDataDoS,
  IF($F73,MeaningfulSharedConnectionDoS,FALSE))))),
  IF($B73,$H73,$G73),
  IF($B73,P$3,P$1)),
FALSE),
$J73&lt;&gt;"")</f>
        <v>0</v>
      </c>
      <c r="Q73" s="84" t="b">
        <f ca="1">AND(IFERROR(INDEX(IF($B73,MeaningfulAssetDoS,
  IF($C73,MeaningfulSharingActorDoS,
  IF($D73,MeaningfulSharedResourceDoS,
  IF($E73,MeaningfulSharedNonAssetDataDoS,
  IF($F73,MeaningfulSharedConnectionDoS,FALSE))))),
  IF($B73,$H73,$G73),
  IF($B73,Q$3,Q$1)),
FALSE),
$J73&lt;&gt;"")</f>
        <v>0</v>
      </c>
      <c r="S73" s="22">
        <f t="shared" si="20"/>
        <v>72</v>
      </c>
      <c r="T73" s="22" t="str">
        <f t="shared" ca="1" si="15"/>
        <v/>
      </c>
      <c r="U73" s="22">
        <f t="shared" ca="1" si="15"/>
        <v>0</v>
      </c>
      <c r="V73" s="22" t="b">
        <f t="shared" ca="1" si="21"/>
        <v>1</v>
      </c>
      <c r="W73" s="22" t="b">
        <f t="shared" ca="1" si="22"/>
        <v>0</v>
      </c>
      <c r="Y73" s="397"/>
      <c r="Z73" s="398"/>
      <c r="AA73" s="399"/>
      <c r="AB73" s="397"/>
      <c r="AC73" s="398"/>
      <c r="AD73" s="399"/>
    </row>
    <row r="74" spans="1:30" ht="16">
      <c r="A74" s="45">
        <f>ROW()</f>
        <v>74</v>
      </c>
      <c r="B74" s="45" t="b">
        <f t="shared" ca="1" si="16"/>
        <v>0</v>
      </c>
      <c r="C74" s="45" t="b">
        <f t="shared" ca="1" si="16"/>
        <v>0</v>
      </c>
      <c r="D74" s="45" t="b">
        <f t="shared" ca="1" si="16"/>
        <v>0</v>
      </c>
      <c r="E74" s="45" t="b">
        <f t="shared" ca="1" si="16"/>
        <v>0</v>
      </c>
      <c r="F74" s="45" t="b">
        <f t="shared" ca="1" si="16"/>
        <v>0</v>
      </c>
      <c r="G74" s="77">
        <f t="shared" ca="1" si="17"/>
        <v>0</v>
      </c>
      <c r="H74" s="22">
        <f t="shared" ca="1" si="18"/>
        <v>0</v>
      </c>
      <c r="I74" s="79" t="str">
        <f t="shared" ca="1" si="19"/>
        <v/>
      </c>
      <c r="J74" s="274"/>
      <c r="K74" s="275"/>
      <c r="L74" s="47" t="b">
        <f ca="1">AND(IFERROR(INDEX(IF($B74,MeaningfulAssetElv,
  IF($C74,MeaningfulSharingActorElv,
  IF($D74, MeaningfulSharedResourceElv,
  IF($E74,MeaningfulSharedNonAssetDataElv,
  IF($F74,MeaningfulSharedConnectionElv,FALSE))))),
  IF($B74,$H74,$G74),
  IF($B74,L$3,L$2)),
FALSE),
$J73&lt;&gt;"")</f>
        <v>0</v>
      </c>
      <c r="M74" s="85" t="b">
        <f ca="1">AND(IFERROR(INDEX(IF($B74,MeaningfulAssetElv,
  IF($C74,MeaningfulSharingActorElv,
  IF($D74, MeaningfulSharedResourceElv,
  IF($E74,MeaningfulSharedNonAssetDataElv,
  IF($F74,MeaningfulSharedConnectionElv,FALSE))))),
  IF($B74,$H74,$G74),
  IF($B74,M$3,M$2)),
FALSE),
$J73&lt;&gt;"")</f>
        <v>0</v>
      </c>
      <c r="N74" s="86" t="b">
        <f ca="1">AND(IFERROR(INDEX(IF($B74,MeaningfulAssetElv,
  IF($C74,MeaningfulSharingActorElv,
  IF($D74, MeaningfulSharedResourceElv,
  IF($E74,MeaningfulSharedNonAssetDataElv,
  IF($F74,MeaningfulSharedConnectionElv,FALSE))))),
  IF($B74,$H74,$G74),
  IF($B74,N$3,N$2)),
FALSE),
$J73&lt;&gt;"")</f>
        <v>0</v>
      </c>
      <c r="O74" s="47" t="b">
        <f ca="1">AND(IFERROR(INDEX(IF($B74,MeaningfulAssetDoS,
  IF($C74,MeaningfulSharingActorDoS,
  IF($D74,MeaningfulSharedResourceDoS,
  IF($E74,MeaningfulSharedNonAssetDataDoS,
  IF($F74,MeaningfulSharedConnectionDoS,FALSE))))),
  IF($B74,$H74,$G74),
  IF($B74,O$3,O$2)),
FALSE),
$J73&lt;&gt;"")</f>
        <v>0</v>
      </c>
      <c r="P74" s="85" t="b">
        <f ca="1">AND(IFERROR(INDEX(IF($B74,MeaningfulAssetDoS,
  IF($C74,MeaningfulSharingActorDoS,
  IF($D74,MeaningfulSharedResourceDoS,
  IF($E74,MeaningfulSharedNonAssetDataDoS,
  IF($F74,MeaningfulSharedConnectionDoS,FALSE))))),
  IF($B74,$H74,$G74),
  IF($B74,P$3,P$2)),
FALSE),
$J73&lt;&gt;"")</f>
        <v>0</v>
      </c>
      <c r="Q74" s="86" t="b">
        <f ca="1">AND(IFERROR(INDEX(IF($B74,MeaningfulAssetDoS,
  IF($C74,MeaningfulSharingActorDoS,
  IF($D74,MeaningfulSharedResourceDoS,
  IF($E74,MeaningfulSharedNonAssetDataDoS,
  IF($F74,MeaningfulSharedConnectionDoS,FALSE))))),
  IF($B74,$H74,$G74),
  IF($B74,Q$3,Q$2)),
FALSE),
$J73&lt;&gt;"")</f>
        <v>0</v>
      </c>
      <c r="S74" s="22">
        <f t="shared" si="20"/>
        <v>73</v>
      </c>
      <c r="T74" s="22" t="str">
        <f t="shared" ca="1" si="15"/>
        <v/>
      </c>
      <c r="U74" s="22" t="str">
        <f t="shared" ca="1" si="15"/>
        <v/>
      </c>
      <c r="V74" s="22" t="b">
        <f t="shared" ca="1" si="21"/>
        <v>1</v>
      </c>
      <c r="W74" s="22" t="b">
        <f t="shared" ca="1" si="22"/>
        <v>1</v>
      </c>
      <c r="Y74" s="400"/>
      <c r="Z74" s="401"/>
      <c r="AA74" s="402"/>
      <c r="AB74" s="400"/>
      <c r="AC74" s="401"/>
      <c r="AD74" s="402"/>
    </row>
    <row r="75" spans="1:30" ht="16">
      <c r="A75" s="45">
        <f>ROW()</f>
        <v>75</v>
      </c>
      <c r="B75" s="45" t="b">
        <f t="shared" ca="1" si="16"/>
        <v>0</v>
      </c>
      <c r="C75" s="45" t="b">
        <f t="shared" ca="1" si="16"/>
        <v>0</v>
      </c>
      <c r="D75" s="45" t="b">
        <f t="shared" ca="1" si="16"/>
        <v>0</v>
      </c>
      <c r="E75" s="45" t="b">
        <f t="shared" ca="1" si="16"/>
        <v>0</v>
      </c>
      <c r="F75" s="45" t="b">
        <f t="shared" ca="1" si="16"/>
        <v>0</v>
      </c>
      <c r="G75" s="77">
        <f t="shared" ca="1" si="17"/>
        <v>0</v>
      </c>
      <c r="H75" s="22">
        <f t="shared" ca="1" si="18"/>
        <v>0</v>
      </c>
      <c r="I75" s="79" t="str">
        <f t="shared" ca="1" si="19"/>
        <v/>
      </c>
      <c r="J75" s="272" t="str">
        <f ca="1">IFERROR(INDEX(IF($B75,AssetName,
  IF($C75,SharingActorName,
  IF($D75,SharedResourceName,
  IF($E75,SharedNonAssetDataName,
  IF($F75,SharedConnectionName,""))))),$G75),"")</f>
        <v/>
      </c>
      <c r="K75" s="273"/>
      <c r="L75" s="82" t="b">
        <f ca="1">AND(IFERROR(INDEX(IF($B75,MeaningfulAssetElv,
  IF($C75,MeaningfulSharingActorElv,
  IF($D75, MeaningfulSharedResourceElv,
  IF($E75,MeaningfulSharedNonAssetDataElv,
  IF($F75,MeaningfulSharedConnectionElv,FALSE))))),
  IF($B75,$H75,$G75),
  IF($B75,L$3,L$1)),
FALSE),
$J75&lt;&gt;"")</f>
        <v>0</v>
      </c>
      <c r="M75" s="83" t="b">
        <f ca="1">AND(IFERROR(INDEX(IF($B75,MeaningfulAssetElv,
  IF($C75,MeaningfulSharingActorElv,
  IF($D75, MeaningfulSharedResourceElv,
  IF($E75,MeaningfulSharedNonAssetDataElv,
  IF($F75,MeaningfulSharedConnectionElv,FALSE))))),
  IF($B75,$H75,$G75),
  IF($B75,M$3,M$1)),
FALSE),
$J75&lt;&gt;"")</f>
        <v>0</v>
      </c>
      <c r="N75" s="84" t="b">
        <f ca="1">AND(IFERROR(INDEX(IF($B75,MeaningfulAssetElv,
  IF($C75,MeaningfulSharingActorElv,
  IF($D75, MeaningfulSharedResourceElv,
  IF($E75,MeaningfulSharedNonAssetDataElv,
  IF($F75,MeaningfulSharedConnectionElv,FALSE))))),
  IF($B75,$H75,$G75),
  IF($B75,N$3,N$1)),
FALSE),
$J75&lt;&gt;"")</f>
        <v>0</v>
      </c>
      <c r="O75" s="82" t="b">
        <f ca="1">AND(IFERROR(INDEX(IF($B75,MeaningfulAssetDoS,
  IF($C75,MeaningfulSharingActorDoS,
  IF($D75,MeaningfulSharedResourceDoS,
  IF($E75,MeaningfulSharedNonAssetDataDoS,
  IF($F75,MeaningfulSharedConnectionDoS,FALSE))))),
  IF($B75,$H75,$G75),
  IF($B75,O$3,O$1)),
FALSE),
$J75&lt;&gt;"")</f>
        <v>0</v>
      </c>
      <c r="P75" s="83" t="b">
        <f ca="1">AND(IFERROR(INDEX(IF($B75,MeaningfulAssetDoS,
  IF($C75,MeaningfulSharingActorDoS,
  IF($D75,MeaningfulSharedResourceDoS,
  IF($E75,MeaningfulSharedNonAssetDataDoS,
  IF($F75,MeaningfulSharedConnectionDoS,FALSE))))),
  IF($B75,$H75,$G75),
  IF($B75,P$3,P$1)),
FALSE),
$J75&lt;&gt;"")</f>
        <v>0</v>
      </c>
      <c r="Q75" s="84" t="b">
        <f ca="1">AND(IFERROR(INDEX(IF($B75,MeaningfulAssetDoS,
  IF($C75,MeaningfulSharingActorDoS,
  IF($D75,MeaningfulSharedResourceDoS,
  IF($E75,MeaningfulSharedNonAssetDataDoS,
  IF($F75,MeaningfulSharedConnectionDoS,FALSE))))),
  IF($B75,$H75,$G75),
  IF($B75,Q$3,Q$1)),
FALSE),
$J75&lt;&gt;"")</f>
        <v>0</v>
      </c>
      <c r="S75" s="22">
        <f t="shared" si="20"/>
        <v>74</v>
      </c>
      <c r="T75" s="22" t="str">
        <f t="shared" ca="1" si="15"/>
        <v/>
      </c>
      <c r="U75" s="22">
        <f t="shared" ca="1" si="15"/>
        <v>0</v>
      </c>
      <c r="V75" s="22" t="b">
        <f t="shared" ca="1" si="21"/>
        <v>1</v>
      </c>
      <c r="W75" s="22" t="b">
        <f t="shared" ca="1" si="22"/>
        <v>0</v>
      </c>
      <c r="Y75" s="397"/>
      <c r="Z75" s="398"/>
      <c r="AA75" s="399"/>
      <c r="AB75" s="397"/>
      <c r="AC75" s="398"/>
      <c r="AD75" s="399"/>
    </row>
    <row r="76" spans="1:30" ht="16">
      <c r="A76" s="45">
        <f>ROW()</f>
        <v>76</v>
      </c>
      <c r="B76" s="45" t="b">
        <f t="shared" ca="1" si="16"/>
        <v>0</v>
      </c>
      <c r="C76" s="45" t="b">
        <f t="shared" ca="1" si="16"/>
        <v>0</v>
      </c>
      <c r="D76" s="45" t="b">
        <f t="shared" ca="1" si="16"/>
        <v>0</v>
      </c>
      <c r="E76" s="45" t="b">
        <f t="shared" ca="1" si="16"/>
        <v>0</v>
      </c>
      <c r="F76" s="45" t="b">
        <f t="shared" ca="1" si="16"/>
        <v>0</v>
      </c>
      <c r="G76" s="77">
        <f t="shared" ca="1" si="17"/>
        <v>0</v>
      </c>
      <c r="H76" s="22">
        <f t="shared" ca="1" si="18"/>
        <v>0</v>
      </c>
      <c r="I76" s="79" t="str">
        <f t="shared" ca="1" si="19"/>
        <v/>
      </c>
      <c r="J76" s="274"/>
      <c r="K76" s="275"/>
      <c r="L76" s="47" t="b">
        <f ca="1">AND(IFERROR(INDEX(IF($B76,MeaningfulAssetElv,
  IF($C76,MeaningfulSharingActorElv,
  IF($D76, MeaningfulSharedResourceElv,
  IF($E76,MeaningfulSharedNonAssetDataElv,
  IF($F76,MeaningfulSharedConnectionElv,FALSE))))),
  IF($B76,$H76,$G76),
  IF($B76,L$3,L$2)),
FALSE),
$J75&lt;&gt;"")</f>
        <v>0</v>
      </c>
      <c r="M76" s="85" t="b">
        <f ca="1">AND(IFERROR(INDEX(IF($B76,MeaningfulAssetElv,
  IF($C76,MeaningfulSharingActorElv,
  IF($D76, MeaningfulSharedResourceElv,
  IF($E76,MeaningfulSharedNonAssetDataElv,
  IF($F76,MeaningfulSharedConnectionElv,FALSE))))),
  IF($B76,$H76,$G76),
  IF($B76,M$3,M$2)),
FALSE),
$J75&lt;&gt;"")</f>
        <v>0</v>
      </c>
      <c r="N76" s="86" t="b">
        <f ca="1">AND(IFERROR(INDEX(IF($B76,MeaningfulAssetElv,
  IF($C76,MeaningfulSharingActorElv,
  IF($D76, MeaningfulSharedResourceElv,
  IF($E76,MeaningfulSharedNonAssetDataElv,
  IF($F76,MeaningfulSharedConnectionElv,FALSE))))),
  IF($B76,$H76,$G76),
  IF($B76,N$3,N$2)),
FALSE),
$J75&lt;&gt;"")</f>
        <v>0</v>
      </c>
      <c r="O76" s="47" t="b">
        <f ca="1">AND(IFERROR(INDEX(IF($B76,MeaningfulAssetDoS,
  IF($C76,MeaningfulSharingActorDoS,
  IF($D76,MeaningfulSharedResourceDoS,
  IF($E76,MeaningfulSharedNonAssetDataDoS,
  IF($F76,MeaningfulSharedConnectionDoS,FALSE))))),
  IF($B76,$H76,$G76),
  IF($B76,O$3,O$2)),
FALSE),
$J75&lt;&gt;"")</f>
        <v>0</v>
      </c>
      <c r="P76" s="85" t="b">
        <f ca="1">AND(IFERROR(INDEX(IF($B76,MeaningfulAssetDoS,
  IF($C76,MeaningfulSharingActorDoS,
  IF($D76,MeaningfulSharedResourceDoS,
  IF($E76,MeaningfulSharedNonAssetDataDoS,
  IF($F76,MeaningfulSharedConnectionDoS,FALSE))))),
  IF($B76,$H76,$G76),
  IF($B76,P$3,P$2)),
FALSE),
$J75&lt;&gt;"")</f>
        <v>0</v>
      </c>
      <c r="Q76" s="86" t="b">
        <f ca="1">AND(IFERROR(INDEX(IF($B76,MeaningfulAssetDoS,
  IF($C76,MeaningfulSharingActorDoS,
  IF($D76,MeaningfulSharedResourceDoS,
  IF($E76,MeaningfulSharedNonAssetDataDoS,
  IF($F76,MeaningfulSharedConnectionDoS,FALSE))))),
  IF($B76,$H76,$G76),
  IF($B76,Q$3,Q$2)),
FALSE),
$J75&lt;&gt;"")</f>
        <v>0</v>
      </c>
      <c r="S76" s="22">
        <f t="shared" si="20"/>
        <v>75</v>
      </c>
      <c r="T76" s="22" t="str">
        <f t="shared" ca="1" si="15"/>
        <v/>
      </c>
      <c r="U76" s="22" t="str">
        <f t="shared" ca="1" si="15"/>
        <v/>
      </c>
      <c r="V76" s="22" t="b">
        <f t="shared" ca="1" si="21"/>
        <v>1</v>
      </c>
      <c r="W76" s="22" t="b">
        <f t="shared" ca="1" si="22"/>
        <v>1</v>
      </c>
      <c r="Y76" s="400"/>
      <c r="Z76" s="401"/>
      <c r="AA76" s="402"/>
      <c r="AB76" s="400"/>
      <c r="AC76" s="401"/>
      <c r="AD76" s="402"/>
    </row>
    <row r="77" spans="1:30" ht="16">
      <c r="A77" s="45">
        <f>ROW()</f>
        <v>77</v>
      </c>
      <c r="B77" s="45" t="b">
        <f t="shared" ca="1" si="16"/>
        <v>0</v>
      </c>
      <c r="C77" s="45" t="b">
        <f t="shared" ca="1" si="16"/>
        <v>0</v>
      </c>
      <c r="D77" s="45" t="b">
        <f t="shared" ca="1" si="16"/>
        <v>0</v>
      </c>
      <c r="E77" s="45" t="b">
        <f t="shared" ca="1" si="16"/>
        <v>0</v>
      </c>
      <c r="F77" s="45" t="b">
        <f t="shared" ca="1" si="16"/>
        <v>0</v>
      </c>
      <c r="G77" s="77">
        <f t="shared" ca="1" si="17"/>
        <v>0</v>
      </c>
      <c r="H77" s="22">
        <f t="shared" ca="1" si="18"/>
        <v>0</v>
      </c>
      <c r="I77" s="79" t="str">
        <f t="shared" ca="1" si="19"/>
        <v/>
      </c>
      <c r="J77" s="272" t="str">
        <f ca="1">IFERROR(INDEX(IF($B77,AssetName,
  IF($C77,SharingActorName,
  IF($D77,SharedResourceName,
  IF($E77,SharedNonAssetDataName,
  IF($F77,SharedConnectionName,""))))),$G77),"")</f>
        <v/>
      </c>
      <c r="K77" s="273"/>
      <c r="L77" s="82" t="b">
        <f ca="1">AND(IFERROR(INDEX(IF($B77,MeaningfulAssetElv,
  IF($C77,MeaningfulSharingActorElv,
  IF($D77, MeaningfulSharedResourceElv,
  IF($E77,MeaningfulSharedNonAssetDataElv,
  IF($F77,MeaningfulSharedConnectionElv,FALSE))))),
  IF($B77,$H77,$G77),
  IF($B77,L$3,L$1)),
FALSE),
$J77&lt;&gt;"")</f>
        <v>0</v>
      </c>
      <c r="M77" s="83" t="b">
        <f ca="1">AND(IFERROR(INDEX(IF($B77,MeaningfulAssetElv,
  IF($C77,MeaningfulSharingActorElv,
  IF($D77, MeaningfulSharedResourceElv,
  IF($E77,MeaningfulSharedNonAssetDataElv,
  IF($F77,MeaningfulSharedConnectionElv,FALSE))))),
  IF($B77,$H77,$G77),
  IF($B77,M$3,M$1)),
FALSE),
$J77&lt;&gt;"")</f>
        <v>0</v>
      </c>
      <c r="N77" s="84" t="b">
        <f ca="1">AND(IFERROR(INDEX(IF($B77,MeaningfulAssetElv,
  IF($C77,MeaningfulSharingActorElv,
  IF($D77, MeaningfulSharedResourceElv,
  IF($E77,MeaningfulSharedNonAssetDataElv,
  IF($F77,MeaningfulSharedConnectionElv,FALSE))))),
  IF($B77,$H77,$G77),
  IF($B77,N$3,N$1)),
FALSE),
$J77&lt;&gt;"")</f>
        <v>0</v>
      </c>
      <c r="O77" s="82" t="b">
        <f ca="1">AND(IFERROR(INDEX(IF($B77,MeaningfulAssetDoS,
  IF($C77,MeaningfulSharingActorDoS,
  IF($D77,MeaningfulSharedResourceDoS,
  IF($E77,MeaningfulSharedNonAssetDataDoS,
  IF($F77,MeaningfulSharedConnectionDoS,FALSE))))),
  IF($B77,$H77,$G77),
  IF($B77,O$3,O$1)),
FALSE),
$J77&lt;&gt;"")</f>
        <v>0</v>
      </c>
      <c r="P77" s="83" t="b">
        <f ca="1">AND(IFERROR(INDEX(IF($B77,MeaningfulAssetDoS,
  IF($C77,MeaningfulSharingActorDoS,
  IF($D77,MeaningfulSharedResourceDoS,
  IF($E77,MeaningfulSharedNonAssetDataDoS,
  IF($F77,MeaningfulSharedConnectionDoS,FALSE))))),
  IF($B77,$H77,$G77),
  IF($B77,P$3,P$1)),
FALSE),
$J77&lt;&gt;"")</f>
        <v>0</v>
      </c>
      <c r="Q77" s="84" t="b">
        <f ca="1">AND(IFERROR(INDEX(IF($B77,MeaningfulAssetDoS,
  IF($C77,MeaningfulSharingActorDoS,
  IF($D77,MeaningfulSharedResourceDoS,
  IF($E77,MeaningfulSharedNonAssetDataDoS,
  IF($F77,MeaningfulSharedConnectionDoS,FALSE))))),
  IF($B77,$H77,$G77),
  IF($B77,Q$3,Q$1)),
FALSE),
$J77&lt;&gt;"")</f>
        <v>0</v>
      </c>
      <c r="S77" s="22">
        <f t="shared" si="20"/>
        <v>76</v>
      </c>
      <c r="T77" s="22" t="str">
        <f t="shared" ca="1" si="15"/>
        <v/>
      </c>
      <c r="U77" s="22">
        <f t="shared" ca="1" si="15"/>
        <v>0</v>
      </c>
      <c r="V77" s="22" t="b">
        <f t="shared" ca="1" si="21"/>
        <v>1</v>
      </c>
      <c r="W77" s="22" t="b">
        <f t="shared" ca="1" si="22"/>
        <v>0</v>
      </c>
      <c r="Y77" s="397"/>
      <c r="Z77" s="398"/>
      <c r="AA77" s="399"/>
      <c r="AB77" s="397"/>
      <c r="AC77" s="398"/>
      <c r="AD77" s="399"/>
    </row>
    <row r="78" spans="1:30" ht="16">
      <c r="A78" s="45">
        <f>ROW()</f>
        <v>78</v>
      </c>
      <c r="B78" s="45" t="b">
        <f t="shared" ca="1" si="16"/>
        <v>0</v>
      </c>
      <c r="C78" s="45" t="b">
        <f t="shared" ca="1" si="16"/>
        <v>0</v>
      </c>
      <c r="D78" s="45" t="b">
        <f t="shared" ca="1" si="16"/>
        <v>0</v>
      </c>
      <c r="E78" s="45" t="b">
        <f t="shared" ca="1" si="16"/>
        <v>0</v>
      </c>
      <c r="F78" s="45" t="b">
        <f t="shared" ca="1" si="16"/>
        <v>0</v>
      </c>
      <c r="G78" s="77">
        <f t="shared" ca="1" si="17"/>
        <v>0</v>
      </c>
      <c r="H78" s="22">
        <f t="shared" ca="1" si="18"/>
        <v>0</v>
      </c>
      <c r="I78" s="79" t="str">
        <f t="shared" ca="1" si="19"/>
        <v/>
      </c>
      <c r="J78" s="274"/>
      <c r="K78" s="275"/>
      <c r="L78" s="47" t="b">
        <f ca="1">AND(IFERROR(INDEX(IF($B78,MeaningfulAssetElv,
  IF($C78,MeaningfulSharingActorElv,
  IF($D78, MeaningfulSharedResourceElv,
  IF($E78,MeaningfulSharedNonAssetDataElv,
  IF($F78,MeaningfulSharedConnectionElv,FALSE))))),
  IF($B78,$H78,$G78),
  IF($B78,L$3,L$2)),
FALSE),
$J77&lt;&gt;"")</f>
        <v>0</v>
      </c>
      <c r="M78" s="85" t="b">
        <f ca="1">AND(IFERROR(INDEX(IF($B78,MeaningfulAssetElv,
  IF($C78,MeaningfulSharingActorElv,
  IF($D78, MeaningfulSharedResourceElv,
  IF($E78,MeaningfulSharedNonAssetDataElv,
  IF($F78,MeaningfulSharedConnectionElv,FALSE))))),
  IF($B78,$H78,$G78),
  IF($B78,M$3,M$2)),
FALSE),
$J77&lt;&gt;"")</f>
        <v>0</v>
      </c>
      <c r="N78" s="86" t="b">
        <f ca="1">AND(IFERROR(INDEX(IF($B78,MeaningfulAssetElv,
  IF($C78,MeaningfulSharingActorElv,
  IF($D78, MeaningfulSharedResourceElv,
  IF($E78,MeaningfulSharedNonAssetDataElv,
  IF($F78,MeaningfulSharedConnectionElv,FALSE))))),
  IF($B78,$H78,$G78),
  IF($B78,N$3,N$2)),
FALSE),
$J77&lt;&gt;"")</f>
        <v>0</v>
      </c>
      <c r="O78" s="47" t="b">
        <f ca="1">AND(IFERROR(INDEX(IF($B78,MeaningfulAssetDoS,
  IF($C78,MeaningfulSharingActorDoS,
  IF($D78,MeaningfulSharedResourceDoS,
  IF($E78,MeaningfulSharedNonAssetDataDoS,
  IF($F78,MeaningfulSharedConnectionDoS,FALSE))))),
  IF($B78,$H78,$G78),
  IF($B78,O$3,O$2)),
FALSE),
$J77&lt;&gt;"")</f>
        <v>0</v>
      </c>
      <c r="P78" s="85" t="b">
        <f ca="1">AND(IFERROR(INDEX(IF($B78,MeaningfulAssetDoS,
  IF($C78,MeaningfulSharingActorDoS,
  IF($D78,MeaningfulSharedResourceDoS,
  IF($E78,MeaningfulSharedNonAssetDataDoS,
  IF($F78,MeaningfulSharedConnectionDoS,FALSE))))),
  IF($B78,$H78,$G78),
  IF($B78,P$3,P$2)),
FALSE),
$J77&lt;&gt;"")</f>
        <v>0</v>
      </c>
      <c r="Q78" s="86" t="b">
        <f ca="1">AND(IFERROR(INDEX(IF($B78,MeaningfulAssetDoS,
  IF($C78,MeaningfulSharingActorDoS,
  IF($D78,MeaningfulSharedResourceDoS,
  IF($E78,MeaningfulSharedNonAssetDataDoS,
  IF($F78,MeaningfulSharedConnectionDoS,FALSE))))),
  IF($B78,$H78,$G78),
  IF($B78,Q$3,Q$2)),
FALSE),
$J77&lt;&gt;"")</f>
        <v>0</v>
      </c>
      <c r="S78" s="22">
        <f t="shared" si="20"/>
        <v>77</v>
      </c>
      <c r="T78" s="22" t="str">
        <f t="shared" ca="1" si="15"/>
        <v/>
      </c>
      <c r="U78" s="22" t="str">
        <f t="shared" ca="1" si="15"/>
        <v/>
      </c>
      <c r="V78" s="22" t="b">
        <f t="shared" ca="1" si="21"/>
        <v>1</v>
      </c>
      <c r="W78" s="22" t="b">
        <f t="shared" ca="1" si="22"/>
        <v>1</v>
      </c>
      <c r="Y78" s="400"/>
      <c r="Z78" s="401"/>
      <c r="AA78" s="402"/>
      <c r="AB78" s="400"/>
      <c r="AC78" s="401"/>
      <c r="AD78" s="402"/>
    </row>
    <row r="79" spans="1:30" ht="16">
      <c r="A79" s="45">
        <f>ROW()</f>
        <v>79</v>
      </c>
      <c r="B79" s="45" t="b">
        <f t="shared" ca="1" si="16"/>
        <v>0</v>
      </c>
      <c r="C79" s="45" t="b">
        <f t="shared" ca="1" si="16"/>
        <v>0</v>
      </c>
      <c r="D79" s="45" t="b">
        <f t="shared" ca="1" si="16"/>
        <v>0</v>
      </c>
      <c r="E79" s="45" t="b">
        <f t="shared" ca="1" si="16"/>
        <v>0</v>
      </c>
      <c r="F79" s="45" t="b">
        <f t="shared" ca="1" si="16"/>
        <v>0</v>
      </c>
      <c r="G79" s="77">
        <f t="shared" ca="1" si="17"/>
        <v>0</v>
      </c>
      <c r="H79" s="22">
        <f t="shared" ca="1" si="18"/>
        <v>0</v>
      </c>
      <c r="I79" s="79" t="str">
        <f t="shared" ca="1" si="19"/>
        <v/>
      </c>
      <c r="J79" s="272" t="str">
        <f ca="1">IFERROR(INDEX(IF($B79,AssetName,
  IF($C79,SharingActorName,
  IF($D79,SharedResourceName,
  IF($E79,SharedNonAssetDataName,
  IF($F79,SharedConnectionName,""))))),$G79),"")</f>
        <v/>
      </c>
      <c r="K79" s="273"/>
      <c r="L79" s="82" t="b">
        <f ca="1">AND(IFERROR(INDEX(IF($B79,MeaningfulAssetElv,
  IF($C79,MeaningfulSharingActorElv,
  IF($D79, MeaningfulSharedResourceElv,
  IF($E79,MeaningfulSharedNonAssetDataElv,
  IF($F79,MeaningfulSharedConnectionElv,FALSE))))),
  IF($B79,$H79,$G79),
  IF($B79,L$3,L$1)),
FALSE),
$J79&lt;&gt;"")</f>
        <v>0</v>
      </c>
      <c r="M79" s="83" t="b">
        <f ca="1">AND(IFERROR(INDEX(IF($B79,MeaningfulAssetElv,
  IF($C79,MeaningfulSharingActorElv,
  IF($D79, MeaningfulSharedResourceElv,
  IF($E79,MeaningfulSharedNonAssetDataElv,
  IF($F79,MeaningfulSharedConnectionElv,FALSE))))),
  IF($B79,$H79,$G79),
  IF($B79,M$3,M$1)),
FALSE),
$J79&lt;&gt;"")</f>
        <v>0</v>
      </c>
      <c r="N79" s="84" t="b">
        <f ca="1">AND(IFERROR(INDEX(IF($B79,MeaningfulAssetElv,
  IF($C79,MeaningfulSharingActorElv,
  IF($D79, MeaningfulSharedResourceElv,
  IF($E79,MeaningfulSharedNonAssetDataElv,
  IF($F79,MeaningfulSharedConnectionElv,FALSE))))),
  IF($B79,$H79,$G79),
  IF($B79,N$3,N$1)),
FALSE),
$J79&lt;&gt;"")</f>
        <v>0</v>
      </c>
      <c r="O79" s="82" t="b">
        <f ca="1">AND(IFERROR(INDEX(IF($B79,MeaningfulAssetDoS,
  IF($C79,MeaningfulSharingActorDoS,
  IF($D79,MeaningfulSharedResourceDoS,
  IF($E79,MeaningfulSharedNonAssetDataDoS,
  IF($F79,MeaningfulSharedConnectionDoS,FALSE))))),
  IF($B79,$H79,$G79),
  IF($B79,O$3,O$1)),
FALSE),
$J79&lt;&gt;"")</f>
        <v>0</v>
      </c>
      <c r="P79" s="83" t="b">
        <f ca="1">AND(IFERROR(INDEX(IF($B79,MeaningfulAssetDoS,
  IF($C79,MeaningfulSharingActorDoS,
  IF($D79,MeaningfulSharedResourceDoS,
  IF($E79,MeaningfulSharedNonAssetDataDoS,
  IF($F79,MeaningfulSharedConnectionDoS,FALSE))))),
  IF($B79,$H79,$G79),
  IF($B79,P$3,P$1)),
FALSE),
$J79&lt;&gt;"")</f>
        <v>0</v>
      </c>
      <c r="Q79" s="84" t="b">
        <f ca="1">AND(IFERROR(INDEX(IF($B79,MeaningfulAssetDoS,
  IF($C79,MeaningfulSharingActorDoS,
  IF($D79,MeaningfulSharedResourceDoS,
  IF($E79,MeaningfulSharedNonAssetDataDoS,
  IF($F79,MeaningfulSharedConnectionDoS,FALSE))))),
  IF($B79,$H79,$G79),
  IF($B79,Q$3,Q$1)),
FALSE),
$J79&lt;&gt;"")</f>
        <v>0</v>
      </c>
      <c r="S79" s="22">
        <f t="shared" si="20"/>
        <v>78</v>
      </c>
      <c r="T79" s="22" t="str">
        <f t="shared" ca="1" si="15"/>
        <v/>
      </c>
      <c r="U79" s="22">
        <f t="shared" ca="1" si="15"/>
        <v>0</v>
      </c>
      <c r="V79" s="22" t="b">
        <f t="shared" ca="1" si="21"/>
        <v>1</v>
      </c>
      <c r="W79" s="22" t="b">
        <f t="shared" ca="1" si="22"/>
        <v>0</v>
      </c>
      <c r="Y79" s="397"/>
      <c r="Z79" s="398"/>
      <c r="AA79" s="399"/>
      <c r="AB79" s="397"/>
      <c r="AC79" s="398"/>
      <c r="AD79" s="399"/>
    </row>
    <row r="80" spans="1:30" ht="16">
      <c r="A80" s="45">
        <f>ROW()</f>
        <v>80</v>
      </c>
      <c r="B80" s="45" t="b">
        <f t="shared" ca="1" si="16"/>
        <v>0</v>
      </c>
      <c r="C80" s="45" t="b">
        <f t="shared" ca="1" si="16"/>
        <v>0</v>
      </c>
      <c r="D80" s="45" t="b">
        <f t="shared" ca="1" si="16"/>
        <v>0</v>
      </c>
      <c r="E80" s="45" t="b">
        <f t="shared" ca="1" si="16"/>
        <v>0</v>
      </c>
      <c r="F80" s="45" t="b">
        <f t="shared" ca="1" si="16"/>
        <v>0</v>
      </c>
      <c r="G80" s="77">
        <f t="shared" ca="1" si="17"/>
        <v>0</v>
      </c>
      <c r="H80" s="22">
        <f t="shared" ca="1" si="18"/>
        <v>0</v>
      </c>
      <c r="I80" s="79" t="str">
        <f t="shared" ca="1" si="19"/>
        <v/>
      </c>
      <c r="J80" s="274"/>
      <c r="K80" s="275"/>
      <c r="L80" s="47" t="b">
        <f ca="1">AND(IFERROR(INDEX(IF($B80,MeaningfulAssetElv,
  IF($C80,MeaningfulSharingActorElv,
  IF($D80, MeaningfulSharedResourceElv,
  IF($E80,MeaningfulSharedNonAssetDataElv,
  IF($F80,MeaningfulSharedConnectionElv,FALSE))))),
  IF($B80,$H80,$G80),
  IF($B80,L$3,L$2)),
FALSE),
$J79&lt;&gt;"")</f>
        <v>0</v>
      </c>
      <c r="M80" s="85" t="b">
        <f ca="1">AND(IFERROR(INDEX(IF($B80,MeaningfulAssetElv,
  IF($C80,MeaningfulSharingActorElv,
  IF($D80, MeaningfulSharedResourceElv,
  IF($E80,MeaningfulSharedNonAssetDataElv,
  IF($F80,MeaningfulSharedConnectionElv,FALSE))))),
  IF($B80,$H80,$G80),
  IF($B80,M$3,M$2)),
FALSE),
$J79&lt;&gt;"")</f>
        <v>0</v>
      </c>
      <c r="N80" s="86" t="b">
        <f ca="1">AND(IFERROR(INDEX(IF($B80,MeaningfulAssetElv,
  IF($C80,MeaningfulSharingActorElv,
  IF($D80, MeaningfulSharedResourceElv,
  IF($E80,MeaningfulSharedNonAssetDataElv,
  IF($F80,MeaningfulSharedConnectionElv,FALSE))))),
  IF($B80,$H80,$G80),
  IF($B80,N$3,N$2)),
FALSE),
$J79&lt;&gt;"")</f>
        <v>0</v>
      </c>
      <c r="O80" s="47" t="b">
        <f ca="1">AND(IFERROR(INDEX(IF($B80,MeaningfulAssetDoS,
  IF($C80,MeaningfulSharingActorDoS,
  IF($D80,MeaningfulSharedResourceDoS,
  IF($E80,MeaningfulSharedNonAssetDataDoS,
  IF($F80,MeaningfulSharedConnectionDoS,FALSE))))),
  IF($B80,$H80,$G80),
  IF($B80,O$3,O$2)),
FALSE),
$J79&lt;&gt;"")</f>
        <v>0</v>
      </c>
      <c r="P80" s="85" t="b">
        <f ca="1">AND(IFERROR(INDEX(IF($B80,MeaningfulAssetDoS,
  IF($C80,MeaningfulSharingActorDoS,
  IF($D80,MeaningfulSharedResourceDoS,
  IF($E80,MeaningfulSharedNonAssetDataDoS,
  IF($F80,MeaningfulSharedConnectionDoS,FALSE))))),
  IF($B80,$H80,$G80),
  IF($B80,P$3,P$2)),
FALSE),
$J79&lt;&gt;"")</f>
        <v>0</v>
      </c>
      <c r="Q80" s="86" t="b">
        <f ca="1">AND(IFERROR(INDEX(IF($B80,MeaningfulAssetDoS,
  IF($C80,MeaningfulSharingActorDoS,
  IF($D80,MeaningfulSharedResourceDoS,
  IF($E80,MeaningfulSharedNonAssetDataDoS,
  IF($F80,MeaningfulSharedConnectionDoS,FALSE))))),
  IF($B80,$H80,$G80),
  IF($B80,Q$3,Q$2)),
FALSE),
$J79&lt;&gt;"")</f>
        <v>0</v>
      </c>
      <c r="S80" s="22">
        <f t="shared" si="20"/>
        <v>79</v>
      </c>
      <c r="T80" s="22" t="str">
        <f t="shared" ca="1" si="15"/>
        <v/>
      </c>
      <c r="U80" s="22" t="str">
        <f t="shared" ca="1" si="15"/>
        <v/>
      </c>
      <c r="V80" s="22" t="b">
        <f t="shared" ca="1" si="21"/>
        <v>1</v>
      </c>
      <c r="W80" s="22" t="b">
        <f t="shared" ca="1" si="22"/>
        <v>1</v>
      </c>
      <c r="Y80" s="400"/>
      <c r="Z80" s="401"/>
      <c r="AA80" s="402"/>
      <c r="AB80" s="400"/>
      <c r="AC80" s="401"/>
      <c r="AD80" s="402"/>
    </row>
    <row r="81" spans="1:30" ht="16">
      <c r="A81" s="45">
        <f>ROW()</f>
        <v>81</v>
      </c>
      <c r="B81" s="45" t="b">
        <f t="shared" ca="1" si="16"/>
        <v>0</v>
      </c>
      <c r="C81" s="45" t="b">
        <f t="shared" ca="1" si="16"/>
        <v>0</v>
      </c>
      <c r="D81" s="45" t="b">
        <f t="shared" ca="1" si="16"/>
        <v>0</v>
      </c>
      <c r="E81" s="45" t="b">
        <f t="shared" ca="1" si="16"/>
        <v>0</v>
      </c>
      <c r="F81" s="45" t="b">
        <f t="shared" ca="1" si="16"/>
        <v>0</v>
      </c>
      <c r="G81" s="77">
        <f t="shared" ca="1" si="17"/>
        <v>0</v>
      </c>
      <c r="H81" s="22">
        <f t="shared" ca="1" si="18"/>
        <v>0</v>
      </c>
      <c r="I81" s="79" t="str">
        <f t="shared" ca="1" si="19"/>
        <v/>
      </c>
      <c r="J81" s="272" t="str">
        <f ca="1">IFERROR(INDEX(IF($B81,AssetName,
  IF($C81,SharingActorName,
  IF($D81,SharedResourceName,
  IF($E81,SharedNonAssetDataName,
  IF($F81,SharedConnectionName,""))))),$G81),"")</f>
        <v/>
      </c>
      <c r="K81" s="273"/>
      <c r="L81" s="82" t="b">
        <f ca="1">AND(IFERROR(INDEX(IF($B81,MeaningfulAssetElv,
  IF($C81,MeaningfulSharingActorElv,
  IF($D81, MeaningfulSharedResourceElv,
  IF($E81,MeaningfulSharedNonAssetDataElv,
  IF($F81,MeaningfulSharedConnectionElv,FALSE))))),
  IF($B81,$H81,$G81),
  IF($B81,L$3,L$1)),
FALSE),
$J81&lt;&gt;"")</f>
        <v>0</v>
      </c>
      <c r="M81" s="83" t="b">
        <f ca="1">AND(IFERROR(INDEX(IF($B81,MeaningfulAssetElv,
  IF($C81,MeaningfulSharingActorElv,
  IF($D81, MeaningfulSharedResourceElv,
  IF($E81,MeaningfulSharedNonAssetDataElv,
  IF($F81,MeaningfulSharedConnectionElv,FALSE))))),
  IF($B81,$H81,$G81),
  IF($B81,M$3,M$1)),
FALSE),
$J81&lt;&gt;"")</f>
        <v>0</v>
      </c>
      <c r="N81" s="84" t="b">
        <f ca="1">AND(IFERROR(INDEX(IF($B81,MeaningfulAssetElv,
  IF($C81,MeaningfulSharingActorElv,
  IF($D81, MeaningfulSharedResourceElv,
  IF($E81,MeaningfulSharedNonAssetDataElv,
  IF($F81,MeaningfulSharedConnectionElv,FALSE))))),
  IF($B81,$H81,$G81),
  IF($B81,N$3,N$1)),
FALSE),
$J81&lt;&gt;"")</f>
        <v>0</v>
      </c>
      <c r="O81" s="82" t="b">
        <f ca="1">AND(IFERROR(INDEX(IF($B81,MeaningfulAssetDoS,
  IF($C81,MeaningfulSharingActorDoS,
  IF($D81,MeaningfulSharedResourceDoS,
  IF($E81,MeaningfulSharedNonAssetDataDoS,
  IF($F81,MeaningfulSharedConnectionDoS,FALSE))))),
  IF($B81,$H81,$G81),
  IF($B81,O$3,O$1)),
FALSE),
$J81&lt;&gt;"")</f>
        <v>0</v>
      </c>
      <c r="P81" s="83" t="b">
        <f ca="1">AND(IFERROR(INDEX(IF($B81,MeaningfulAssetDoS,
  IF($C81,MeaningfulSharingActorDoS,
  IF($D81,MeaningfulSharedResourceDoS,
  IF($E81,MeaningfulSharedNonAssetDataDoS,
  IF($F81,MeaningfulSharedConnectionDoS,FALSE))))),
  IF($B81,$H81,$G81),
  IF($B81,P$3,P$1)),
FALSE),
$J81&lt;&gt;"")</f>
        <v>0</v>
      </c>
      <c r="Q81" s="84" t="b">
        <f ca="1">AND(IFERROR(INDEX(IF($B81,MeaningfulAssetDoS,
  IF($C81,MeaningfulSharingActorDoS,
  IF($D81,MeaningfulSharedResourceDoS,
  IF($E81,MeaningfulSharedNonAssetDataDoS,
  IF($F81,MeaningfulSharedConnectionDoS,FALSE))))),
  IF($B81,$H81,$G81),
  IF($B81,Q$3,Q$1)),
FALSE),
$J81&lt;&gt;"")</f>
        <v>0</v>
      </c>
      <c r="S81" s="22">
        <f t="shared" si="20"/>
        <v>80</v>
      </c>
      <c r="T81" s="22" t="str">
        <f t="shared" ca="1" si="15"/>
        <v/>
      </c>
      <c r="U81" s="22">
        <f t="shared" ca="1" si="15"/>
        <v>0</v>
      </c>
      <c r="V81" s="22" t="b">
        <f t="shared" ca="1" si="21"/>
        <v>1</v>
      </c>
      <c r="W81" s="22" t="b">
        <f t="shared" ca="1" si="22"/>
        <v>0</v>
      </c>
      <c r="Y81" s="397"/>
      <c r="Z81" s="398"/>
      <c r="AA81" s="399"/>
      <c r="AB81" s="397"/>
      <c r="AC81" s="398"/>
      <c r="AD81" s="399"/>
    </row>
    <row r="82" spans="1:30" ht="16">
      <c r="A82" s="45">
        <f>ROW()</f>
        <v>82</v>
      </c>
      <c r="B82" s="45" t="b">
        <f t="shared" ca="1" si="16"/>
        <v>0</v>
      </c>
      <c r="C82" s="45" t="b">
        <f t="shared" ca="1" si="16"/>
        <v>0</v>
      </c>
      <c r="D82" s="45" t="b">
        <f t="shared" ca="1" si="16"/>
        <v>0</v>
      </c>
      <c r="E82" s="45" t="b">
        <f t="shared" ca="1" si="16"/>
        <v>0</v>
      </c>
      <c r="F82" s="45" t="b">
        <f t="shared" ca="1" si="16"/>
        <v>0</v>
      </c>
      <c r="G82" s="77">
        <f t="shared" ca="1" si="17"/>
        <v>0</v>
      </c>
      <c r="H82" s="22">
        <f t="shared" ca="1" si="18"/>
        <v>0</v>
      </c>
      <c r="I82" s="79" t="str">
        <f t="shared" ca="1" si="19"/>
        <v/>
      </c>
      <c r="J82" s="274"/>
      <c r="K82" s="275"/>
      <c r="L82" s="47" t="b">
        <f ca="1">AND(IFERROR(INDEX(IF($B82,MeaningfulAssetElv,
  IF($C82,MeaningfulSharingActorElv,
  IF($D82, MeaningfulSharedResourceElv,
  IF($E82,MeaningfulSharedNonAssetDataElv,
  IF($F82,MeaningfulSharedConnectionElv,FALSE))))),
  IF($B82,$H82,$G82),
  IF($B82,L$3,L$2)),
FALSE),
$J81&lt;&gt;"")</f>
        <v>0</v>
      </c>
      <c r="M82" s="85" t="b">
        <f ca="1">AND(IFERROR(INDEX(IF($B82,MeaningfulAssetElv,
  IF($C82,MeaningfulSharingActorElv,
  IF($D82, MeaningfulSharedResourceElv,
  IF($E82,MeaningfulSharedNonAssetDataElv,
  IF($F82,MeaningfulSharedConnectionElv,FALSE))))),
  IF($B82,$H82,$G82),
  IF($B82,M$3,M$2)),
FALSE),
$J81&lt;&gt;"")</f>
        <v>0</v>
      </c>
      <c r="N82" s="86" t="b">
        <f ca="1">AND(IFERROR(INDEX(IF($B82,MeaningfulAssetElv,
  IF($C82,MeaningfulSharingActorElv,
  IF($D82, MeaningfulSharedResourceElv,
  IF($E82,MeaningfulSharedNonAssetDataElv,
  IF($F82,MeaningfulSharedConnectionElv,FALSE))))),
  IF($B82,$H82,$G82),
  IF($B82,N$3,N$2)),
FALSE),
$J81&lt;&gt;"")</f>
        <v>0</v>
      </c>
      <c r="O82" s="47" t="b">
        <f ca="1">AND(IFERROR(INDEX(IF($B82,MeaningfulAssetDoS,
  IF($C82,MeaningfulSharingActorDoS,
  IF($D82,MeaningfulSharedResourceDoS,
  IF($E82,MeaningfulSharedNonAssetDataDoS,
  IF($F82,MeaningfulSharedConnectionDoS,FALSE))))),
  IF($B82,$H82,$G82),
  IF($B82,O$3,O$2)),
FALSE),
$J81&lt;&gt;"")</f>
        <v>0</v>
      </c>
      <c r="P82" s="85" t="b">
        <f ca="1">AND(IFERROR(INDEX(IF($B82,MeaningfulAssetDoS,
  IF($C82,MeaningfulSharingActorDoS,
  IF($D82,MeaningfulSharedResourceDoS,
  IF($E82,MeaningfulSharedNonAssetDataDoS,
  IF($F82,MeaningfulSharedConnectionDoS,FALSE))))),
  IF($B82,$H82,$G82),
  IF($B82,P$3,P$2)),
FALSE),
$J81&lt;&gt;"")</f>
        <v>0</v>
      </c>
      <c r="Q82" s="86" t="b">
        <f ca="1">AND(IFERROR(INDEX(IF($B82,MeaningfulAssetDoS,
  IF($C82,MeaningfulSharingActorDoS,
  IF($D82,MeaningfulSharedResourceDoS,
  IF($E82,MeaningfulSharedNonAssetDataDoS,
  IF($F82,MeaningfulSharedConnectionDoS,FALSE))))),
  IF($B82,$H82,$G82),
  IF($B82,Q$3,Q$2)),
FALSE),
$J81&lt;&gt;"")</f>
        <v>0</v>
      </c>
      <c r="S82" s="22">
        <f t="shared" si="20"/>
        <v>81</v>
      </c>
      <c r="T82" s="22" t="str">
        <f t="shared" ca="1" si="15"/>
        <v/>
      </c>
      <c r="U82" s="22" t="str">
        <f t="shared" ca="1" si="15"/>
        <v/>
      </c>
      <c r="V82" s="22" t="b">
        <f t="shared" ca="1" si="21"/>
        <v>1</v>
      </c>
      <c r="W82" s="22" t="b">
        <f t="shared" ca="1" si="22"/>
        <v>1</v>
      </c>
      <c r="Y82" s="400"/>
      <c r="Z82" s="401"/>
      <c r="AA82" s="402"/>
      <c r="AB82" s="400"/>
      <c r="AC82" s="401"/>
      <c r="AD82" s="402"/>
    </row>
    <row r="83" spans="1:30" ht="16">
      <c r="A83" s="45">
        <f>ROW()</f>
        <v>83</v>
      </c>
      <c r="B83" s="45" t="b">
        <f t="shared" ca="1" si="16"/>
        <v>0</v>
      </c>
      <c r="C83" s="45" t="b">
        <f t="shared" ca="1" si="16"/>
        <v>0</v>
      </c>
      <c r="D83" s="45" t="b">
        <f t="shared" ca="1" si="16"/>
        <v>0</v>
      </c>
      <c r="E83" s="45" t="b">
        <f t="shared" ca="1" si="16"/>
        <v>0</v>
      </c>
      <c r="F83" s="45" t="b">
        <f t="shared" ca="1" si="16"/>
        <v>0</v>
      </c>
      <c r="G83" s="77">
        <f t="shared" ca="1" si="17"/>
        <v>0</v>
      </c>
      <c r="H83" s="22">
        <f t="shared" ca="1" si="18"/>
        <v>0</v>
      </c>
      <c r="I83" s="79" t="str">
        <f t="shared" ca="1" si="19"/>
        <v/>
      </c>
      <c r="J83" s="272" t="str">
        <f ca="1">IFERROR(INDEX(IF($B83,AssetName,
  IF($C83,SharingActorName,
  IF($D83,SharedResourceName,
  IF($E83,SharedNonAssetDataName,
  IF($F83,SharedConnectionName,""))))),$G83),"")</f>
        <v/>
      </c>
      <c r="K83" s="273"/>
      <c r="L83" s="82" t="b">
        <f ca="1">AND(IFERROR(INDEX(IF($B83,MeaningfulAssetElv,
  IF($C83,MeaningfulSharingActorElv,
  IF($D83, MeaningfulSharedResourceElv,
  IF($E83,MeaningfulSharedNonAssetDataElv,
  IF($F83,MeaningfulSharedConnectionElv,FALSE))))),
  IF($B83,$H83,$G83),
  IF($B83,L$3,L$1)),
FALSE),
$J83&lt;&gt;"")</f>
        <v>0</v>
      </c>
      <c r="M83" s="83" t="b">
        <f ca="1">AND(IFERROR(INDEX(IF($B83,MeaningfulAssetElv,
  IF($C83,MeaningfulSharingActorElv,
  IF($D83, MeaningfulSharedResourceElv,
  IF($E83,MeaningfulSharedNonAssetDataElv,
  IF($F83,MeaningfulSharedConnectionElv,FALSE))))),
  IF($B83,$H83,$G83),
  IF($B83,M$3,M$1)),
FALSE),
$J83&lt;&gt;"")</f>
        <v>0</v>
      </c>
      <c r="N83" s="84" t="b">
        <f ca="1">AND(IFERROR(INDEX(IF($B83,MeaningfulAssetElv,
  IF($C83,MeaningfulSharingActorElv,
  IF($D83, MeaningfulSharedResourceElv,
  IF($E83,MeaningfulSharedNonAssetDataElv,
  IF($F83,MeaningfulSharedConnectionElv,FALSE))))),
  IF($B83,$H83,$G83),
  IF($B83,N$3,N$1)),
FALSE),
$J83&lt;&gt;"")</f>
        <v>0</v>
      </c>
      <c r="O83" s="82" t="b">
        <f ca="1">AND(IFERROR(INDEX(IF($B83,MeaningfulAssetDoS,
  IF($C83,MeaningfulSharingActorDoS,
  IF($D83,MeaningfulSharedResourceDoS,
  IF($E83,MeaningfulSharedNonAssetDataDoS,
  IF($F83,MeaningfulSharedConnectionDoS,FALSE))))),
  IF($B83,$H83,$G83),
  IF($B83,O$3,O$1)),
FALSE),
$J83&lt;&gt;"")</f>
        <v>0</v>
      </c>
      <c r="P83" s="83" t="b">
        <f ca="1">AND(IFERROR(INDEX(IF($B83,MeaningfulAssetDoS,
  IF($C83,MeaningfulSharingActorDoS,
  IF($D83,MeaningfulSharedResourceDoS,
  IF($E83,MeaningfulSharedNonAssetDataDoS,
  IF($F83,MeaningfulSharedConnectionDoS,FALSE))))),
  IF($B83,$H83,$G83),
  IF($B83,P$3,P$1)),
FALSE),
$J83&lt;&gt;"")</f>
        <v>0</v>
      </c>
      <c r="Q83" s="84" t="b">
        <f ca="1">AND(IFERROR(INDEX(IF($B83,MeaningfulAssetDoS,
  IF($C83,MeaningfulSharingActorDoS,
  IF($D83,MeaningfulSharedResourceDoS,
  IF($E83,MeaningfulSharedNonAssetDataDoS,
  IF($F83,MeaningfulSharedConnectionDoS,FALSE))))),
  IF($B83,$H83,$G83),
  IF($B83,Q$3,Q$1)),
FALSE),
$J83&lt;&gt;"")</f>
        <v>0</v>
      </c>
      <c r="S83" s="22">
        <f t="shared" si="20"/>
        <v>82</v>
      </c>
      <c r="T83" s="22" t="str">
        <f t="shared" ca="1" si="15"/>
        <v/>
      </c>
      <c r="U83" s="22">
        <f t="shared" ca="1" si="15"/>
        <v>0</v>
      </c>
      <c r="V83" s="22" t="b">
        <f t="shared" ca="1" si="21"/>
        <v>1</v>
      </c>
      <c r="W83" s="22" t="b">
        <f t="shared" ca="1" si="22"/>
        <v>0</v>
      </c>
      <c r="Y83" s="397"/>
      <c r="Z83" s="398"/>
      <c r="AA83" s="399"/>
      <c r="AB83" s="397"/>
      <c r="AC83" s="398"/>
      <c r="AD83" s="399"/>
    </row>
    <row r="84" spans="1:30" ht="16">
      <c r="A84" s="45">
        <f>ROW()</f>
        <v>84</v>
      </c>
      <c r="B84" s="45" t="b">
        <f t="shared" ca="1" si="16"/>
        <v>0</v>
      </c>
      <c r="C84" s="45" t="b">
        <f t="shared" ca="1" si="16"/>
        <v>0</v>
      </c>
      <c r="D84" s="45" t="b">
        <f t="shared" ca="1" si="16"/>
        <v>0</v>
      </c>
      <c r="E84" s="45" t="b">
        <f t="shared" ca="1" si="16"/>
        <v>0</v>
      </c>
      <c r="F84" s="45" t="b">
        <f t="shared" ca="1" si="16"/>
        <v>0</v>
      </c>
      <c r="G84" s="77">
        <f t="shared" ca="1" si="17"/>
        <v>0</v>
      </c>
      <c r="H84" s="22">
        <f t="shared" ca="1" si="18"/>
        <v>0</v>
      </c>
      <c r="I84" s="79" t="str">
        <f t="shared" ca="1" si="19"/>
        <v/>
      </c>
      <c r="J84" s="274"/>
      <c r="K84" s="275"/>
      <c r="L84" s="47" t="b">
        <f ca="1">AND(IFERROR(INDEX(IF($B84,MeaningfulAssetElv,
  IF($C84,MeaningfulSharingActorElv,
  IF($D84, MeaningfulSharedResourceElv,
  IF($E84,MeaningfulSharedNonAssetDataElv,
  IF($F84,MeaningfulSharedConnectionElv,FALSE))))),
  IF($B84,$H84,$G84),
  IF($B84,L$3,L$2)),
FALSE),
$J83&lt;&gt;"")</f>
        <v>0</v>
      </c>
      <c r="M84" s="85" t="b">
        <f ca="1">AND(IFERROR(INDEX(IF($B84,MeaningfulAssetElv,
  IF($C84,MeaningfulSharingActorElv,
  IF($D84, MeaningfulSharedResourceElv,
  IF($E84,MeaningfulSharedNonAssetDataElv,
  IF($F84,MeaningfulSharedConnectionElv,FALSE))))),
  IF($B84,$H84,$G84),
  IF($B84,M$3,M$2)),
FALSE),
$J83&lt;&gt;"")</f>
        <v>0</v>
      </c>
      <c r="N84" s="86" t="b">
        <f ca="1">AND(IFERROR(INDEX(IF($B84,MeaningfulAssetElv,
  IF($C84,MeaningfulSharingActorElv,
  IF($D84, MeaningfulSharedResourceElv,
  IF($E84,MeaningfulSharedNonAssetDataElv,
  IF($F84,MeaningfulSharedConnectionElv,FALSE))))),
  IF($B84,$H84,$G84),
  IF($B84,N$3,N$2)),
FALSE),
$J83&lt;&gt;"")</f>
        <v>0</v>
      </c>
      <c r="O84" s="47" t="b">
        <f ca="1">AND(IFERROR(INDEX(IF($B84,MeaningfulAssetDoS,
  IF($C84,MeaningfulSharingActorDoS,
  IF($D84,MeaningfulSharedResourceDoS,
  IF($E84,MeaningfulSharedNonAssetDataDoS,
  IF($F84,MeaningfulSharedConnectionDoS,FALSE))))),
  IF($B84,$H84,$G84),
  IF($B84,O$3,O$2)),
FALSE),
$J83&lt;&gt;"")</f>
        <v>0</v>
      </c>
      <c r="P84" s="85" t="b">
        <f ca="1">AND(IFERROR(INDEX(IF($B84,MeaningfulAssetDoS,
  IF($C84,MeaningfulSharingActorDoS,
  IF($D84,MeaningfulSharedResourceDoS,
  IF($E84,MeaningfulSharedNonAssetDataDoS,
  IF($F84,MeaningfulSharedConnectionDoS,FALSE))))),
  IF($B84,$H84,$G84),
  IF($B84,P$3,P$2)),
FALSE),
$J83&lt;&gt;"")</f>
        <v>0</v>
      </c>
      <c r="Q84" s="86" t="b">
        <f ca="1">AND(IFERROR(INDEX(IF($B84,MeaningfulAssetDoS,
  IF($C84,MeaningfulSharingActorDoS,
  IF($D84,MeaningfulSharedResourceDoS,
  IF($E84,MeaningfulSharedNonAssetDataDoS,
  IF($F84,MeaningfulSharedConnectionDoS,FALSE))))),
  IF($B84,$H84,$G84),
  IF($B84,Q$3,Q$2)),
FALSE),
$J83&lt;&gt;"")</f>
        <v>0</v>
      </c>
      <c r="S84" s="22">
        <f t="shared" si="20"/>
        <v>83</v>
      </c>
      <c r="T84" s="22" t="str">
        <f t="shared" ca="1" si="15"/>
        <v/>
      </c>
      <c r="U84" s="22" t="str">
        <f t="shared" ca="1" si="15"/>
        <v/>
      </c>
      <c r="V84" s="22" t="b">
        <f t="shared" ca="1" si="21"/>
        <v>1</v>
      </c>
      <c r="W84" s="22" t="b">
        <f t="shared" ca="1" si="22"/>
        <v>1</v>
      </c>
      <c r="Y84" s="400"/>
      <c r="Z84" s="401"/>
      <c r="AA84" s="402"/>
      <c r="AB84" s="400"/>
      <c r="AC84" s="401"/>
      <c r="AD84" s="402"/>
    </row>
    <row r="85" spans="1:30" ht="16">
      <c r="A85" s="45">
        <f>ROW()</f>
        <v>85</v>
      </c>
      <c r="B85" s="45" t="b">
        <f t="shared" ca="1" si="16"/>
        <v>0</v>
      </c>
      <c r="C85" s="45" t="b">
        <f t="shared" ca="1" si="16"/>
        <v>0</v>
      </c>
      <c r="D85" s="45" t="b">
        <f t="shared" ca="1" si="16"/>
        <v>0</v>
      </c>
      <c r="E85" s="45" t="b">
        <f t="shared" ca="1" si="16"/>
        <v>0</v>
      </c>
      <c r="F85" s="45" t="b">
        <f t="shared" ca="1" si="16"/>
        <v>0</v>
      </c>
      <c r="G85" s="77">
        <f t="shared" ca="1" si="17"/>
        <v>0</v>
      </c>
      <c r="H85" s="22">
        <f t="shared" ca="1" si="18"/>
        <v>0</v>
      </c>
      <c r="I85" s="79" t="str">
        <f t="shared" ca="1" si="19"/>
        <v/>
      </c>
      <c r="J85" s="272" t="str">
        <f ca="1">IFERROR(INDEX(IF($B85,AssetName,
  IF($C85,SharingActorName,
  IF($D85,SharedResourceName,
  IF($E85,SharedNonAssetDataName,
  IF($F85,SharedConnectionName,""))))),$G85),"")</f>
        <v/>
      </c>
      <c r="K85" s="273"/>
      <c r="L85" s="82" t="b">
        <f ca="1">AND(IFERROR(INDEX(IF($B85,MeaningfulAssetElv,
  IF($C85,MeaningfulSharingActorElv,
  IF($D85, MeaningfulSharedResourceElv,
  IF($E85,MeaningfulSharedNonAssetDataElv,
  IF($F85,MeaningfulSharedConnectionElv,FALSE))))),
  IF($B85,$H85,$G85),
  IF($B85,L$3,L$1)),
FALSE),
$J85&lt;&gt;"")</f>
        <v>0</v>
      </c>
      <c r="M85" s="83" t="b">
        <f ca="1">AND(IFERROR(INDEX(IF($B85,MeaningfulAssetElv,
  IF($C85,MeaningfulSharingActorElv,
  IF($D85, MeaningfulSharedResourceElv,
  IF($E85,MeaningfulSharedNonAssetDataElv,
  IF($F85,MeaningfulSharedConnectionElv,FALSE))))),
  IF($B85,$H85,$G85),
  IF($B85,M$3,M$1)),
FALSE),
$J85&lt;&gt;"")</f>
        <v>0</v>
      </c>
      <c r="N85" s="84" t="b">
        <f ca="1">AND(IFERROR(INDEX(IF($B85,MeaningfulAssetElv,
  IF($C85,MeaningfulSharingActorElv,
  IF($D85, MeaningfulSharedResourceElv,
  IF($E85,MeaningfulSharedNonAssetDataElv,
  IF($F85,MeaningfulSharedConnectionElv,FALSE))))),
  IF($B85,$H85,$G85),
  IF($B85,N$3,N$1)),
FALSE),
$J85&lt;&gt;"")</f>
        <v>0</v>
      </c>
      <c r="O85" s="82" t="b">
        <f ca="1">AND(IFERROR(INDEX(IF($B85,MeaningfulAssetDoS,
  IF($C85,MeaningfulSharingActorDoS,
  IF($D85,MeaningfulSharedResourceDoS,
  IF($E85,MeaningfulSharedNonAssetDataDoS,
  IF($F85,MeaningfulSharedConnectionDoS,FALSE))))),
  IF($B85,$H85,$G85),
  IF($B85,O$3,O$1)),
FALSE),
$J85&lt;&gt;"")</f>
        <v>0</v>
      </c>
      <c r="P85" s="83" t="b">
        <f ca="1">AND(IFERROR(INDEX(IF($B85,MeaningfulAssetDoS,
  IF($C85,MeaningfulSharingActorDoS,
  IF($D85,MeaningfulSharedResourceDoS,
  IF($E85,MeaningfulSharedNonAssetDataDoS,
  IF($F85,MeaningfulSharedConnectionDoS,FALSE))))),
  IF($B85,$H85,$G85),
  IF($B85,P$3,P$1)),
FALSE),
$J85&lt;&gt;"")</f>
        <v>0</v>
      </c>
      <c r="Q85" s="84" t="b">
        <f ca="1">AND(IFERROR(INDEX(IF($B85,MeaningfulAssetDoS,
  IF($C85,MeaningfulSharingActorDoS,
  IF($D85,MeaningfulSharedResourceDoS,
  IF($E85,MeaningfulSharedNonAssetDataDoS,
  IF($F85,MeaningfulSharedConnectionDoS,FALSE))))),
  IF($B85,$H85,$G85),
  IF($B85,Q$3,Q$1)),
FALSE),
$J85&lt;&gt;"")</f>
        <v>0</v>
      </c>
      <c r="S85" s="22">
        <f t="shared" si="20"/>
        <v>84</v>
      </c>
      <c r="T85" s="22" t="str">
        <f t="shared" ca="1" si="15"/>
        <v/>
      </c>
      <c r="U85" s="22">
        <f t="shared" ca="1" si="15"/>
        <v>0</v>
      </c>
      <c r="V85" s="22" t="b">
        <f t="shared" ca="1" si="21"/>
        <v>1</v>
      </c>
      <c r="W85" s="22" t="b">
        <f t="shared" ca="1" si="22"/>
        <v>0</v>
      </c>
      <c r="Y85" s="397"/>
      <c r="Z85" s="398"/>
      <c r="AA85" s="399"/>
      <c r="AB85" s="397"/>
      <c r="AC85" s="398"/>
      <c r="AD85" s="399"/>
    </row>
    <row r="86" spans="1:30" ht="16">
      <c r="A86" s="45">
        <f>ROW()</f>
        <v>86</v>
      </c>
      <c r="B86" s="45" t="b">
        <f t="shared" ca="1" si="16"/>
        <v>0</v>
      </c>
      <c r="C86" s="45" t="b">
        <f t="shared" ca="1" si="16"/>
        <v>0</v>
      </c>
      <c r="D86" s="45" t="b">
        <f t="shared" ca="1" si="16"/>
        <v>0</v>
      </c>
      <c r="E86" s="45" t="b">
        <f t="shared" ca="1" si="16"/>
        <v>0</v>
      </c>
      <c r="F86" s="45" t="b">
        <f t="shared" ca="1" si="16"/>
        <v>0</v>
      </c>
      <c r="G86" s="77">
        <f t="shared" ca="1" si="17"/>
        <v>0</v>
      </c>
      <c r="H86" s="22">
        <f t="shared" ca="1" si="18"/>
        <v>0</v>
      </c>
      <c r="I86" s="79" t="str">
        <f t="shared" ca="1" si="19"/>
        <v/>
      </c>
      <c r="J86" s="274"/>
      <c r="K86" s="275"/>
      <c r="L86" s="47" t="b">
        <f ca="1">AND(IFERROR(INDEX(IF($B86,MeaningfulAssetElv,
  IF($C86,MeaningfulSharingActorElv,
  IF($D86, MeaningfulSharedResourceElv,
  IF($E86,MeaningfulSharedNonAssetDataElv,
  IF($F86,MeaningfulSharedConnectionElv,FALSE))))),
  IF($B86,$H86,$G86),
  IF($B86,L$3,L$2)),
FALSE),
$J85&lt;&gt;"")</f>
        <v>0</v>
      </c>
      <c r="M86" s="85" t="b">
        <f ca="1">AND(IFERROR(INDEX(IF($B86,MeaningfulAssetElv,
  IF($C86,MeaningfulSharingActorElv,
  IF($D86, MeaningfulSharedResourceElv,
  IF($E86,MeaningfulSharedNonAssetDataElv,
  IF($F86,MeaningfulSharedConnectionElv,FALSE))))),
  IF($B86,$H86,$G86),
  IF($B86,M$3,M$2)),
FALSE),
$J85&lt;&gt;"")</f>
        <v>0</v>
      </c>
      <c r="N86" s="86" t="b">
        <f ca="1">AND(IFERROR(INDEX(IF($B86,MeaningfulAssetElv,
  IF($C86,MeaningfulSharingActorElv,
  IF($D86, MeaningfulSharedResourceElv,
  IF($E86,MeaningfulSharedNonAssetDataElv,
  IF($F86,MeaningfulSharedConnectionElv,FALSE))))),
  IF($B86,$H86,$G86),
  IF($B86,N$3,N$2)),
FALSE),
$J85&lt;&gt;"")</f>
        <v>0</v>
      </c>
      <c r="O86" s="47" t="b">
        <f ca="1">AND(IFERROR(INDEX(IF($B86,MeaningfulAssetDoS,
  IF($C86,MeaningfulSharingActorDoS,
  IF($D86,MeaningfulSharedResourceDoS,
  IF($E86,MeaningfulSharedNonAssetDataDoS,
  IF($F86,MeaningfulSharedConnectionDoS,FALSE))))),
  IF($B86,$H86,$G86),
  IF($B86,O$3,O$2)),
FALSE),
$J85&lt;&gt;"")</f>
        <v>0</v>
      </c>
      <c r="P86" s="85" t="b">
        <f ca="1">AND(IFERROR(INDEX(IF($B86,MeaningfulAssetDoS,
  IF($C86,MeaningfulSharingActorDoS,
  IF($D86,MeaningfulSharedResourceDoS,
  IF($E86,MeaningfulSharedNonAssetDataDoS,
  IF($F86,MeaningfulSharedConnectionDoS,FALSE))))),
  IF($B86,$H86,$G86),
  IF($B86,P$3,P$2)),
FALSE),
$J85&lt;&gt;"")</f>
        <v>0</v>
      </c>
      <c r="Q86" s="86" t="b">
        <f ca="1">AND(IFERROR(INDEX(IF($B86,MeaningfulAssetDoS,
  IF($C86,MeaningfulSharingActorDoS,
  IF($D86,MeaningfulSharedResourceDoS,
  IF($E86,MeaningfulSharedNonAssetDataDoS,
  IF($F86,MeaningfulSharedConnectionDoS,FALSE))))),
  IF($B86,$H86,$G86),
  IF($B86,Q$3,Q$2)),
FALSE),
$J85&lt;&gt;"")</f>
        <v>0</v>
      </c>
      <c r="S86" s="22">
        <f t="shared" si="20"/>
        <v>85</v>
      </c>
      <c r="T86" s="22" t="str">
        <f t="shared" ca="1" si="15"/>
        <v/>
      </c>
      <c r="U86" s="22" t="str">
        <f t="shared" ca="1" si="15"/>
        <v/>
      </c>
      <c r="V86" s="22" t="b">
        <f t="shared" ca="1" si="21"/>
        <v>1</v>
      </c>
      <c r="W86" s="22" t="b">
        <f t="shared" ca="1" si="22"/>
        <v>1</v>
      </c>
      <c r="Y86" s="400"/>
      <c r="Z86" s="401"/>
      <c r="AA86" s="402"/>
      <c r="AB86" s="400"/>
      <c r="AC86" s="401"/>
      <c r="AD86" s="402"/>
    </row>
    <row r="87" spans="1:30" ht="16">
      <c r="A87" s="45">
        <f>ROW()</f>
        <v>87</v>
      </c>
      <c r="B87" s="45" t="b">
        <f t="shared" ca="1" si="16"/>
        <v>0</v>
      </c>
      <c r="C87" s="45" t="b">
        <f t="shared" ca="1" si="16"/>
        <v>0</v>
      </c>
      <c r="D87" s="45" t="b">
        <f t="shared" ca="1" si="16"/>
        <v>0</v>
      </c>
      <c r="E87" s="45" t="b">
        <f t="shared" ca="1" si="16"/>
        <v>0</v>
      </c>
      <c r="F87" s="45" t="b">
        <f t="shared" ca="1" si="16"/>
        <v>0</v>
      </c>
      <c r="G87" s="77">
        <f t="shared" ca="1" si="17"/>
        <v>0</v>
      </c>
      <c r="H87" s="22">
        <f t="shared" ca="1" si="18"/>
        <v>0</v>
      </c>
      <c r="I87" s="79" t="str">
        <f t="shared" ca="1" si="19"/>
        <v/>
      </c>
      <c r="J87" s="272" t="str">
        <f ca="1">IFERROR(INDEX(IF($B87,AssetName,
  IF($C87,SharingActorName,
  IF($D87,SharedResourceName,
  IF($E87,SharedNonAssetDataName,
  IF($F87,SharedConnectionName,""))))),$G87),"")</f>
        <v/>
      </c>
      <c r="K87" s="273"/>
      <c r="L87" s="82" t="b">
        <f ca="1">AND(IFERROR(INDEX(IF($B87,MeaningfulAssetElv,
  IF($C87,MeaningfulSharingActorElv,
  IF($D87, MeaningfulSharedResourceElv,
  IF($E87,MeaningfulSharedNonAssetDataElv,
  IF($F87,MeaningfulSharedConnectionElv,FALSE))))),
  IF($B87,$H87,$G87),
  IF($B87,L$3,L$1)),
FALSE),
$J87&lt;&gt;"")</f>
        <v>0</v>
      </c>
      <c r="M87" s="83" t="b">
        <f ca="1">AND(IFERROR(INDEX(IF($B87,MeaningfulAssetElv,
  IF($C87,MeaningfulSharingActorElv,
  IF($D87, MeaningfulSharedResourceElv,
  IF($E87,MeaningfulSharedNonAssetDataElv,
  IF($F87,MeaningfulSharedConnectionElv,FALSE))))),
  IF($B87,$H87,$G87),
  IF($B87,M$3,M$1)),
FALSE),
$J87&lt;&gt;"")</f>
        <v>0</v>
      </c>
      <c r="N87" s="84" t="b">
        <f ca="1">AND(IFERROR(INDEX(IF($B87,MeaningfulAssetElv,
  IF($C87,MeaningfulSharingActorElv,
  IF($D87, MeaningfulSharedResourceElv,
  IF($E87,MeaningfulSharedNonAssetDataElv,
  IF($F87,MeaningfulSharedConnectionElv,FALSE))))),
  IF($B87,$H87,$G87),
  IF($B87,N$3,N$1)),
FALSE),
$J87&lt;&gt;"")</f>
        <v>0</v>
      </c>
      <c r="O87" s="82" t="b">
        <f ca="1">AND(IFERROR(INDEX(IF($B87,MeaningfulAssetDoS,
  IF($C87,MeaningfulSharingActorDoS,
  IF($D87,MeaningfulSharedResourceDoS,
  IF($E87,MeaningfulSharedNonAssetDataDoS,
  IF($F87,MeaningfulSharedConnectionDoS,FALSE))))),
  IF($B87,$H87,$G87),
  IF($B87,O$3,O$1)),
FALSE),
$J87&lt;&gt;"")</f>
        <v>0</v>
      </c>
      <c r="P87" s="83" t="b">
        <f ca="1">AND(IFERROR(INDEX(IF($B87,MeaningfulAssetDoS,
  IF($C87,MeaningfulSharingActorDoS,
  IF($D87,MeaningfulSharedResourceDoS,
  IF($E87,MeaningfulSharedNonAssetDataDoS,
  IF($F87,MeaningfulSharedConnectionDoS,FALSE))))),
  IF($B87,$H87,$G87),
  IF($B87,P$3,P$1)),
FALSE),
$J87&lt;&gt;"")</f>
        <v>0</v>
      </c>
      <c r="Q87" s="84" t="b">
        <f ca="1">AND(IFERROR(INDEX(IF($B87,MeaningfulAssetDoS,
  IF($C87,MeaningfulSharingActorDoS,
  IF($D87,MeaningfulSharedResourceDoS,
  IF($E87,MeaningfulSharedNonAssetDataDoS,
  IF($F87,MeaningfulSharedConnectionDoS,FALSE))))),
  IF($B87,$H87,$G87),
  IF($B87,Q$3,Q$1)),
FALSE),
$J87&lt;&gt;"")</f>
        <v>0</v>
      </c>
      <c r="S87" s="22">
        <f t="shared" si="20"/>
        <v>86</v>
      </c>
      <c r="T87" s="22" t="str">
        <f t="shared" ca="1" si="15"/>
        <v/>
      </c>
      <c r="U87" s="22">
        <f t="shared" ca="1" si="15"/>
        <v>0</v>
      </c>
      <c r="V87" s="22" t="b">
        <f t="shared" ca="1" si="21"/>
        <v>1</v>
      </c>
      <c r="W87" s="22" t="b">
        <f t="shared" ca="1" si="22"/>
        <v>0</v>
      </c>
      <c r="Y87" s="397"/>
      <c r="Z87" s="398"/>
      <c r="AA87" s="399"/>
      <c r="AB87" s="397"/>
      <c r="AC87" s="398"/>
      <c r="AD87" s="399"/>
    </row>
    <row r="88" spans="1:30" ht="16">
      <c r="A88" s="45">
        <f>ROW()</f>
        <v>88</v>
      </c>
      <c r="B88" s="45" t="b">
        <f t="shared" ref="B88:F106" ca="1" si="23">AND($A88&gt;=B$2,$A88&lt;=B$3)</f>
        <v>0</v>
      </c>
      <c r="C88" s="45" t="b">
        <f t="shared" ca="1" si="23"/>
        <v>0</v>
      </c>
      <c r="D88" s="45" t="b">
        <f t="shared" ca="1" si="23"/>
        <v>0</v>
      </c>
      <c r="E88" s="45" t="b">
        <f t="shared" ca="1" si="23"/>
        <v>0</v>
      </c>
      <c r="F88" s="45" t="b">
        <f t="shared" ca="1" si="23"/>
        <v>0</v>
      </c>
      <c r="G88" s="77">
        <f t="shared" ca="1" si="17"/>
        <v>0</v>
      </c>
      <c r="H88" s="22">
        <f t="shared" ca="1" si="18"/>
        <v>0</v>
      </c>
      <c r="I88" s="79" t="str">
        <f t="shared" ca="1" si="19"/>
        <v/>
      </c>
      <c r="J88" s="274"/>
      <c r="K88" s="275"/>
      <c r="L88" s="47" t="b">
        <f ca="1">AND(IFERROR(INDEX(IF($B88,MeaningfulAssetElv,
  IF($C88,MeaningfulSharingActorElv,
  IF($D88, MeaningfulSharedResourceElv,
  IF($E88,MeaningfulSharedNonAssetDataElv,
  IF($F88,MeaningfulSharedConnectionElv,FALSE))))),
  IF($B88,$H88,$G88),
  IF($B88,L$3,L$2)),
FALSE),
$J87&lt;&gt;"")</f>
        <v>0</v>
      </c>
      <c r="M88" s="85" t="b">
        <f ca="1">AND(IFERROR(INDEX(IF($B88,MeaningfulAssetElv,
  IF($C88,MeaningfulSharingActorElv,
  IF($D88, MeaningfulSharedResourceElv,
  IF($E88,MeaningfulSharedNonAssetDataElv,
  IF($F88,MeaningfulSharedConnectionElv,FALSE))))),
  IF($B88,$H88,$G88),
  IF($B88,M$3,M$2)),
FALSE),
$J87&lt;&gt;"")</f>
        <v>0</v>
      </c>
      <c r="N88" s="86" t="b">
        <f ca="1">AND(IFERROR(INDEX(IF($B88,MeaningfulAssetElv,
  IF($C88,MeaningfulSharingActorElv,
  IF($D88, MeaningfulSharedResourceElv,
  IF($E88,MeaningfulSharedNonAssetDataElv,
  IF($F88,MeaningfulSharedConnectionElv,FALSE))))),
  IF($B88,$H88,$G88),
  IF($B88,N$3,N$2)),
FALSE),
$J87&lt;&gt;"")</f>
        <v>0</v>
      </c>
      <c r="O88" s="47" t="b">
        <f ca="1">AND(IFERROR(INDEX(IF($B88,MeaningfulAssetDoS,
  IF($C88,MeaningfulSharingActorDoS,
  IF($D88,MeaningfulSharedResourceDoS,
  IF($E88,MeaningfulSharedNonAssetDataDoS,
  IF($F88,MeaningfulSharedConnectionDoS,FALSE))))),
  IF($B88,$H88,$G88),
  IF($B88,O$3,O$2)),
FALSE),
$J87&lt;&gt;"")</f>
        <v>0</v>
      </c>
      <c r="P88" s="85" t="b">
        <f ca="1">AND(IFERROR(INDEX(IF($B88,MeaningfulAssetDoS,
  IF($C88,MeaningfulSharingActorDoS,
  IF($D88,MeaningfulSharedResourceDoS,
  IF($E88,MeaningfulSharedNonAssetDataDoS,
  IF($F88,MeaningfulSharedConnectionDoS,FALSE))))),
  IF($B88,$H88,$G88),
  IF($B88,P$3,P$2)),
FALSE),
$J87&lt;&gt;"")</f>
        <v>0</v>
      </c>
      <c r="Q88" s="86" t="b">
        <f ca="1">AND(IFERROR(INDEX(IF($B88,MeaningfulAssetDoS,
  IF($C88,MeaningfulSharingActorDoS,
  IF($D88,MeaningfulSharedResourceDoS,
  IF($E88,MeaningfulSharedNonAssetDataDoS,
  IF($F88,MeaningfulSharedConnectionDoS,FALSE))))),
  IF($B88,$H88,$G88),
  IF($B88,Q$3,Q$2)),
FALSE),
$J87&lt;&gt;"")</f>
        <v>0</v>
      </c>
      <c r="S88" s="22">
        <f t="shared" si="20"/>
        <v>87</v>
      </c>
      <c r="T88" s="22" t="str">
        <f t="shared" ca="1" si="15"/>
        <v/>
      </c>
      <c r="U88" s="22" t="str">
        <f t="shared" ca="1" si="15"/>
        <v/>
      </c>
      <c r="V88" s="22" t="b">
        <f t="shared" ca="1" si="21"/>
        <v>1</v>
      </c>
      <c r="W88" s="22" t="b">
        <f t="shared" ca="1" si="22"/>
        <v>1</v>
      </c>
      <c r="Y88" s="400"/>
      <c r="Z88" s="401"/>
      <c r="AA88" s="402"/>
      <c r="AB88" s="400"/>
      <c r="AC88" s="401"/>
      <c r="AD88" s="402"/>
    </row>
    <row r="89" spans="1:30" ht="16">
      <c r="A89" s="45">
        <f>ROW()</f>
        <v>89</v>
      </c>
      <c r="B89" s="45" t="b">
        <f t="shared" ca="1" si="23"/>
        <v>0</v>
      </c>
      <c r="C89" s="45" t="b">
        <f t="shared" ca="1" si="23"/>
        <v>0</v>
      </c>
      <c r="D89" s="45" t="b">
        <f t="shared" ca="1" si="23"/>
        <v>0</v>
      </c>
      <c r="E89" s="45" t="b">
        <f t="shared" ca="1" si="23"/>
        <v>0</v>
      </c>
      <c r="F89" s="45" t="b">
        <f t="shared" ca="1" si="23"/>
        <v>0</v>
      </c>
      <c r="G89" s="77">
        <f t="shared" ca="1" si="17"/>
        <v>0</v>
      </c>
      <c r="H89" s="22">
        <f t="shared" ca="1" si="18"/>
        <v>0</v>
      </c>
      <c r="I89" s="79" t="str">
        <f t="shared" ca="1" si="19"/>
        <v/>
      </c>
      <c r="J89" s="272" t="str">
        <f ca="1">IFERROR(INDEX(IF($B89,AssetName,
  IF($C89,SharingActorName,
  IF($D89,SharedResourceName,
  IF($E89,SharedNonAssetDataName,
  IF($F89,SharedConnectionName,""))))),$G89),"")</f>
        <v/>
      </c>
      <c r="K89" s="273"/>
      <c r="L89" s="82" t="b">
        <f ca="1">AND(IFERROR(INDEX(IF($B89,MeaningfulAssetElv,
  IF($C89,MeaningfulSharingActorElv,
  IF($D89, MeaningfulSharedResourceElv,
  IF($E89,MeaningfulSharedNonAssetDataElv,
  IF($F89,MeaningfulSharedConnectionElv,FALSE))))),
  IF($B89,$H89,$G89),
  IF($B89,L$3,L$1)),
FALSE),
$J89&lt;&gt;"")</f>
        <v>0</v>
      </c>
      <c r="M89" s="83" t="b">
        <f ca="1">AND(IFERROR(INDEX(IF($B89,MeaningfulAssetElv,
  IF($C89,MeaningfulSharingActorElv,
  IF($D89, MeaningfulSharedResourceElv,
  IF($E89,MeaningfulSharedNonAssetDataElv,
  IF($F89,MeaningfulSharedConnectionElv,FALSE))))),
  IF($B89,$H89,$G89),
  IF($B89,M$3,M$1)),
FALSE),
$J89&lt;&gt;"")</f>
        <v>0</v>
      </c>
      <c r="N89" s="84" t="b">
        <f ca="1">AND(IFERROR(INDEX(IF($B89,MeaningfulAssetElv,
  IF($C89,MeaningfulSharingActorElv,
  IF($D89, MeaningfulSharedResourceElv,
  IF($E89,MeaningfulSharedNonAssetDataElv,
  IF($F89,MeaningfulSharedConnectionElv,FALSE))))),
  IF($B89,$H89,$G89),
  IF($B89,N$3,N$1)),
FALSE),
$J89&lt;&gt;"")</f>
        <v>0</v>
      </c>
      <c r="O89" s="82" t="b">
        <f ca="1">AND(IFERROR(INDEX(IF($B89,MeaningfulAssetDoS,
  IF($C89,MeaningfulSharingActorDoS,
  IF($D89,MeaningfulSharedResourceDoS,
  IF($E89,MeaningfulSharedNonAssetDataDoS,
  IF($F89,MeaningfulSharedConnectionDoS,FALSE))))),
  IF($B89,$H89,$G89),
  IF($B89,O$3,O$1)),
FALSE),
$J89&lt;&gt;"")</f>
        <v>0</v>
      </c>
      <c r="P89" s="83" t="b">
        <f ca="1">AND(IFERROR(INDEX(IF($B89,MeaningfulAssetDoS,
  IF($C89,MeaningfulSharingActorDoS,
  IF($D89,MeaningfulSharedResourceDoS,
  IF($E89,MeaningfulSharedNonAssetDataDoS,
  IF($F89,MeaningfulSharedConnectionDoS,FALSE))))),
  IF($B89,$H89,$G89),
  IF($B89,P$3,P$1)),
FALSE),
$J89&lt;&gt;"")</f>
        <v>0</v>
      </c>
      <c r="Q89" s="84" t="b">
        <f ca="1">AND(IFERROR(INDEX(IF($B89,MeaningfulAssetDoS,
  IF($C89,MeaningfulSharingActorDoS,
  IF($D89,MeaningfulSharedResourceDoS,
  IF($E89,MeaningfulSharedNonAssetDataDoS,
  IF($F89,MeaningfulSharedConnectionDoS,FALSE))))),
  IF($B89,$H89,$G89),
  IF($B89,Q$3,Q$1)),
FALSE),
$J89&lt;&gt;"")</f>
        <v>0</v>
      </c>
      <c r="S89" s="22">
        <f t="shared" si="20"/>
        <v>88</v>
      </c>
      <c r="T89" s="22" t="str">
        <f t="shared" ca="1" si="15"/>
        <v/>
      </c>
      <c r="U89" s="22">
        <f t="shared" ca="1" si="15"/>
        <v>0</v>
      </c>
      <c r="V89" s="22" t="b">
        <f t="shared" ca="1" si="21"/>
        <v>1</v>
      </c>
      <c r="W89" s="22" t="b">
        <f t="shared" ca="1" si="22"/>
        <v>0</v>
      </c>
      <c r="Y89" s="397"/>
      <c r="Z89" s="398"/>
      <c r="AA89" s="399"/>
      <c r="AB89" s="397"/>
      <c r="AC89" s="398"/>
      <c r="AD89" s="399"/>
    </row>
    <row r="90" spans="1:30" ht="16">
      <c r="A90" s="45">
        <f>ROW()</f>
        <v>90</v>
      </c>
      <c r="B90" s="45" t="b">
        <f t="shared" ca="1" si="23"/>
        <v>0</v>
      </c>
      <c r="C90" s="45" t="b">
        <f t="shared" ca="1" si="23"/>
        <v>0</v>
      </c>
      <c r="D90" s="45" t="b">
        <f t="shared" ca="1" si="23"/>
        <v>0</v>
      </c>
      <c r="E90" s="45" t="b">
        <f t="shared" ca="1" si="23"/>
        <v>0</v>
      </c>
      <c r="F90" s="45" t="b">
        <f t="shared" ca="1" si="23"/>
        <v>0</v>
      </c>
      <c r="G90" s="77">
        <f t="shared" ca="1" si="17"/>
        <v>0</v>
      </c>
      <c r="H90" s="22">
        <f t="shared" ca="1" si="18"/>
        <v>0</v>
      </c>
      <c r="I90" s="79" t="str">
        <f t="shared" ca="1" si="19"/>
        <v/>
      </c>
      <c r="J90" s="274"/>
      <c r="K90" s="275"/>
      <c r="L90" s="47" t="b">
        <f ca="1">AND(IFERROR(INDEX(IF($B90,MeaningfulAssetElv,
  IF($C90,MeaningfulSharingActorElv,
  IF($D90, MeaningfulSharedResourceElv,
  IF($E90,MeaningfulSharedNonAssetDataElv,
  IF($F90,MeaningfulSharedConnectionElv,FALSE))))),
  IF($B90,$H90,$G90),
  IF($B90,L$3,L$2)),
FALSE),
$J89&lt;&gt;"")</f>
        <v>0</v>
      </c>
      <c r="M90" s="85" t="b">
        <f ca="1">AND(IFERROR(INDEX(IF($B90,MeaningfulAssetElv,
  IF($C90,MeaningfulSharingActorElv,
  IF($D90, MeaningfulSharedResourceElv,
  IF($E90,MeaningfulSharedNonAssetDataElv,
  IF($F90,MeaningfulSharedConnectionElv,FALSE))))),
  IF($B90,$H90,$G90),
  IF($B90,M$3,M$2)),
FALSE),
$J89&lt;&gt;"")</f>
        <v>0</v>
      </c>
      <c r="N90" s="86" t="b">
        <f ca="1">AND(IFERROR(INDEX(IF($B90,MeaningfulAssetElv,
  IF($C90,MeaningfulSharingActorElv,
  IF($D90, MeaningfulSharedResourceElv,
  IF($E90,MeaningfulSharedNonAssetDataElv,
  IF($F90,MeaningfulSharedConnectionElv,FALSE))))),
  IF($B90,$H90,$G90),
  IF($B90,N$3,N$2)),
FALSE),
$J89&lt;&gt;"")</f>
        <v>0</v>
      </c>
      <c r="O90" s="47" t="b">
        <f ca="1">AND(IFERROR(INDEX(IF($B90,MeaningfulAssetDoS,
  IF($C90,MeaningfulSharingActorDoS,
  IF($D90,MeaningfulSharedResourceDoS,
  IF($E90,MeaningfulSharedNonAssetDataDoS,
  IF($F90,MeaningfulSharedConnectionDoS,FALSE))))),
  IF($B90,$H90,$G90),
  IF($B90,O$3,O$2)),
FALSE),
$J89&lt;&gt;"")</f>
        <v>0</v>
      </c>
      <c r="P90" s="85" t="b">
        <f ca="1">AND(IFERROR(INDEX(IF($B90,MeaningfulAssetDoS,
  IF($C90,MeaningfulSharingActorDoS,
  IF($D90,MeaningfulSharedResourceDoS,
  IF($E90,MeaningfulSharedNonAssetDataDoS,
  IF($F90,MeaningfulSharedConnectionDoS,FALSE))))),
  IF($B90,$H90,$G90),
  IF($B90,P$3,P$2)),
FALSE),
$J89&lt;&gt;"")</f>
        <v>0</v>
      </c>
      <c r="Q90" s="86" t="b">
        <f ca="1">AND(IFERROR(INDEX(IF($B90,MeaningfulAssetDoS,
  IF($C90,MeaningfulSharingActorDoS,
  IF($D90,MeaningfulSharedResourceDoS,
  IF($E90,MeaningfulSharedNonAssetDataDoS,
  IF($F90,MeaningfulSharedConnectionDoS,FALSE))))),
  IF($B90,$H90,$G90),
  IF($B90,Q$3,Q$2)),
FALSE),
$J89&lt;&gt;"")</f>
        <v>0</v>
      </c>
      <c r="S90" s="22">
        <f t="shared" si="20"/>
        <v>89</v>
      </c>
      <c r="T90" s="22" t="str">
        <f t="shared" ca="1" si="15"/>
        <v/>
      </c>
      <c r="U90" s="22" t="str">
        <f t="shared" ca="1" si="15"/>
        <v/>
      </c>
      <c r="V90" s="22" t="b">
        <f t="shared" ca="1" si="21"/>
        <v>1</v>
      </c>
      <c r="W90" s="22" t="b">
        <f t="shared" ca="1" si="22"/>
        <v>1</v>
      </c>
      <c r="Y90" s="400"/>
      <c r="Z90" s="401"/>
      <c r="AA90" s="402"/>
      <c r="AB90" s="400"/>
      <c r="AC90" s="401"/>
      <c r="AD90" s="402"/>
    </row>
    <row r="91" spans="1:30" ht="16">
      <c r="A91" s="45">
        <f>ROW()</f>
        <v>91</v>
      </c>
      <c r="B91" s="45" t="b">
        <f t="shared" ca="1" si="23"/>
        <v>0</v>
      </c>
      <c r="C91" s="45" t="b">
        <f t="shared" ca="1" si="23"/>
        <v>0</v>
      </c>
      <c r="D91" s="45" t="b">
        <f t="shared" ca="1" si="23"/>
        <v>0</v>
      </c>
      <c r="E91" s="45" t="b">
        <f t="shared" ca="1" si="23"/>
        <v>0</v>
      </c>
      <c r="F91" s="45" t="b">
        <f t="shared" ca="1" si="23"/>
        <v>0</v>
      </c>
      <c r="G91" s="77">
        <f t="shared" ca="1" si="17"/>
        <v>0</v>
      </c>
      <c r="H91" s="22">
        <f t="shared" ca="1" si="18"/>
        <v>0</v>
      </c>
      <c r="I91" s="79" t="str">
        <f t="shared" ca="1" si="19"/>
        <v/>
      </c>
      <c r="J91" s="272" t="str">
        <f ca="1">IFERROR(INDEX(IF($B91,AssetName,
  IF($C91,SharingActorName,
  IF($D91,SharedResourceName,
  IF($E91,SharedNonAssetDataName,
  IF($F91,SharedConnectionName,""))))),$G91),"")</f>
        <v/>
      </c>
      <c r="K91" s="273"/>
      <c r="L91" s="82" t="b">
        <f ca="1">AND(IFERROR(INDEX(IF($B91,MeaningfulAssetElv,
  IF($C91,MeaningfulSharingActorElv,
  IF($D91, MeaningfulSharedResourceElv,
  IF($E91,MeaningfulSharedNonAssetDataElv,
  IF($F91,MeaningfulSharedConnectionElv,FALSE))))),
  IF($B91,$H91,$G91),
  IF($B91,L$3,L$1)),
FALSE),
$J91&lt;&gt;"")</f>
        <v>0</v>
      </c>
      <c r="M91" s="83" t="b">
        <f ca="1">AND(IFERROR(INDEX(IF($B91,MeaningfulAssetElv,
  IF($C91,MeaningfulSharingActorElv,
  IF($D91, MeaningfulSharedResourceElv,
  IF($E91,MeaningfulSharedNonAssetDataElv,
  IF($F91,MeaningfulSharedConnectionElv,FALSE))))),
  IF($B91,$H91,$G91),
  IF($B91,M$3,M$1)),
FALSE),
$J91&lt;&gt;"")</f>
        <v>0</v>
      </c>
      <c r="N91" s="84" t="b">
        <f ca="1">AND(IFERROR(INDEX(IF($B91,MeaningfulAssetElv,
  IF($C91,MeaningfulSharingActorElv,
  IF($D91, MeaningfulSharedResourceElv,
  IF($E91,MeaningfulSharedNonAssetDataElv,
  IF($F91,MeaningfulSharedConnectionElv,FALSE))))),
  IF($B91,$H91,$G91),
  IF($B91,N$3,N$1)),
FALSE),
$J91&lt;&gt;"")</f>
        <v>0</v>
      </c>
      <c r="O91" s="82" t="b">
        <f ca="1">AND(IFERROR(INDEX(IF($B91,MeaningfulAssetDoS,
  IF($C91,MeaningfulSharingActorDoS,
  IF($D91,MeaningfulSharedResourceDoS,
  IF($E91,MeaningfulSharedNonAssetDataDoS,
  IF($F91,MeaningfulSharedConnectionDoS,FALSE))))),
  IF($B91,$H91,$G91),
  IF($B91,O$3,O$1)),
FALSE),
$J91&lt;&gt;"")</f>
        <v>0</v>
      </c>
      <c r="P91" s="83" t="b">
        <f ca="1">AND(IFERROR(INDEX(IF($B91,MeaningfulAssetDoS,
  IF($C91,MeaningfulSharingActorDoS,
  IF($D91,MeaningfulSharedResourceDoS,
  IF($E91,MeaningfulSharedNonAssetDataDoS,
  IF($F91,MeaningfulSharedConnectionDoS,FALSE))))),
  IF($B91,$H91,$G91),
  IF($B91,P$3,P$1)),
FALSE),
$J91&lt;&gt;"")</f>
        <v>0</v>
      </c>
      <c r="Q91" s="84" t="b">
        <f ca="1">AND(IFERROR(INDEX(IF($B91,MeaningfulAssetDoS,
  IF($C91,MeaningfulSharingActorDoS,
  IF($D91,MeaningfulSharedResourceDoS,
  IF($E91,MeaningfulSharedNonAssetDataDoS,
  IF($F91,MeaningfulSharedConnectionDoS,FALSE))))),
  IF($B91,$H91,$G91),
  IF($B91,Q$3,Q$1)),
FALSE),
$J91&lt;&gt;"")</f>
        <v>0</v>
      </c>
      <c r="S91" s="22">
        <f t="shared" si="20"/>
        <v>90</v>
      </c>
      <c r="T91" s="22" t="str">
        <f t="shared" ca="1" si="15"/>
        <v/>
      </c>
      <c r="U91" s="22">
        <f t="shared" ca="1" si="15"/>
        <v>0</v>
      </c>
      <c r="V91" s="22" t="b">
        <f t="shared" ca="1" si="21"/>
        <v>1</v>
      </c>
      <c r="W91" s="22" t="b">
        <f t="shared" ca="1" si="22"/>
        <v>0</v>
      </c>
      <c r="Y91" s="397"/>
      <c r="Z91" s="398"/>
      <c r="AA91" s="399"/>
      <c r="AB91" s="397"/>
      <c r="AC91" s="398"/>
      <c r="AD91" s="399"/>
    </row>
    <row r="92" spans="1:30" ht="16">
      <c r="A92" s="45">
        <f>ROW()</f>
        <v>92</v>
      </c>
      <c r="B92" s="45" t="b">
        <f t="shared" ca="1" si="23"/>
        <v>0</v>
      </c>
      <c r="C92" s="45" t="b">
        <f t="shared" ca="1" si="23"/>
        <v>0</v>
      </c>
      <c r="D92" s="45" t="b">
        <f t="shared" ca="1" si="23"/>
        <v>0</v>
      </c>
      <c r="E92" s="45" t="b">
        <f t="shared" ca="1" si="23"/>
        <v>0</v>
      </c>
      <c r="F92" s="45" t="b">
        <f t="shared" ca="1" si="23"/>
        <v>0</v>
      </c>
      <c r="G92" s="77">
        <f t="shared" ca="1" si="17"/>
        <v>0</v>
      </c>
      <c r="H92" s="22">
        <f t="shared" ca="1" si="18"/>
        <v>0</v>
      </c>
      <c r="I92" s="79" t="str">
        <f t="shared" ca="1" si="19"/>
        <v/>
      </c>
      <c r="J92" s="274"/>
      <c r="K92" s="275"/>
      <c r="L92" s="47" t="b">
        <f ca="1">AND(IFERROR(INDEX(IF($B92,MeaningfulAssetElv,
  IF($C92,MeaningfulSharingActorElv,
  IF($D92, MeaningfulSharedResourceElv,
  IF($E92,MeaningfulSharedNonAssetDataElv,
  IF($F92,MeaningfulSharedConnectionElv,FALSE))))),
  IF($B92,$H92,$G92),
  IF($B92,L$3,L$2)),
FALSE),
$J91&lt;&gt;"")</f>
        <v>0</v>
      </c>
      <c r="M92" s="85" t="b">
        <f ca="1">AND(IFERROR(INDEX(IF($B92,MeaningfulAssetElv,
  IF($C92,MeaningfulSharingActorElv,
  IF($D92, MeaningfulSharedResourceElv,
  IF($E92,MeaningfulSharedNonAssetDataElv,
  IF($F92,MeaningfulSharedConnectionElv,FALSE))))),
  IF($B92,$H92,$G92),
  IF($B92,M$3,M$2)),
FALSE),
$J91&lt;&gt;"")</f>
        <v>0</v>
      </c>
      <c r="N92" s="86" t="b">
        <f ca="1">AND(IFERROR(INDEX(IF($B92,MeaningfulAssetElv,
  IF($C92,MeaningfulSharingActorElv,
  IF($D92, MeaningfulSharedResourceElv,
  IF($E92,MeaningfulSharedNonAssetDataElv,
  IF($F92,MeaningfulSharedConnectionElv,FALSE))))),
  IF($B92,$H92,$G92),
  IF($B92,N$3,N$2)),
FALSE),
$J91&lt;&gt;"")</f>
        <v>0</v>
      </c>
      <c r="O92" s="47" t="b">
        <f ca="1">AND(IFERROR(INDEX(IF($B92,MeaningfulAssetDoS,
  IF($C92,MeaningfulSharingActorDoS,
  IF($D92,MeaningfulSharedResourceDoS,
  IF($E92,MeaningfulSharedNonAssetDataDoS,
  IF($F92,MeaningfulSharedConnectionDoS,FALSE))))),
  IF($B92,$H92,$G92),
  IF($B92,O$3,O$2)),
FALSE),
$J91&lt;&gt;"")</f>
        <v>0</v>
      </c>
      <c r="P92" s="85" t="b">
        <f ca="1">AND(IFERROR(INDEX(IF($B92,MeaningfulAssetDoS,
  IF($C92,MeaningfulSharingActorDoS,
  IF($D92,MeaningfulSharedResourceDoS,
  IF($E92,MeaningfulSharedNonAssetDataDoS,
  IF($F92,MeaningfulSharedConnectionDoS,FALSE))))),
  IF($B92,$H92,$G92),
  IF($B92,P$3,P$2)),
FALSE),
$J91&lt;&gt;"")</f>
        <v>0</v>
      </c>
      <c r="Q92" s="86" t="b">
        <f ca="1">AND(IFERROR(INDEX(IF($B92,MeaningfulAssetDoS,
  IF($C92,MeaningfulSharingActorDoS,
  IF($D92,MeaningfulSharedResourceDoS,
  IF($E92,MeaningfulSharedNonAssetDataDoS,
  IF($F92,MeaningfulSharedConnectionDoS,FALSE))))),
  IF($B92,$H92,$G92),
  IF($B92,Q$3,Q$2)),
FALSE),
$J91&lt;&gt;"")</f>
        <v>0</v>
      </c>
      <c r="S92" s="22">
        <f t="shared" si="20"/>
        <v>91</v>
      </c>
      <c r="T92" s="22" t="str">
        <f t="shared" ca="1" si="15"/>
        <v/>
      </c>
      <c r="U92" s="22" t="str">
        <f t="shared" ca="1" si="15"/>
        <v/>
      </c>
      <c r="V92" s="22" t="b">
        <f t="shared" ca="1" si="21"/>
        <v>1</v>
      </c>
      <c r="W92" s="22" t="b">
        <f t="shared" ca="1" si="22"/>
        <v>1</v>
      </c>
      <c r="Y92" s="400"/>
      <c r="Z92" s="401"/>
      <c r="AA92" s="402"/>
      <c r="AB92" s="400"/>
      <c r="AC92" s="401"/>
      <c r="AD92" s="402"/>
    </row>
    <row r="93" spans="1:30" ht="16">
      <c r="A93" s="45">
        <f>ROW()</f>
        <v>93</v>
      </c>
      <c r="B93" s="45" t="b">
        <f t="shared" ca="1" si="23"/>
        <v>0</v>
      </c>
      <c r="C93" s="45" t="b">
        <f t="shared" ca="1" si="23"/>
        <v>0</v>
      </c>
      <c r="D93" s="45" t="b">
        <f t="shared" ca="1" si="23"/>
        <v>0</v>
      </c>
      <c r="E93" s="45" t="b">
        <f t="shared" ca="1" si="23"/>
        <v>0</v>
      </c>
      <c r="F93" s="45" t="b">
        <f t="shared" ca="1" si="23"/>
        <v>0</v>
      </c>
      <c r="G93" s="77">
        <f t="shared" ca="1" si="17"/>
        <v>0</v>
      </c>
      <c r="H93" s="22">
        <f t="shared" ca="1" si="18"/>
        <v>0</v>
      </c>
      <c r="I93" s="79" t="str">
        <f t="shared" ca="1" si="19"/>
        <v/>
      </c>
      <c r="J93" s="272" t="str">
        <f ca="1">IFERROR(INDEX(IF($B93,AssetName,
  IF($C93,SharingActorName,
  IF($D93,SharedResourceName,
  IF($E93,SharedNonAssetDataName,
  IF($F93,SharedConnectionName,""))))),$G93),"")</f>
        <v/>
      </c>
      <c r="K93" s="273"/>
      <c r="L93" s="82" t="b">
        <f ca="1">AND(IFERROR(INDEX(IF($B93,MeaningfulAssetElv,
  IF($C93,MeaningfulSharingActorElv,
  IF($D93, MeaningfulSharedResourceElv,
  IF($E93,MeaningfulSharedNonAssetDataElv,
  IF($F93,MeaningfulSharedConnectionElv,FALSE))))),
  IF($B93,$H93,$G93),
  IF($B93,L$3,L$1)),
FALSE),
$J93&lt;&gt;"")</f>
        <v>0</v>
      </c>
      <c r="M93" s="83" t="b">
        <f ca="1">AND(IFERROR(INDEX(IF($B93,MeaningfulAssetElv,
  IF($C93,MeaningfulSharingActorElv,
  IF($D93, MeaningfulSharedResourceElv,
  IF($E93,MeaningfulSharedNonAssetDataElv,
  IF($F93,MeaningfulSharedConnectionElv,FALSE))))),
  IF($B93,$H93,$G93),
  IF($B93,M$3,M$1)),
FALSE),
$J93&lt;&gt;"")</f>
        <v>0</v>
      </c>
      <c r="N93" s="84" t="b">
        <f ca="1">AND(IFERROR(INDEX(IF($B93,MeaningfulAssetElv,
  IF($C93,MeaningfulSharingActorElv,
  IF($D93, MeaningfulSharedResourceElv,
  IF($E93,MeaningfulSharedNonAssetDataElv,
  IF($F93,MeaningfulSharedConnectionElv,FALSE))))),
  IF($B93,$H93,$G93),
  IF($B93,N$3,N$1)),
FALSE),
$J93&lt;&gt;"")</f>
        <v>0</v>
      </c>
      <c r="O93" s="82" t="b">
        <f ca="1">AND(IFERROR(INDEX(IF($B93,MeaningfulAssetDoS,
  IF($C93,MeaningfulSharingActorDoS,
  IF($D93,MeaningfulSharedResourceDoS,
  IF($E93,MeaningfulSharedNonAssetDataDoS,
  IF($F93,MeaningfulSharedConnectionDoS,FALSE))))),
  IF($B93,$H93,$G93),
  IF($B93,O$3,O$1)),
FALSE),
$J93&lt;&gt;"")</f>
        <v>0</v>
      </c>
      <c r="P93" s="83" t="b">
        <f ca="1">AND(IFERROR(INDEX(IF($B93,MeaningfulAssetDoS,
  IF($C93,MeaningfulSharingActorDoS,
  IF($D93,MeaningfulSharedResourceDoS,
  IF($E93,MeaningfulSharedNonAssetDataDoS,
  IF($F93,MeaningfulSharedConnectionDoS,FALSE))))),
  IF($B93,$H93,$G93),
  IF($B93,P$3,P$1)),
FALSE),
$J93&lt;&gt;"")</f>
        <v>0</v>
      </c>
      <c r="Q93" s="84" t="b">
        <f ca="1">AND(IFERROR(INDEX(IF($B93,MeaningfulAssetDoS,
  IF($C93,MeaningfulSharingActorDoS,
  IF($D93,MeaningfulSharedResourceDoS,
  IF($E93,MeaningfulSharedNonAssetDataDoS,
  IF($F93,MeaningfulSharedConnectionDoS,FALSE))))),
  IF($B93,$H93,$G93),
  IF($B93,Q$3,Q$1)),
FALSE),
$J93&lt;&gt;"")</f>
        <v>0</v>
      </c>
      <c r="S93" s="22">
        <f t="shared" si="20"/>
        <v>92</v>
      </c>
      <c r="T93" s="22" t="str">
        <f t="shared" ca="1" si="15"/>
        <v/>
      </c>
      <c r="U93" s="22">
        <f t="shared" ca="1" si="15"/>
        <v>0</v>
      </c>
      <c r="V93" s="22" t="b">
        <f t="shared" ca="1" si="21"/>
        <v>1</v>
      </c>
      <c r="W93" s="22" t="b">
        <f t="shared" ca="1" si="22"/>
        <v>0</v>
      </c>
      <c r="Y93" s="397"/>
      <c r="Z93" s="398"/>
      <c r="AA93" s="399"/>
      <c r="AB93" s="397"/>
      <c r="AC93" s="398"/>
      <c r="AD93" s="399"/>
    </row>
    <row r="94" spans="1:30" ht="16">
      <c r="A94" s="45">
        <f>ROW()</f>
        <v>94</v>
      </c>
      <c r="B94" s="45" t="b">
        <f t="shared" ca="1" si="23"/>
        <v>0</v>
      </c>
      <c r="C94" s="45" t="b">
        <f t="shared" ca="1" si="23"/>
        <v>0</v>
      </c>
      <c r="D94" s="45" t="b">
        <f t="shared" ca="1" si="23"/>
        <v>0</v>
      </c>
      <c r="E94" s="45" t="b">
        <f t="shared" ca="1" si="23"/>
        <v>0</v>
      </c>
      <c r="F94" s="45" t="b">
        <f t="shared" ca="1" si="23"/>
        <v>0</v>
      </c>
      <c r="G94" s="77">
        <f t="shared" ca="1" si="17"/>
        <v>0</v>
      </c>
      <c r="H94" s="22">
        <f t="shared" ca="1" si="18"/>
        <v>0</v>
      </c>
      <c r="I94" s="79" t="str">
        <f t="shared" ca="1" si="19"/>
        <v/>
      </c>
      <c r="J94" s="274"/>
      <c r="K94" s="275"/>
      <c r="L94" s="47" t="b">
        <f ca="1">AND(IFERROR(INDEX(IF($B94,MeaningfulAssetElv,
  IF($C94,MeaningfulSharingActorElv,
  IF($D94, MeaningfulSharedResourceElv,
  IF($E94,MeaningfulSharedNonAssetDataElv,
  IF($F94,MeaningfulSharedConnectionElv,FALSE))))),
  IF($B94,$H94,$G94),
  IF($B94,L$3,L$2)),
FALSE),
$J93&lt;&gt;"")</f>
        <v>0</v>
      </c>
      <c r="M94" s="85" t="b">
        <f ca="1">AND(IFERROR(INDEX(IF($B94,MeaningfulAssetElv,
  IF($C94,MeaningfulSharingActorElv,
  IF($D94, MeaningfulSharedResourceElv,
  IF($E94,MeaningfulSharedNonAssetDataElv,
  IF($F94,MeaningfulSharedConnectionElv,FALSE))))),
  IF($B94,$H94,$G94),
  IF($B94,M$3,M$2)),
FALSE),
$J93&lt;&gt;"")</f>
        <v>0</v>
      </c>
      <c r="N94" s="86" t="b">
        <f ca="1">AND(IFERROR(INDEX(IF($B94,MeaningfulAssetElv,
  IF($C94,MeaningfulSharingActorElv,
  IF($D94, MeaningfulSharedResourceElv,
  IF($E94,MeaningfulSharedNonAssetDataElv,
  IF($F94,MeaningfulSharedConnectionElv,FALSE))))),
  IF($B94,$H94,$G94),
  IF($B94,N$3,N$2)),
FALSE),
$J93&lt;&gt;"")</f>
        <v>0</v>
      </c>
      <c r="O94" s="47" t="b">
        <f ca="1">AND(IFERROR(INDEX(IF($B94,MeaningfulAssetDoS,
  IF($C94,MeaningfulSharingActorDoS,
  IF($D94,MeaningfulSharedResourceDoS,
  IF($E94,MeaningfulSharedNonAssetDataDoS,
  IF($F94,MeaningfulSharedConnectionDoS,FALSE))))),
  IF($B94,$H94,$G94),
  IF($B94,O$3,O$2)),
FALSE),
$J93&lt;&gt;"")</f>
        <v>0</v>
      </c>
      <c r="P94" s="85" t="b">
        <f ca="1">AND(IFERROR(INDEX(IF($B94,MeaningfulAssetDoS,
  IF($C94,MeaningfulSharingActorDoS,
  IF($D94,MeaningfulSharedResourceDoS,
  IF($E94,MeaningfulSharedNonAssetDataDoS,
  IF($F94,MeaningfulSharedConnectionDoS,FALSE))))),
  IF($B94,$H94,$G94),
  IF($B94,P$3,P$2)),
FALSE),
$J93&lt;&gt;"")</f>
        <v>0</v>
      </c>
      <c r="Q94" s="86" t="b">
        <f ca="1">AND(IFERROR(INDEX(IF($B94,MeaningfulAssetDoS,
  IF($C94,MeaningfulSharingActorDoS,
  IF($D94,MeaningfulSharedResourceDoS,
  IF($E94,MeaningfulSharedNonAssetDataDoS,
  IF($F94,MeaningfulSharedConnectionDoS,FALSE))))),
  IF($B94,$H94,$G94),
  IF($B94,Q$3,Q$2)),
FALSE),
$J93&lt;&gt;"")</f>
        <v>0</v>
      </c>
      <c r="S94" s="22">
        <f t="shared" si="20"/>
        <v>93</v>
      </c>
      <c r="T94" s="22" t="str">
        <f t="shared" ca="1" si="15"/>
        <v/>
      </c>
      <c r="U94" s="22" t="str">
        <f t="shared" ca="1" si="15"/>
        <v/>
      </c>
      <c r="V94" s="22" t="b">
        <f t="shared" ca="1" si="21"/>
        <v>1</v>
      </c>
      <c r="W94" s="22" t="b">
        <f t="shared" ca="1" si="22"/>
        <v>1</v>
      </c>
      <c r="Y94" s="400"/>
      <c r="Z94" s="401"/>
      <c r="AA94" s="402"/>
      <c r="AB94" s="400"/>
      <c r="AC94" s="401"/>
      <c r="AD94" s="402"/>
    </row>
    <row r="95" spans="1:30" ht="16">
      <c r="A95" s="45">
        <f>ROW()</f>
        <v>95</v>
      </c>
      <c r="B95" s="45" t="b">
        <f t="shared" ca="1" si="23"/>
        <v>0</v>
      </c>
      <c r="C95" s="45" t="b">
        <f t="shared" ca="1" si="23"/>
        <v>0</v>
      </c>
      <c r="D95" s="45" t="b">
        <f t="shared" ca="1" si="23"/>
        <v>0</v>
      </c>
      <c r="E95" s="45" t="b">
        <f t="shared" ca="1" si="23"/>
        <v>0</v>
      </c>
      <c r="F95" s="45" t="b">
        <f t="shared" ca="1" si="23"/>
        <v>0</v>
      </c>
      <c r="G95" s="77">
        <f t="shared" ca="1" si="17"/>
        <v>0</v>
      </c>
      <c r="H95" s="22">
        <f t="shared" ca="1" si="18"/>
        <v>0</v>
      </c>
      <c r="I95" s="79" t="str">
        <f t="shared" ca="1" si="19"/>
        <v/>
      </c>
      <c r="J95" s="272" t="str">
        <f ca="1">IFERROR(INDEX(IF($B95,AssetName,
  IF($C95,SharingActorName,
  IF($D95,SharedResourceName,
  IF($E95,SharedNonAssetDataName,
  IF($F95,SharedConnectionName,""))))),$G95),"")</f>
        <v/>
      </c>
      <c r="K95" s="273"/>
      <c r="L95" s="82" t="b">
        <f ca="1">AND(IFERROR(INDEX(IF($B95,MeaningfulAssetElv,
  IF($C95,MeaningfulSharingActorElv,
  IF($D95, MeaningfulSharedResourceElv,
  IF($E95,MeaningfulSharedNonAssetDataElv,
  IF($F95,MeaningfulSharedConnectionElv,FALSE))))),
  IF($B95,$H95,$G95),
  IF($B95,L$3,L$1)),
FALSE),
$J95&lt;&gt;"")</f>
        <v>0</v>
      </c>
      <c r="M95" s="83" t="b">
        <f ca="1">AND(IFERROR(INDEX(IF($B95,MeaningfulAssetElv,
  IF($C95,MeaningfulSharingActorElv,
  IF($D95, MeaningfulSharedResourceElv,
  IF($E95,MeaningfulSharedNonAssetDataElv,
  IF($F95,MeaningfulSharedConnectionElv,FALSE))))),
  IF($B95,$H95,$G95),
  IF($B95,M$3,M$1)),
FALSE),
$J95&lt;&gt;"")</f>
        <v>0</v>
      </c>
      <c r="N95" s="84" t="b">
        <f ca="1">AND(IFERROR(INDEX(IF($B95,MeaningfulAssetElv,
  IF($C95,MeaningfulSharingActorElv,
  IF($D95, MeaningfulSharedResourceElv,
  IF($E95,MeaningfulSharedNonAssetDataElv,
  IF($F95,MeaningfulSharedConnectionElv,FALSE))))),
  IF($B95,$H95,$G95),
  IF($B95,N$3,N$1)),
FALSE),
$J95&lt;&gt;"")</f>
        <v>0</v>
      </c>
      <c r="O95" s="82" t="b">
        <f ca="1">AND(IFERROR(INDEX(IF($B95,MeaningfulAssetDoS,
  IF($C95,MeaningfulSharingActorDoS,
  IF($D95,MeaningfulSharedResourceDoS,
  IF($E95,MeaningfulSharedNonAssetDataDoS,
  IF($F95,MeaningfulSharedConnectionDoS,FALSE))))),
  IF($B95,$H95,$G95),
  IF($B95,O$3,O$1)),
FALSE),
$J95&lt;&gt;"")</f>
        <v>0</v>
      </c>
      <c r="P95" s="83" t="b">
        <f ca="1">AND(IFERROR(INDEX(IF($B95,MeaningfulAssetDoS,
  IF($C95,MeaningfulSharingActorDoS,
  IF($D95,MeaningfulSharedResourceDoS,
  IF($E95,MeaningfulSharedNonAssetDataDoS,
  IF($F95,MeaningfulSharedConnectionDoS,FALSE))))),
  IF($B95,$H95,$G95),
  IF($B95,P$3,P$1)),
FALSE),
$J95&lt;&gt;"")</f>
        <v>0</v>
      </c>
      <c r="Q95" s="84" t="b">
        <f ca="1">AND(IFERROR(INDEX(IF($B95,MeaningfulAssetDoS,
  IF($C95,MeaningfulSharingActorDoS,
  IF($D95,MeaningfulSharedResourceDoS,
  IF($E95,MeaningfulSharedNonAssetDataDoS,
  IF($F95,MeaningfulSharedConnectionDoS,FALSE))))),
  IF($B95,$H95,$G95),
  IF($B95,Q$3,Q$1)),
FALSE),
$J95&lt;&gt;"")</f>
        <v>0</v>
      </c>
      <c r="S95" s="22">
        <f t="shared" si="20"/>
        <v>94</v>
      </c>
      <c r="T95" s="22" t="str">
        <f t="shared" ca="1" si="15"/>
        <v/>
      </c>
      <c r="U95" s="22">
        <f t="shared" ca="1" si="15"/>
        <v>0</v>
      </c>
      <c r="V95" s="22" t="b">
        <f t="shared" ca="1" si="21"/>
        <v>1</v>
      </c>
      <c r="W95" s="22" t="b">
        <f t="shared" ca="1" si="22"/>
        <v>0</v>
      </c>
      <c r="Y95" s="397"/>
      <c r="Z95" s="398"/>
      <c r="AA95" s="399"/>
      <c r="AB95" s="397"/>
      <c r="AC95" s="398"/>
      <c r="AD95" s="399"/>
    </row>
    <row r="96" spans="1:30" ht="16">
      <c r="A96" s="45">
        <f>ROW()</f>
        <v>96</v>
      </c>
      <c r="B96" s="45" t="b">
        <f t="shared" ca="1" si="23"/>
        <v>0</v>
      </c>
      <c r="C96" s="45" t="b">
        <f t="shared" ca="1" si="23"/>
        <v>0</v>
      </c>
      <c r="D96" s="45" t="b">
        <f t="shared" ca="1" si="23"/>
        <v>0</v>
      </c>
      <c r="E96" s="45" t="b">
        <f t="shared" ca="1" si="23"/>
        <v>0</v>
      </c>
      <c r="F96" s="45" t="b">
        <f t="shared" ca="1" si="23"/>
        <v>0</v>
      </c>
      <c r="G96" s="77">
        <f t="shared" ca="1" si="17"/>
        <v>0</v>
      </c>
      <c r="H96" s="22">
        <f t="shared" ca="1" si="18"/>
        <v>0</v>
      </c>
      <c r="I96" s="79" t="str">
        <f t="shared" ca="1" si="19"/>
        <v/>
      </c>
      <c r="J96" s="274"/>
      <c r="K96" s="275"/>
      <c r="L96" s="47" t="b">
        <f ca="1">AND(IFERROR(INDEX(IF($B96,MeaningfulAssetElv,
  IF($C96,MeaningfulSharingActorElv,
  IF($D96, MeaningfulSharedResourceElv,
  IF($E96,MeaningfulSharedNonAssetDataElv,
  IF($F96,MeaningfulSharedConnectionElv,FALSE))))),
  IF($B96,$H96,$G96),
  IF($B96,L$3,L$2)),
FALSE),
$J95&lt;&gt;"")</f>
        <v>0</v>
      </c>
      <c r="M96" s="85" t="b">
        <f ca="1">AND(IFERROR(INDEX(IF($B96,MeaningfulAssetElv,
  IF($C96,MeaningfulSharingActorElv,
  IF($D96, MeaningfulSharedResourceElv,
  IF($E96,MeaningfulSharedNonAssetDataElv,
  IF($F96,MeaningfulSharedConnectionElv,FALSE))))),
  IF($B96,$H96,$G96),
  IF($B96,M$3,M$2)),
FALSE),
$J95&lt;&gt;"")</f>
        <v>0</v>
      </c>
      <c r="N96" s="86" t="b">
        <f ca="1">AND(IFERROR(INDEX(IF($B96,MeaningfulAssetElv,
  IF($C96,MeaningfulSharingActorElv,
  IF($D96, MeaningfulSharedResourceElv,
  IF($E96,MeaningfulSharedNonAssetDataElv,
  IF($F96,MeaningfulSharedConnectionElv,FALSE))))),
  IF($B96,$H96,$G96),
  IF($B96,N$3,N$2)),
FALSE),
$J95&lt;&gt;"")</f>
        <v>0</v>
      </c>
      <c r="O96" s="47" t="b">
        <f ca="1">AND(IFERROR(INDEX(IF($B96,MeaningfulAssetDoS,
  IF($C96,MeaningfulSharingActorDoS,
  IF($D96,MeaningfulSharedResourceDoS,
  IF($E96,MeaningfulSharedNonAssetDataDoS,
  IF($F96,MeaningfulSharedConnectionDoS,FALSE))))),
  IF($B96,$H96,$G96),
  IF($B96,O$3,O$2)),
FALSE),
$J95&lt;&gt;"")</f>
        <v>0</v>
      </c>
      <c r="P96" s="85" t="b">
        <f ca="1">AND(IFERROR(INDEX(IF($B96,MeaningfulAssetDoS,
  IF($C96,MeaningfulSharingActorDoS,
  IF($D96,MeaningfulSharedResourceDoS,
  IF($E96,MeaningfulSharedNonAssetDataDoS,
  IF($F96,MeaningfulSharedConnectionDoS,FALSE))))),
  IF($B96,$H96,$G96),
  IF($B96,P$3,P$2)),
FALSE),
$J95&lt;&gt;"")</f>
        <v>0</v>
      </c>
      <c r="Q96" s="86" t="b">
        <f ca="1">AND(IFERROR(INDEX(IF($B96,MeaningfulAssetDoS,
  IF($C96,MeaningfulSharingActorDoS,
  IF($D96,MeaningfulSharedResourceDoS,
  IF($E96,MeaningfulSharedNonAssetDataDoS,
  IF($F96,MeaningfulSharedConnectionDoS,FALSE))))),
  IF($B96,$H96,$G96),
  IF($B96,Q$3,Q$2)),
FALSE),
$J95&lt;&gt;"")</f>
        <v>0</v>
      </c>
      <c r="S96" s="22">
        <f t="shared" si="20"/>
        <v>95</v>
      </c>
      <c r="T96" s="22" t="str">
        <f t="shared" ca="1" si="15"/>
        <v/>
      </c>
      <c r="U96" s="22" t="str">
        <f t="shared" ca="1" si="15"/>
        <v/>
      </c>
      <c r="V96" s="22" t="b">
        <f t="shared" ca="1" si="21"/>
        <v>1</v>
      </c>
      <c r="W96" s="22" t="b">
        <f t="shared" ca="1" si="22"/>
        <v>1</v>
      </c>
      <c r="Y96" s="400"/>
      <c r="Z96" s="401"/>
      <c r="AA96" s="402"/>
      <c r="AB96" s="400"/>
      <c r="AC96" s="401"/>
      <c r="AD96" s="402"/>
    </row>
    <row r="97" spans="1:30" ht="16">
      <c r="A97" s="45">
        <f>ROW()</f>
        <v>97</v>
      </c>
      <c r="B97" s="45" t="b">
        <f t="shared" ca="1" si="23"/>
        <v>0</v>
      </c>
      <c r="C97" s="45" t="b">
        <f t="shared" ca="1" si="23"/>
        <v>0</v>
      </c>
      <c r="D97" s="45" t="b">
        <f t="shared" ca="1" si="23"/>
        <v>0</v>
      </c>
      <c r="E97" s="45" t="b">
        <f t="shared" ca="1" si="23"/>
        <v>0</v>
      </c>
      <c r="F97" s="45" t="b">
        <f t="shared" ca="1" si="23"/>
        <v>0</v>
      </c>
      <c r="G97" s="77">
        <f t="shared" ca="1" si="17"/>
        <v>0</v>
      </c>
      <c r="H97" s="22">
        <f t="shared" ca="1" si="18"/>
        <v>0</v>
      </c>
      <c r="I97" s="79" t="str">
        <f t="shared" ca="1" si="19"/>
        <v/>
      </c>
      <c r="J97" s="272" t="str">
        <f ca="1">IFERROR(INDEX(IF($B97,AssetName,
  IF($C97,SharingActorName,
  IF($D97,SharedResourceName,
  IF($E97,SharedNonAssetDataName,
  IF($F97,SharedConnectionName,""))))),$G97),"")</f>
        <v/>
      </c>
      <c r="K97" s="273"/>
      <c r="L97" s="82" t="b">
        <f ca="1">AND(IFERROR(INDEX(IF($B97,MeaningfulAssetElv,
  IF($C97,MeaningfulSharingActorElv,
  IF($D97, MeaningfulSharedResourceElv,
  IF($E97,MeaningfulSharedNonAssetDataElv,
  IF($F97,MeaningfulSharedConnectionElv,FALSE))))),
  IF($B97,$H97,$G97),
  IF($B97,L$3,L$1)),
FALSE),
$J97&lt;&gt;"")</f>
        <v>0</v>
      </c>
      <c r="M97" s="83" t="b">
        <f ca="1">AND(IFERROR(INDEX(IF($B97,MeaningfulAssetElv,
  IF($C97,MeaningfulSharingActorElv,
  IF($D97, MeaningfulSharedResourceElv,
  IF($E97,MeaningfulSharedNonAssetDataElv,
  IF($F97,MeaningfulSharedConnectionElv,FALSE))))),
  IF($B97,$H97,$G97),
  IF($B97,M$3,M$1)),
FALSE),
$J97&lt;&gt;"")</f>
        <v>0</v>
      </c>
      <c r="N97" s="84" t="b">
        <f ca="1">AND(IFERROR(INDEX(IF($B97,MeaningfulAssetElv,
  IF($C97,MeaningfulSharingActorElv,
  IF($D97, MeaningfulSharedResourceElv,
  IF($E97,MeaningfulSharedNonAssetDataElv,
  IF($F97,MeaningfulSharedConnectionElv,FALSE))))),
  IF($B97,$H97,$G97),
  IF($B97,N$3,N$1)),
FALSE),
$J97&lt;&gt;"")</f>
        <v>0</v>
      </c>
      <c r="O97" s="82" t="b">
        <f ca="1">AND(IFERROR(INDEX(IF($B97,MeaningfulAssetDoS,
  IF($C97,MeaningfulSharingActorDoS,
  IF($D97,MeaningfulSharedResourceDoS,
  IF($E97,MeaningfulSharedNonAssetDataDoS,
  IF($F97,MeaningfulSharedConnectionDoS,FALSE))))),
  IF($B97,$H97,$G97),
  IF($B97,O$3,O$1)),
FALSE),
$J97&lt;&gt;"")</f>
        <v>0</v>
      </c>
      <c r="P97" s="83" t="b">
        <f ca="1">AND(IFERROR(INDEX(IF($B97,MeaningfulAssetDoS,
  IF($C97,MeaningfulSharingActorDoS,
  IF($D97,MeaningfulSharedResourceDoS,
  IF($E97,MeaningfulSharedNonAssetDataDoS,
  IF($F97,MeaningfulSharedConnectionDoS,FALSE))))),
  IF($B97,$H97,$G97),
  IF($B97,P$3,P$1)),
FALSE),
$J97&lt;&gt;"")</f>
        <v>0</v>
      </c>
      <c r="Q97" s="84" t="b">
        <f ca="1">AND(IFERROR(INDEX(IF($B97,MeaningfulAssetDoS,
  IF($C97,MeaningfulSharingActorDoS,
  IF($D97,MeaningfulSharedResourceDoS,
  IF($E97,MeaningfulSharedNonAssetDataDoS,
  IF($F97,MeaningfulSharedConnectionDoS,FALSE))))),
  IF($B97,$H97,$G97),
  IF($B97,Q$3,Q$1)),
FALSE),
$J97&lt;&gt;"")</f>
        <v>0</v>
      </c>
      <c r="S97" s="22">
        <f t="shared" si="20"/>
        <v>96</v>
      </c>
      <c r="T97" s="22" t="str">
        <f t="shared" ca="1" si="15"/>
        <v/>
      </c>
      <c r="U97" s="22">
        <f t="shared" ca="1" si="15"/>
        <v>0</v>
      </c>
      <c r="V97" s="22" t="b">
        <f t="shared" ca="1" si="21"/>
        <v>1</v>
      </c>
      <c r="W97" s="22" t="b">
        <f t="shared" ca="1" si="22"/>
        <v>0</v>
      </c>
      <c r="Y97" s="397"/>
      <c r="Z97" s="398"/>
      <c r="AA97" s="399"/>
      <c r="AB97" s="397"/>
      <c r="AC97" s="398"/>
      <c r="AD97" s="399"/>
    </row>
    <row r="98" spans="1:30" ht="16">
      <c r="A98" s="45">
        <f>ROW()</f>
        <v>98</v>
      </c>
      <c r="B98" s="45" t="b">
        <f t="shared" ca="1" si="23"/>
        <v>0</v>
      </c>
      <c r="C98" s="45" t="b">
        <f t="shared" ca="1" si="23"/>
        <v>0</v>
      </c>
      <c r="D98" s="45" t="b">
        <f t="shared" ca="1" si="23"/>
        <v>0</v>
      </c>
      <c r="E98" s="45" t="b">
        <f t="shared" ca="1" si="23"/>
        <v>0</v>
      </c>
      <c r="F98" s="45" t="b">
        <f t="shared" ca="1" si="23"/>
        <v>0</v>
      </c>
      <c r="G98" s="77">
        <f t="shared" ca="1" si="17"/>
        <v>0</v>
      </c>
      <c r="H98" s="22">
        <f t="shared" ca="1" si="18"/>
        <v>0</v>
      </c>
      <c r="I98" s="79" t="str">
        <f t="shared" ca="1" si="19"/>
        <v/>
      </c>
      <c r="J98" s="274"/>
      <c r="K98" s="275"/>
      <c r="L98" s="47" t="b">
        <f ca="1">AND(IFERROR(INDEX(IF($B98,MeaningfulAssetElv,
  IF($C98,MeaningfulSharingActorElv,
  IF($D98, MeaningfulSharedResourceElv,
  IF($E98,MeaningfulSharedNonAssetDataElv,
  IF($F98,MeaningfulSharedConnectionElv,FALSE))))),
  IF($B98,$H98,$G98),
  IF($B98,L$3,L$2)),
FALSE),
$J97&lt;&gt;"")</f>
        <v>0</v>
      </c>
      <c r="M98" s="85" t="b">
        <f ca="1">AND(IFERROR(INDEX(IF($B98,MeaningfulAssetElv,
  IF($C98,MeaningfulSharingActorElv,
  IF($D98, MeaningfulSharedResourceElv,
  IF($E98,MeaningfulSharedNonAssetDataElv,
  IF($F98,MeaningfulSharedConnectionElv,FALSE))))),
  IF($B98,$H98,$G98),
  IF($B98,M$3,M$2)),
FALSE),
$J97&lt;&gt;"")</f>
        <v>0</v>
      </c>
      <c r="N98" s="86" t="b">
        <f ca="1">AND(IFERROR(INDEX(IF($B98,MeaningfulAssetElv,
  IF($C98,MeaningfulSharingActorElv,
  IF($D98, MeaningfulSharedResourceElv,
  IF($E98,MeaningfulSharedNonAssetDataElv,
  IF($F98,MeaningfulSharedConnectionElv,FALSE))))),
  IF($B98,$H98,$G98),
  IF($B98,N$3,N$2)),
FALSE),
$J97&lt;&gt;"")</f>
        <v>0</v>
      </c>
      <c r="O98" s="47" t="b">
        <f ca="1">AND(IFERROR(INDEX(IF($B98,MeaningfulAssetDoS,
  IF($C98,MeaningfulSharingActorDoS,
  IF($D98,MeaningfulSharedResourceDoS,
  IF($E98,MeaningfulSharedNonAssetDataDoS,
  IF($F98,MeaningfulSharedConnectionDoS,FALSE))))),
  IF($B98,$H98,$G98),
  IF($B98,O$3,O$2)),
FALSE),
$J97&lt;&gt;"")</f>
        <v>0</v>
      </c>
      <c r="P98" s="85" t="b">
        <f ca="1">AND(IFERROR(INDEX(IF($B98,MeaningfulAssetDoS,
  IF($C98,MeaningfulSharingActorDoS,
  IF($D98,MeaningfulSharedResourceDoS,
  IF($E98,MeaningfulSharedNonAssetDataDoS,
  IF($F98,MeaningfulSharedConnectionDoS,FALSE))))),
  IF($B98,$H98,$G98),
  IF($B98,P$3,P$2)),
FALSE),
$J97&lt;&gt;"")</f>
        <v>0</v>
      </c>
      <c r="Q98" s="86" t="b">
        <f ca="1">AND(IFERROR(INDEX(IF($B98,MeaningfulAssetDoS,
  IF($C98,MeaningfulSharingActorDoS,
  IF($D98,MeaningfulSharedResourceDoS,
  IF($E98,MeaningfulSharedNonAssetDataDoS,
  IF($F98,MeaningfulSharedConnectionDoS,FALSE))))),
  IF($B98,$H98,$G98),
  IF($B98,Q$3,Q$2)),
FALSE),
$J97&lt;&gt;"")</f>
        <v>0</v>
      </c>
      <c r="S98" s="22">
        <f t="shared" si="20"/>
        <v>97</v>
      </c>
      <c r="T98" s="22" t="str">
        <f t="shared" ca="1" si="15"/>
        <v/>
      </c>
      <c r="U98" s="22" t="str">
        <f t="shared" ca="1" si="15"/>
        <v/>
      </c>
      <c r="V98" s="22" t="b">
        <f t="shared" ca="1" si="21"/>
        <v>1</v>
      </c>
      <c r="W98" s="22" t="b">
        <f t="shared" ca="1" si="22"/>
        <v>1</v>
      </c>
      <c r="Y98" s="400"/>
      <c r="Z98" s="401"/>
      <c r="AA98" s="402"/>
      <c r="AB98" s="400"/>
      <c r="AC98" s="401"/>
      <c r="AD98" s="402"/>
    </row>
    <row r="99" spans="1:30" ht="16">
      <c r="A99" s="45">
        <f>ROW()</f>
        <v>99</v>
      </c>
      <c r="B99" s="45" t="b">
        <f t="shared" ca="1" si="23"/>
        <v>0</v>
      </c>
      <c r="C99" s="45" t="b">
        <f t="shared" ca="1" si="23"/>
        <v>0</v>
      </c>
      <c r="D99" s="45" t="b">
        <f t="shared" ca="1" si="23"/>
        <v>0</v>
      </c>
      <c r="E99" s="45" t="b">
        <f t="shared" ca="1" si="23"/>
        <v>0</v>
      </c>
      <c r="F99" s="45" t="b">
        <f t="shared" ca="1" si="23"/>
        <v>0</v>
      </c>
      <c r="G99" s="77">
        <f t="shared" ca="1" si="17"/>
        <v>0</v>
      </c>
      <c r="H99" s="22">
        <f t="shared" ca="1" si="18"/>
        <v>0</v>
      </c>
      <c r="I99" s="79" t="str">
        <f t="shared" ca="1" si="19"/>
        <v/>
      </c>
      <c r="J99" s="272" t="str">
        <f ca="1">IFERROR(INDEX(IF($B99,AssetName,
  IF($C99,SharingActorName,
  IF($D99,SharedResourceName,
  IF($E99,SharedNonAssetDataName,
  IF($F99,SharedConnectionName,""))))),$G99),"")</f>
        <v/>
      </c>
      <c r="K99" s="273"/>
      <c r="L99" s="82" t="b">
        <f ca="1">AND(IFERROR(INDEX(IF($B99,MeaningfulAssetElv,
  IF($C99,MeaningfulSharingActorElv,
  IF($D99, MeaningfulSharedResourceElv,
  IF($E99,MeaningfulSharedNonAssetDataElv,
  IF($F99,MeaningfulSharedConnectionElv,FALSE))))),
  IF($B99,$H99,$G99),
  IF($B99,L$3,L$1)),
FALSE),
$J99&lt;&gt;"")</f>
        <v>0</v>
      </c>
      <c r="M99" s="83" t="b">
        <f ca="1">AND(IFERROR(INDEX(IF($B99,MeaningfulAssetElv,
  IF($C99,MeaningfulSharingActorElv,
  IF($D99, MeaningfulSharedResourceElv,
  IF($E99,MeaningfulSharedNonAssetDataElv,
  IF($F99,MeaningfulSharedConnectionElv,FALSE))))),
  IF($B99,$H99,$G99),
  IF($B99,M$3,M$1)),
FALSE),
$J99&lt;&gt;"")</f>
        <v>0</v>
      </c>
      <c r="N99" s="84" t="b">
        <f ca="1">AND(IFERROR(INDEX(IF($B99,MeaningfulAssetElv,
  IF($C99,MeaningfulSharingActorElv,
  IF($D99, MeaningfulSharedResourceElv,
  IF($E99,MeaningfulSharedNonAssetDataElv,
  IF($F99,MeaningfulSharedConnectionElv,FALSE))))),
  IF($B99,$H99,$G99),
  IF($B99,N$3,N$1)),
FALSE),
$J99&lt;&gt;"")</f>
        <v>0</v>
      </c>
      <c r="O99" s="82" t="b">
        <f ca="1">AND(IFERROR(INDEX(IF($B99,MeaningfulAssetDoS,
  IF($C99,MeaningfulSharingActorDoS,
  IF($D99,MeaningfulSharedResourceDoS,
  IF($E99,MeaningfulSharedNonAssetDataDoS,
  IF($F99,MeaningfulSharedConnectionDoS,FALSE))))),
  IF($B99,$H99,$G99),
  IF($B99,O$3,O$1)),
FALSE),
$J99&lt;&gt;"")</f>
        <v>0</v>
      </c>
      <c r="P99" s="83" t="b">
        <f ca="1">AND(IFERROR(INDEX(IF($B99,MeaningfulAssetDoS,
  IF($C99,MeaningfulSharingActorDoS,
  IF($D99,MeaningfulSharedResourceDoS,
  IF($E99,MeaningfulSharedNonAssetDataDoS,
  IF($F99,MeaningfulSharedConnectionDoS,FALSE))))),
  IF($B99,$H99,$G99),
  IF($B99,P$3,P$1)),
FALSE),
$J99&lt;&gt;"")</f>
        <v>0</v>
      </c>
      <c r="Q99" s="84" t="b">
        <f ca="1">AND(IFERROR(INDEX(IF($B99,MeaningfulAssetDoS,
  IF($C99,MeaningfulSharingActorDoS,
  IF($D99,MeaningfulSharedResourceDoS,
  IF($E99,MeaningfulSharedNonAssetDataDoS,
  IF($F99,MeaningfulSharedConnectionDoS,FALSE))))),
  IF($B99,$H99,$G99),
  IF($B99,Q$3,Q$1)),
FALSE),
$J99&lt;&gt;"")</f>
        <v>0</v>
      </c>
      <c r="S99" s="22">
        <f t="shared" si="20"/>
        <v>98</v>
      </c>
      <c r="T99" s="22" t="str">
        <f t="shared" ca="1" si="15"/>
        <v/>
      </c>
      <c r="U99" s="22">
        <f t="shared" ca="1" si="15"/>
        <v>0</v>
      </c>
      <c r="V99" s="22" t="b">
        <f t="shared" ca="1" si="21"/>
        <v>1</v>
      </c>
      <c r="W99" s="22" t="b">
        <f t="shared" ca="1" si="22"/>
        <v>0</v>
      </c>
      <c r="Y99" s="397"/>
      <c r="Z99" s="398"/>
      <c r="AA99" s="399"/>
      <c r="AB99" s="397"/>
      <c r="AC99" s="398"/>
      <c r="AD99" s="399"/>
    </row>
    <row r="100" spans="1:30" ht="16">
      <c r="A100" s="45">
        <f>ROW()</f>
        <v>100</v>
      </c>
      <c r="B100" s="45" t="b">
        <f t="shared" ca="1" si="23"/>
        <v>0</v>
      </c>
      <c r="C100" s="45" t="b">
        <f t="shared" ca="1" si="23"/>
        <v>0</v>
      </c>
      <c r="D100" s="45" t="b">
        <f t="shared" ca="1" si="23"/>
        <v>0</v>
      </c>
      <c r="E100" s="45" t="b">
        <f t="shared" ca="1" si="23"/>
        <v>0</v>
      </c>
      <c r="F100" s="45" t="b">
        <f t="shared" ca="1" si="23"/>
        <v>0</v>
      </c>
      <c r="G100" s="77">
        <f t="shared" ca="1" si="17"/>
        <v>0</v>
      </c>
      <c r="H100" s="22">
        <f t="shared" ca="1" si="18"/>
        <v>0</v>
      </c>
      <c r="I100" s="79" t="str">
        <f t="shared" ca="1" si="19"/>
        <v/>
      </c>
      <c r="J100" s="274"/>
      <c r="K100" s="275"/>
      <c r="L100" s="47" t="b">
        <f ca="1">AND(IFERROR(INDEX(IF($B100,MeaningfulAssetElv,
  IF($C100,MeaningfulSharingActorElv,
  IF($D100, MeaningfulSharedResourceElv,
  IF($E100,MeaningfulSharedNonAssetDataElv,
  IF($F100,MeaningfulSharedConnectionElv,FALSE))))),
  IF($B100,$H100,$G100),
  IF($B100,L$3,L$2)),
FALSE),
$J99&lt;&gt;"")</f>
        <v>0</v>
      </c>
      <c r="M100" s="85" t="b">
        <f ca="1">AND(IFERROR(INDEX(IF($B100,MeaningfulAssetElv,
  IF($C100,MeaningfulSharingActorElv,
  IF($D100, MeaningfulSharedResourceElv,
  IF($E100,MeaningfulSharedNonAssetDataElv,
  IF($F100,MeaningfulSharedConnectionElv,FALSE))))),
  IF($B100,$H100,$G100),
  IF($B100,M$3,M$2)),
FALSE),
$J99&lt;&gt;"")</f>
        <v>0</v>
      </c>
      <c r="N100" s="86" t="b">
        <f ca="1">AND(IFERROR(INDEX(IF($B100,MeaningfulAssetElv,
  IF($C100,MeaningfulSharingActorElv,
  IF($D100, MeaningfulSharedResourceElv,
  IF($E100,MeaningfulSharedNonAssetDataElv,
  IF($F100,MeaningfulSharedConnectionElv,FALSE))))),
  IF($B100,$H100,$G100),
  IF($B100,N$3,N$2)),
FALSE),
$J99&lt;&gt;"")</f>
        <v>0</v>
      </c>
      <c r="O100" s="47" t="b">
        <f ca="1">AND(IFERROR(INDEX(IF($B100,MeaningfulAssetDoS,
  IF($C100,MeaningfulSharingActorDoS,
  IF($D100,MeaningfulSharedResourceDoS,
  IF($E100,MeaningfulSharedNonAssetDataDoS,
  IF($F100,MeaningfulSharedConnectionDoS,FALSE))))),
  IF($B100,$H100,$G100),
  IF($B100,O$3,O$2)),
FALSE),
$J99&lt;&gt;"")</f>
        <v>0</v>
      </c>
      <c r="P100" s="85" t="b">
        <f ca="1">AND(IFERROR(INDEX(IF($B100,MeaningfulAssetDoS,
  IF($C100,MeaningfulSharingActorDoS,
  IF($D100,MeaningfulSharedResourceDoS,
  IF($E100,MeaningfulSharedNonAssetDataDoS,
  IF($F100,MeaningfulSharedConnectionDoS,FALSE))))),
  IF($B100,$H100,$G100),
  IF($B100,P$3,P$2)),
FALSE),
$J99&lt;&gt;"")</f>
        <v>0</v>
      </c>
      <c r="Q100" s="86" t="b">
        <f ca="1">AND(IFERROR(INDEX(IF($B100,MeaningfulAssetDoS,
  IF($C100,MeaningfulSharingActorDoS,
  IF($D100,MeaningfulSharedResourceDoS,
  IF($E100,MeaningfulSharedNonAssetDataDoS,
  IF($F100,MeaningfulSharedConnectionDoS,FALSE))))),
  IF($B100,$H100,$G100),
  IF($B100,Q$3,Q$2)),
FALSE),
$J99&lt;&gt;"")</f>
        <v>0</v>
      </c>
      <c r="S100" s="22">
        <f t="shared" si="20"/>
        <v>99</v>
      </c>
      <c r="T100" s="22" t="str">
        <f t="shared" ca="1" si="15"/>
        <v/>
      </c>
      <c r="U100" s="22" t="str">
        <f t="shared" ca="1" si="15"/>
        <v/>
      </c>
      <c r="V100" s="22" t="b">
        <f t="shared" ca="1" si="21"/>
        <v>1</v>
      </c>
      <c r="W100" s="22" t="b">
        <f t="shared" ca="1" si="22"/>
        <v>1</v>
      </c>
      <c r="Y100" s="400"/>
      <c r="Z100" s="401"/>
      <c r="AA100" s="402"/>
      <c r="AB100" s="400"/>
      <c r="AC100" s="401"/>
      <c r="AD100" s="402"/>
    </row>
    <row r="101" spans="1:30" ht="16">
      <c r="A101" s="45">
        <f>ROW()</f>
        <v>101</v>
      </c>
      <c r="B101" s="45" t="b">
        <f t="shared" ca="1" si="23"/>
        <v>0</v>
      </c>
      <c r="C101" s="45" t="b">
        <f t="shared" ca="1" si="23"/>
        <v>0</v>
      </c>
      <c r="D101" s="45" t="b">
        <f t="shared" ca="1" si="23"/>
        <v>0</v>
      </c>
      <c r="E101" s="45" t="b">
        <f t="shared" ca="1" si="23"/>
        <v>0</v>
      </c>
      <c r="F101" s="45" t="b">
        <f t="shared" ca="1" si="23"/>
        <v>0</v>
      </c>
      <c r="G101" s="77">
        <f t="shared" ca="1" si="17"/>
        <v>0</v>
      </c>
      <c r="H101" s="22">
        <f t="shared" ca="1" si="18"/>
        <v>0</v>
      </c>
      <c r="I101" s="79" t="str">
        <f t="shared" ca="1" si="19"/>
        <v/>
      </c>
      <c r="J101" s="272" t="str">
        <f ca="1">IFERROR(INDEX(IF($B101,AssetName,
  IF($C101,SharingActorName,
  IF($D101,SharedResourceName,
  IF($E101,SharedNonAssetDataName,
  IF($F101,SharedConnectionName,""))))),$G101),"")</f>
        <v/>
      </c>
      <c r="K101" s="273"/>
      <c r="L101" s="82" t="b">
        <f ca="1">AND(IFERROR(INDEX(IF($B101,MeaningfulAssetElv,
  IF($C101,MeaningfulSharingActorElv,
  IF($D101, MeaningfulSharedResourceElv,
  IF($E101,MeaningfulSharedNonAssetDataElv,
  IF($F101,MeaningfulSharedConnectionElv,FALSE))))),
  IF($B101,$H101,$G101),
  IF($B101,L$3,L$1)),
FALSE),
$J101&lt;&gt;"")</f>
        <v>0</v>
      </c>
      <c r="M101" s="83" t="b">
        <f ca="1">AND(IFERROR(INDEX(IF($B101,MeaningfulAssetElv,
  IF($C101,MeaningfulSharingActorElv,
  IF($D101, MeaningfulSharedResourceElv,
  IF($E101,MeaningfulSharedNonAssetDataElv,
  IF($F101,MeaningfulSharedConnectionElv,FALSE))))),
  IF($B101,$H101,$G101),
  IF($B101,M$3,M$1)),
FALSE),
$J101&lt;&gt;"")</f>
        <v>0</v>
      </c>
      <c r="N101" s="84" t="b">
        <f ca="1">AND(IFERROR(INDEX(IF($B101,MeaningfulAssetElv,
  IF($C101,MeaningfulSharingActorElv,
  IF($D101, MeaningfulSharedResourceElv,
  IF($E101,MeaningfulSharedNonAssetDataElv,
  IF($F101,MeaningfulSharedConnectionElv,FALSE))))),
  IF($B101,$H101,$G101),
  IF($B101,N$3,N$1)),
FALSE),
$J101&lt;&gt;"")</f>
        <v>0</v>
      </c>
      <c r="O101" s="82" t="b">
        <f ca="1">AND(IFERROR(INDEX(IF($B101,MeaningfulAssetDoS,
  IF($C101,MeaningfulSharingActorDoS,
  IF($D101,MeaningfulSharedResourceDoS,
  IF($E101,MeaningfulSharedNonAssetDataDoS,
  IF($F101,MeaningfulSharedConnectionDoS,FALSE))))),
  IF($B101,$H101,$G101),
  IF($B101,O$3,O$1)),
FALSE),
$J101&lt;&gt;"")</f>
        <v>0</v>
      </c>
      <c r="P101" s="83" t="b">
        <f ca="1">AND(IFERROR(INDEX(IF($B101,MeaningfulAssetDoS,
  IF($C101,MeaningfulSharingActorDoS,
  IF($D101,MeaningfulSharedResourceDoS,
  IF($E101,MeaningfulSharedNonAssetDataDoS,
  IF($F101,MeaningfulSharedConnectionDoS,FALSE))))),
  IF($B101,$H101,$G101),
  IF($B101,P$3,P$1)),
FALSE),
$J101&lt;&gt;"")</f>
        <v>0</v>
      </c>
      <c r="Q101" s="84" t="b">
        <f ca="1">AND(IFERROR(INDEX(IF($B101,MeaningfulAssetDoS,
  IF($C101,MeaningfulSharingActorDoS,
  IF($D101,MeaningfulSharedResourceDoS,
  IF($E101,MeaningfulSharedNonAssetDataDoS,
  IF($F101,MeaningfulSharedConnectionDoS,FALSE))))),
  IF($B101,$H101,$G101),
  IF($B101,Q$3,Q$1)),
FALSE),
$J101&lt;&gt;"")</f>
        <v>0</v>
      </c>
      <c r="S101" s="22">
        <f t="shared" si="20"/>
        <v>100</v>
      </c>
      <c r="T101" s="22" t="str">
        <f t="shared" ca="1" si="15"/>
        <v/>
      </c>
      <c r="U101" s="22">
        <f t="shared" ca="1" si="15"/>
        <v>0</v>
      </c>
      <c r="V101" s="22" t="b">
        <f t="shared" ca="1" si="21"/>
        <v>1</v>
      </c>
      <c r="W101" s="22" t="b">
        <f t="shared" ca="1" si="22"/>
        <v>0</v>
      </c>
      <c r="Y101" s="397"/>
      <c r="Z101" s="398"/>
      <c r="AA101" s="399"/>
      <c r="AB101" s="397"/>
      <c r="AC101" s="398"/>
      <c r="AD101" s="399"/>
    </row>
    <row r="102" spans="1:30" ht="16">
      <c r="A102" s="45">
        <f>ROW()</f>
        <v>102</v>
      </c>
      <c r="B102" s="45" t="b">
        <f t="shared" ca="1" si="23"/>
        <v>0</v>
      </c>
      <c r="C102" s="45" t="b">
        <f t="shared" ca="1" si="23"/>
        <v>0</v>
      </c>
      <c r="D102" s="45" t="b">
        <f t="shared" ca="1" si="23"/>
        <v>0</v>
      </c>
      <c r="E102" s="45" t="b">
        <f t="shared" ca="1" si="23"/>
        <v>0</v>
      </c>
      <c r="F102" s="45" t="b">
        <f t="shared" ca="1" si="23"/>
        <v>0</v>
      </c>
      <c r="G102" s="77">
        <f t="shared" ca="1" si="17"/>
        <v>0</v>
      </c>
      <c r="H102" s="22">
        <f t="shared" ca="1" si="18"/>
        <v>0</v>
      </c>
      <c r="I102" s="79" t="str">
        <f t="shared" ca="1" si="19"/>
        <v/>
      </c>
      <c r="J102" s="274"/>
      <c r="K102" s="275"/>
      <c r="L102" s="47" t="b">
        <f ca="1">AND(IFERROR(INDEX(IF($B102,MeaningfulAssetElv,
  IF($C102,MeaningfulSharingActorElv,
  IF($D102, MeaningfulSharedResourceElv,
  IF($E102,MeaningfulSharedNonAssetDataElv,
  IF($F102,MeaningfulSharedConnectionElv,FALSE))))),
  IF($B102,$H102,$G102),
  IF($B102,L$3,L$2)),
FALSE),
$J101&lt;&gt;"")</f>
        <v>0</v>
      </c>
      <c r="M102" s="85" t="b">
        <f ca="1">AND(IFERROR(INDEX(IF($B102,MeaningfulAssetElv,
  IF($C102,MeaningfulSharingActorElv,
  IF($D102, MeaningfulSharedResourceElv,
  IF($E102,MeaningfulSharedNonAssetDataElv,
  IF($F102,MeaningfulSharedConnectionElv,FALSE))))),
  IF($B102,$H102,$G102),
  IF($B102,M$3,M$2)),
FALSE),
$J101&lt;&gt;"")</f>
        <v>0</v>
      </c>
      <c r="N102" s="86" t="b">
        <f ca="1">AND(IFERROR(INDEX(IF($B102,MeaningfulAssetElv,
  IF($C102,MeaningfulSharingActorElv,
  IF($D102, MeaningfulSharedResourceElv,
  IF($E102,MeaningfulSharedNonAssetDataElv,
  IF($F102,MeaningfulSharedConnectionElv,FALSE))))),
  IF($B102,$H102,$G102),
  IF($B102,N$3,N$2)),
FALSE),
$J101&lt;&gt;"")</f>
        <v>0</v>
      </c>
      <c r="O102" s="47" t="b">
        <f ca="1">AND(IFERROR(INDEX(IF($B102,MeaningfulAssetDoS,
  IF($C102,MeaningfulSharingActorDoS,
  IF($D102,MeaningfulSharedResourceDoS,
  IF($E102,MeaningfulSharedNonAssetDataDoS,
  IF($F102,MeaningfulSharedConnectionDoS,FALSE))))),
  IF($B102,$H102,$G102),
  IF($B102,O$3,O$2)),
FALSE),
$J101&lt;&gt;"")</f>
        <v>0</v>
      </c>
      <c r="P102" s="85" t="b">
        <f ca="1">AND(IFERROR(INDEX(IF($B102,MeaningfulAssetDoS,
  IF($C102,MeaningfulSharingActorDoS,
  IF($D102,MeaningfulSharedResourceDoS,
  IF($E102,MeaningfulSharedNonAssetDataDoS,
  IF($F102,MeaningfulSharedConnectionDoS,FALSE))))),
  IF($B102,$H102,$G102),
  IF($B102,P$3,P$2)),
FALSE),
$J101&lt;&gt;"")</f>
        <v>0</v>
      </c>
      <c r="Q102" s="86" t="b">
        <f ca="1">AND(IFERROR(INDEX(IF($B102,MeaningfulAssetDoS,
  IF($C102,MeaningfulSharingActorDoS,
  IF($D102,MeaningfulSharedResourceDoS,
  IF($E102,MeaningfulSharedNonAssetDataDoS,
  IF($F102,MeaningfulSharedConnectionDoS,FALSE))))),
  IF($B102,$H102,$G102),
  IF($B102,Q$3,Q$2)),
FALSE),
$J101&lt;&gt;"")</f>
        <v>0</v>
      </c>
      <c r="S102" s="22">
        <f t="shared" si="20"/>
        <v>101</v>
      </c>
      <c r="T102" s="22" t="str">
        <f t="shared" ca="1" si="15"/>
        <v/>
      </c>
      <c r="U102" s="22" t="str">
        <f t="shared" ca="1" si="15"/>
        <v/>
      </c>
      <c r="V102" s="22" t="b">
        <f t="shared" ca="1" si="21"/>
        <v>1</v>
      </c>
      <c r="W102" s="22" t="b">
        <f t="shared" ca="1" si="22"/>
        <v>1</v>
      </c>
      <c r="Y102" s="400"/>
      <c r="Z102" s="401"/>
      <c r="AA102" s="402"/>
      <c r="AB102" s="400"/>
      <c r="AC102" s="401"/>
      <c r="AD102" s="402"/>
    </row>
    <row r="103" spans="1:30" ht="16">
      <c r="A103" s="45">
        <f>ROW()</f>
        <v>103</v>
      </c>
      <c r="B103" s="45" t="b">
        <f t="shared" ca="1" si="23"/>
        <v>0</v>
      </c>
      <c r="C103" s="45" t="b">
        <f t="shared" ca="1" si="23"/>
        <v>0</v>
      </c>
      <c r="D103" s="45" t="b">
        <f t="shared" ca="1" si="23"/>
        <v>0</v>
      </c>
      <c r="E103" s="45" t="b">
        <f t="shared" ca="1" si="23"/>
        <v>0</v>
      </c>
      <c r="F103" s="45" t="b">
        <f t="shared" ca="1" si="23"/>
        <v>0</v>
      </c>
      <c r="G103" s="77">
        <f t="shared" ca="1" si="17"/>
        <v>0</v>
      </c>
      <c r="H103" s="22">
        <f t="shared" ca="1" si="18"/>
        <v>0</v>
      </c>
      <c r="I103" s="79" t="str">
        <f t="shared" ca="1" si="19"/>
        <v/>
      </c>
      <c r="J103" s="272" t="str">
        <f ca="1">IFERROR(INDEX(IF($B103,AssetName,
  IF($C103,SharingActorName,
  IF($D103,SharedResourceName,
  IF($E103,SharedNonAssetDataName,
  IF($F103,SharedConnectionName,""))))),$G103),"")</f>
        <v/>
      </c>
      <c r="K103" s="273"/>
      <c r="L103" s="82" t="b">
        <f ca="1">AND(IFERROR(INDEX(IF($B103,MeaningfulAssetElv,
  IF($C103,MeaningfulSharingActorElv,
  IF($D103, MeaningfulSharedResourceElv,
  IF($E103,MeaningfulSharedNonAssetDataElv,
  IF($F103,MeaningfulSharedConnectionElv,FALSE))))),
  IF($B103,$H103,$G103),
  IF($B103,L$3,L$1)),
FALSE),
$J103&lt;&gt;"")</f>
        <v>0</v>
      </c>
      <c r="M103" s="83" t="b">
        <f ca="1">AND(IFERROR(INDEX(IF($B103,MeaningfulAssetElv,
  IF($C103,MeaningfulSharingActorElv,
  IF($D103, MeaningfulSharedResourceElv,
  IF($E103,MeaningfulSharedNonAssetDataElv,
  IF($F103,MeaningfulSharedConnectionElv,FALSE))))),
  IF($B103,$H103,$G103),
  IF($B103,M$3,M$1)),
FALSE),
$J103&lt;&gt;"")</f>
        <v>0</v>
      </c>
      <c r="N103" s="84" t="b">
        <f ca="1">AND(IFERROR(INDEX(IF($B103,MeaningfulAssetElv,
  IF($C103,MeaningfulSharingActorElv,
  IF($D103, MeaningfulSharedResourceElv,
  IF($E103,MeaningfulSharedNonAssetDataElv,
  IF($F103,MeaningfulSharedConnectionElv,FALSE))))),
  IF($B103,$H103,$G103),
  IF($B103,N$3,N$1)),
FALSE),
$J103&lt;&gt;"")</f>
        <v>0</v>
      </c>
      <c r="O103" s="82" t="b">
        <f ca="1">AND(IFERROR(INDEX(IF($B103,MeaningfulAssetDoS,
  IF($C103,MeaningfulSharingActorDoS,
  IF($D103,MeaningfulSharedResourceDoS,
  IF($E103,MeaningfulSharedNonAssetDataDoS,
  IF($F103,MeaningfulSharedConnectionDoS,FALSE))))),
  IF($B103,$H103,$G103),
  IF($B103,O$3,O$1)),
FALSE),
$J103&lt;&gt;"")</f>
        <v>0</v>
      </c>
      <c r="P103" s="83" t="b">
        <f ca="1">AND(IFERROR(INDEX(IF($B103,MeaningfulAssetDoS,
  IF($C103,MeaningfulSharingActorDoS,
  IF($D103,MeaningfulSharedResourceDoS,
  IF($E103,MeaningfulSharedNonAssetDataDoS,
  IF($F103,MeaningfulSharedConnectionDoS,FALSE))))),
  IF($B103,$H103,$G103),
  IF($B103,P$3,P$1)),
FALSE),
$J103&lt;&gt;"")</f>
        <v>0</v>
      </c>
      <c r="Q103" s="84" t="b">
        <f ca="1">AND(IFERROR(INDEX(IF($B103,MeaningfulAssetDoS,
  IF($C103,MeaningfulSharingActorDoS,
  IF($D103,MeaningfulSharedResourceDoS,
  IF($E103,MeaningfulSharedNonAssetDataDoS,
  IF($F103,MeaningfulSharedConnectionDoS,FALSE))))),
  IF($B103,$H103,$G103),
  IF($B103,Q$3,Q$1)),
FALSE),
$J103&lt;&gt;"")</f>
        <v>0</v>
      </c>
      <c r="S103" s="22">
        <f t="shared" si="20"/>
        <v>102</v>
      </c>
      <c r="T103" s="22" t="str">
        <f t="shared" ca="1" si="15"/>
        <v/>
      </c>
      <c r="U103" s="22">
        <f t="shared" ca="1" si="15"/>
        <v>0</v>
      </c>
      <c r="V103" s="22" t="b">
        <f t="shared" ca="1" si="21"/>
        <v>1</v>
      </c>
      <c r="W103" s="22" t="b">
        <f t="shared" ca="1" si="22"/>
        <v>0</v>
      </c>
      <c r="Y103" s="397"/>
      <c r="Z103" s="398"/>
      <c r="AA103" s="399"/>
      <c r="AB103" s="397"/>
      <c r="AC103" s="398"/>
      <c r="AD103" s="399"/>
    </row>
    <row r="104" spans="1:30" ht="16">
      <c r="A104" s="45">
        <f>ROW()</f>
        <v>104</v>
      </c>
      <c r="B104" s="45" t="b">
        <f t="shared" ca="1" si="23"/>
        <v>0</v>
      </c>
      <c r="C104" s="45" t="b">
        <f t="shared" ca="1" si="23"/>
        <v>0</v>
      </c>
      <c r="D104" s="45" t="b">
        <f t="shared" ca="1" si="23"/>
        <v>0</v>
      </c>
      <c r="E104" s="45" t="b">
        <f t="shared" ca="1" si="23"/>
        <v>0</v>
      </c>
      <c r="F104" s="45" t="b">
        <f t="shared" ca="1" si="23"/>
        <v>0</v>
      </c>
      <c r="G104" s="77">
        <f t="shared" ca="1" si="17"/>
        <v>0</v>
      </c>
      <c r="H104" s="22">
        <f t="shared" ca="1" si="18"/>
        <v>0</v>
      </c>
      <c r="I104" s="79" t="str">
        <f t="shared" ca="1" si="19"/>
        <v/>
      </c>
      <c r="J104" s="274"/>
      <c r="K104" s="275"/>
      <c r="L104" s="47" t="b">
        <f ca="1">AND(IFERROR(INDEX(IF($B104,MeaningfulAssetElv,
  IF($C104,MeaningfulSharingActorElv,
  IF($D104, MeaningfulSharedResourceElv,
  IF($E104,MeaningfulSharedNonAssetDataElv,
  IF($F104,MeaningfulSharedConnectionElv,FALSE))))),
  IF($B104,$H104,$G104),
  IF($B104,L$3,L$2)),
FALSE),
$J103&lt;&gt;"")</f>
        <v>0</v>
      </c>
      <c r="M104" s="85" t="b">
        <f ca="1">AND(IFERROR(INDEX(IF($B104,MeaningfulAssetElv,
  IF($C104,MeaningfulSharingActorElv,
  IF($D104, MeaningfulSharedResourceElv,
  IF($E104,MeaningfulSharedNonAssetDataElv,
  IF($F104,MeaningfulSharedConnectionElv,FALSE))))),
  IF($B104,$H104,$G104),
  IF($B104,M$3,M$2)),
FALSE),
$J103&lt;&gt;"")</f>
        <v>0</v>
      </c>
      <c r="N104" s="86" t="b">
        <f ca="1">AND(IFERROR(INDEX(IF($B104,MeaningfulAssetElv,
  IF($C104,MeaningfulSharingActorElv,
  IF($D104, MeaningfulSharedResourceElv,
  IF($E104,MeaningfulSharedNonAssetDataElv,
  IF($F104,MeaningfulSharedConnectionElv,FALSE))))),
  IF($B104,$H104,$G104),
  IF($B104,N$3,N$2)),
FALSE),
$J103&lt;&gt;"")</f>
        <v>0</v>
      </c>
      <c r="O104" s="47" t="b">
        <f ca="1">AND(IFERROR(INDEX(IF($B104,MeaningfulAssetDoS,
  IF($C104,MeaningfulSharingActorDoS,
  IF($D104,MeaningfulSharedResourceDoS,
  IF($E104,MeaningfulSharedNonAssetDataDoS,
  IF($F104,MeaningfulSharedConnectionDoS,FALSE))))),
  IF($B104,$H104,$G104),
  IF($B104,O$3,O$2)),
FALSE),
$J103&lt;&gt;"")</f>
        <v>0</v>
      </c>
      <c r="P104" s="85" t="b">
        <f ca="1">AND(IFERROR(INDEX(IF($B104,MeaningfulAssetDoS,
  IF($C104,MeaningfulSharingActorDoS,
  IF($D104,MeaningfulSharedResourceDoS,
  IF($E104,MeaningfulSharedNonAssetDataDoS,
  IF($F104,MeaningfulSharedConnectionDoS,FALSE))))),
  IF($B104,$H104,$G104),
  IF($B104,P$3,P$2)),
FALSE),
$J103&lt;&gt;"")</f>
        <v>0</v>
      </c>
      <c r="Q104" s="86" t="b">
        <f ca="1">AND(IFERROR(INDEX(IF($B104,MeaningfulAssetDoS,
  IF($C104,MeaningfulSharingActorDoS,
  IF($D104,MeaningfulSharedResourceDoS,
  IF($E104,MeaningfulSharedNonAssetDataDoS,
  IF($F104,MeaningfulSharedConnectionDoS,FALSE))))),
  IF($B104,$H104,$G104),
  IF($B104,Q$3,Q$2)),
FALSE),
$J103&lt;&gt;"")</f>
        <v>0</v>
      </c>
      <c r="S104" s="22">
        <f t="shared" si="20"/>
        <v>103</v>
      </c>
      <c r="T104" s="22" t="str">
        <f t="shared" ca="1" si="15"/>
        <v/>
      </c>
      <c r="U104" s="22" t="str">
        <f t="shared" ca="1" si="15"/>
        <v/>
      </c>
      <c r="V104" s="22" t="b">
        <f t="shared" ca="1" si="21"/>
        <v>1</v>
      </c>
      <c r="W104" s="22" t="b">
        <f t="shared" ca="1" si="22"/>
        <v>1</v>
      </c>
      <c r="Y104" s="400"/>
      <c r="Z104" s="401"/>
      <c r="AA104" s="402"/>
      <c r="AB104" s="400"/>
      <c r="AC104" s="401"/>
      <c r="AD104" s="402"/>
    </row>
    <row r="105" spans="1:30" ht="16">
      <c r="A105" s="45">
        <f>ROW()</f>
        <v>105</v>
      </c>
      <c r="B105" s="45" t="b">
        <f t="shared" ca="1" si="23"/>
        <v>0</v>
      </c>
      <c r="C105" s="45" t="b">
        <f t="shared" ca="1" si="23"/>
        <v>0</v>
      </c>
      <c r="D105" s="45" t="b">
        <f t="shared" ca="1" si="23"/>
        <v>0</v>
      </c>
      <c r="E105" s="45" t="b">
        <f t="shared" ca="1" si="23"/>
        <v>0</v>
      </c>
      <c r="F105" s="45" t="b">
        <f t="shared" ca="1" si="23"/>
        <v>0</v>
      </c>
      <c r="G105" s="77">
        <f t="shared" ca="1" si="17"/>
        <v>0</v>
      </c>
      <c r="H105" s="22">
        <f t="shared" ca="1" si="18"/>
        <v>0</v>
      </c>
      <c r="I105" s="79" t="str">
        <f t="shared" ca="1" si="19"/>
        <v/>
      </c>
      <c r="J105" s="272" t="str">
        <f ca="1">IFERROR(INDEX(IF($B105,AssetName,
  IF($C105,SharingActorName,
  IF($D105,SharedResourceName,
  IF($E105,SharedNonAssetDataName,
  IF($F105,SharedConnectionName,""))))),$G105),"")</f>
        <v/>
      </c>
      <c r="K105" s="273"/>
      <c r="L105" s="82" t="b">
        <f ca="1">AND(IFERROR(INDEX(IF($B105,MeaningfulAssetElv,
  IF($C105,MeaningfulSharingActorElv,
  IF($D105, MeaningfulSharedResourceElv,
  IF($E105,MeaningfulSharedNonAssetDataElv,
  IF($F105,MeaningfulSharedConnectionElv,FALSE))))),
  IF($B105,$H105,$G105),
  IF($B105,L$3,L$1)),
FALSE),
$J105&lt;&gt;"")</f>
        <v>0</v>
      </c>
      <c r="M105" s="83" t="b">
        <f ca="1">AND(IFERROR(INDEX(IF($B105,MeaningfulAssetElv,
  IF($C105,MeaningfulSharingActorElv,
  IF($D105, MeaningfulSharedResourceElv,
  IF($E105,MeaningfulSharedNonAssetDataElv,
  IF($F105,MeaningfulSharedConnectionElv,FALSE))))),
  IF($B105,$H105,$G105),
  IF($B105,M$3,M$1)),
FALSE),
$J105&lt;&gt;"")</f>
        <v>0</v>
      </c>
      <c r="N105" s="84" t="b">
        <f ca="1">AND(IFERROR(INDEX(IF($B105,MeaningfulAssetElv,
  IF($C105,MeaningfulSharingActorElv,
  IF($D105, MeaningfulSharedResourceElv,
  IF($E105,MeaningfulSharedNonAssetDataElv,
  IF($F105,MeaningfulSharedConnectionElv,FALSE))))),
  IF($B105,$H105,$G105),
  IF($B105,N$3,N$1)),
FALSE),
$J105&lt;&gt;"")</f>
        <v>0</v>
      </c>
      <c r="O105" s="82" t="b">
        <f ca="1">AND(IFERROR(INDEX(IF($B105,MeaningfulAssetDoS,
  IF($C105,MeaningfulSharingActorDoS,
  IF($D105,MeaningfulSharedResourceDoS,
  IF($E105,MeaningfulSharedNonAssetDataDoS,
  IF($F105,MeaningfulSharedConnectionDoS,FALSE))))),
  IF($B105,$H105,$G105),
  IF($B105,O$3,O$1)),
FALSE),
$J105&lt;&gt;"")</f>
        <v>0</v>
      </c>
      <c r="P105" s="83" t="b">
        <f ca="1">AND(IFERROR(INDEX(IF($B105,MeaningfulAssetDoS,
  IF($C105,MeaningfulSharingActorDoS,
  IF($D105,MeaningfulSharedResourceDoS,
  IF($E105,MeaningfulSharedNonAssetDataDoS,
  IF($F105,MeaningfulSharedConnectionDoS,FALSE))))),
  IF($B105,$H105,$G105),
  IF($B105,P$3,P$1)),
FALSE),
$J105&lt;&gt;"")</f>
        <v>0</v>
      </c>
      <c r="Q105" s="84" t="b">
        <f ca="1">AND(IFERROR(INDEX(IF($B105,MeaningfulAssetDoS,
  IF($C105,MeaningfulSharingActorDoS,
  IF($D105,MeaningfulSharedResourceDoS,
  IF($E105,MeaningfulSharedNonAssetDataDoS,
  IF($F105,MeaningfulSharedConnectionDoS,FALSE))))),
  IF($B105,$H105,$G105),
  IF($B105,Q$3,Q$1)),
FALSE),
$J105&lt;&gt;"")</f>
        <v>0</v>
      </c>
      <c r="S105" s="22">
        <f t="shared" si="20"/>
        <v>104</v>
      </c>
      <c r="T105" s="22" t="str">
        <f t="shared" ca="1" si="15"/>
        <v/>
      </c>
      <c r="U105" s="22">
        <f t="shared" ca="1" si="15"/>
        <v>0</v>
      </c>
      <c r="V105" s="22" t="b">
        <f t="shared" ca="1" si="21"/>
        <v>1</v>
      </c>
      <c r="W105" s="22" t="b">
        <f t="shared" ca="1" si="22"/>
        <v>0</v>
      </c>
      <c r="Y105" s="397"/>
      <c r="Z105" s="398"/>
      <c r="AA105" s="399"/>
      <c r="AB105" s="397"/>
      <c r="AC105" s="398"/>
      <c r="AD105" s="399"/>
    </row>
    <row r="106" spans="1:30" ht="16">
      <c r="A106" s="45">
        <f>ROW()</f>
        <v>106</v>
      </c>
      <c r="B106" s="45" t="b">
        <f t="shared" ca="1" si="23"/>
        <v>0</v>
      </c>
      <c r="C106" s="45" t="b">
        <f t="shared" ca="1" si="23"/>
        <v>0</v>
      </c>
      <c r="D106" s="45" t="b">
        <f t="shared" ca="1" si="23"/>
        <v>0</v>
      </c>
      <c r="E106" s="45" t="b">
        <f t="shared" ca="1" si="23"/>
        <v>0</v>
      </c>
      <c r="F106" s="45" t="b">
        <f t="shared" ca="1" si="23"/>
        <v>0</v>
      </c>
      <c r="G106" s="77">
        <f t="shared" ca="1" si="17"/>
        <v>0</v>
      </c>
      <c r="H106" s="22">
        <f t="shared" ca="1" si="18"/>
        <v>0</v>
      </c>
      <c r="I106" s="79" t="str">
        <f t="shared" ca="1" si="19"/>
        <v/>
      </c>
      <c r="J106" s="274"/>
      <c r="K106" s="275"/>
      <c r="L106" s="47" t="b">
        <f ca="1">AND(IFERROR(INDEX(IF($B106,MeaningfulAssetElv,
  IF($C106,MeaningfulSharingActorElv,
  IF($D106, MeaningfulSharedResourceElv,
  IF($E106,MeaningfulSharedNonAssetDataElv,
  IF($F106,MeaningfulSharedConnectionElv,FALSE))))),
  IF($B106,$H106,$G106),
  IF($B106,L$3,L$2)),
FALSE),
$J105&lt;&gt;"")</f>
        <v>0</v>
      </c>
      <c r="M106" s="85" t="b">
        <f ca="1">AND(IFERROR(INDEX(IF($B106,MeaningfulAssetElv,
  IF($C106,MeaningfulSharingActorElv,
  IF($D106, MeaningfulSharedResourceElv,
  IF($E106,MeaningfulSharedNonAssetDataElv,
  IF($F106,MeaningfulSharedConnectionElv,FALSE))))),
  IF($B106,$H106,$G106),
  IF($B106,M$3,M$2)),
FALSE),
$J105&lt;&gt;"")</f>
        <v>0</v>
      </c>
      <c r="N106" s="86" t="b">
        <f ca="1">AND(IFERROR(INDEX(IF($B106,MeaningfulAssetElv,
  IF($C106,MeaningfulSharingActorElv,
  IF($D106, MeaningfulSharedResourceElv,
  IF($E106,MeaningfulSharedNonAssetDataElv,
  IF($F106,MeaningfulSharedConnectionElv,FALSE))))),
  IF($B106,$H106,$G106),
  IF($B106,N$3,N$2)),
FALSE),
$J105&lt;&gt;"")</f>
        <v>0</v>
      </c>
      <c r="O106" s="47" t="b">
        <f ca="1">AND(IFERROR(INDEX(IF($B106,MeaningfulAssetDoS,
  IF($C106,MeaningfulSharingActorDoS,
  IF($D106,MeaningfulSharedResourceDoS,
  IF($E106,MeaningfulSharedNonAssetDataDoS,
  IF($F106,MeaningfulSharedConnectionDoS,FALSE))))),
  IF($B106,$H106,$G106),
  IF($B106,O$3,O$2)),
FALSE),
$J105&lt;&gt;"")</f>
        <v>0</v>
      </c>
      <c r="P106" s="85" t="b">
        <f ca="1">AND(IFERROR(INDEX(IF($B106,MeaningfulAssetDoS,
  IF($C106,MeaningfulSharingActorDoS,
  IF($D106,MeaningfulSharedResourceDoS,
  IF($E106,MeaningfulSharedNonAssetDataDoS,
  IF($F106,MeaningfulSharedConnectionDoS,FALSE))))),
  IF($B106,$H106,$G106),
  IF($B106,P$3,P$2)),
FALSE),
$J105&lt;&gt;"")</f>
        <v>0</v>
      </c>
      <c r="Q106" s="86" t="b">
        <f ca="1">AND(IFERROR(INDEX(IF($B106,MeaningfulAssetDoS,
  IF($C106,MeaningfulSharingActorDoS,
  IF($D106,MeaningfulSharedResourceDoS,
  IF($E106,MeaningfulSharedNonAssetDataDoS,
  IF($F106,MeaningfulSharedConnectionDoS,FALSE))))),
  IF($B106,$H106,$G106),
  IF($B106,Q$3,Q$2)),
FALSE),
$J105&lt;&gt;"")</f>
        <v>0</v>
      </c>
      <c r="S106" s="22">
        <f t="shared" si="20"/>
        <v>105</v>
      </c>
      <c r="T106" s="22" t="str">
        <f t="shared" ca="1" si="15"/>
        <v/>
      </c>
      <c r="U106" s="22" t="str">
        <f t="shared" ca="1" si="15"/>
        <v/>
      </c>
      <c r="V106" s="22" t="b">
        <f t="shared" ca="1" si="21"/>
        <v>1</v>
      </c>
      <c r="W106" s="22" t="b">
        <f t="shared" ca="1" si="22"/>
        <v>1</v>
      </c>
      <c r="Y106" s="400"/>
      <c r="Z106" s="401"/>
      <c r="AA106" s="402"/>
      <c r="AB106" s="400"/>
      <c r="AC106" s="401"/>
      <c r="AD106" s="402"/>
    </row>
  </sheetData>
  <mergeCells count="61">
    <mergeCell ref="J7:K8"/>
    <mergeCell ref="J9:K10"/>
    <mergeCell ref="J11:K12"/>
    <mergeCell ref="K1:K2"/>
    <mergeCell ref="Y4:AD4"/>
    <mergeCell ref="Y5:AD5"/>
    <mergeCell ref="Y6:AA6"/>
    <mergeCell ref="AB6:AD6"/>
    <mergeCell ref="L6:N6"/>
    <mergeCell ref="A4:Q4"/>
    <mergeCell ref="S4:W4"/>
    <mergeCell ref="B5:F5"/>
    <mergeCell ref="O6:Q6"/>
    <mergeCell ref="L5:Q5"/>
    <mergeCell ref="J13:K14"/>
    <mergeCell ref="J15:K16"/>
    <mergeCell ref="J17:K18"/>
    <mergeCell ref="J19:K20"/>
    <mergeCell ref="J21:K22"/>
    <mergeCell ref="J23:K24"/>
    <mergeCell ref="J25:K26"/>
    <mergeCell ref="J27:K28"/>
    <mergeCell ref="J29:K30"/>
    <mergeCell ref="J31:K32"/>
    <mergeCell ref="J33:K34"/>
    <mergeCell ref="J35:K36"/>
    <mergeCell ref="J37:K38"/>
    <mergeCell ref="J39:K40"/>
    <mergeCell ref="J41:K42"/>
    <mergeCell ref="J43:K44"/>
    <mergeCell ref="J45:K46"/>
    <mergeCell ref="J47:K48"/>
    <mergeCell ref="J49:K50"/>
    <mergeCell ref="J51:K52"/>
    <mergeCell ref="J53:K54"/>
    <mergeCell ref="J55:K56"/>
    <mergeCell ref="J57:K58"/>
    <mergeCell ref="J59:K60"/>
    <mergeCell ref="J61:K62"/>
    <mergeCell ref="J63:K64"/>
    <mergeCell ref="J65:K66"/>
    <mergeCell ref="J67:K68"/>
    <mergeCell ref="J69:K70"/>
    <mergeCell ref="J71:K72"/>
    <mergeCell ref="J73:K74"/>
    <mergeCell ref="J75:K76"/>
    <mergeCell ref="J77:K78"/>
    <mergeCell ref="J79:K80"/>
    <mergeCell ref="J81:K82"/>
    <mergeCell ref="J83:K84"/>
    <mergeCell ref="J85:K86"/>
    <mergeCell ref="J87:K88"/>
    <mergeCell ref="J89:K90"/>
    <mergeCell ref="J91:K92"/>
    <mergeCell ref="J103:K104"/>
    <mergeCell ref="J105:K106"/>
    <mergeCell ref="J93:K94"/>
    <mergeCell ref="J95:K96"/>
    <mergeCell ref="J97:K98"/>
    <mergeCell ref="J99:K100"/>
    <mergeCell ref="J101:K102"/>
  </mergeCells>
  <phoneticPr fontId="10" type="noConversion"/>
  <conditionalFormatting sqref="I7:I106">
    <cfRule type="expression" dxfId="111" priority="0" stopIfTrue="1">
      <formula>AND(I7&lt;&gt;"",NOT($V7))</formula>
    </cfRule>
    <cfRule type="expression" dxfId="110" priority="2" stopIfTrue="1">
      <formula>AND(I7&lt;&gt;"",$V7)</formula>
    </cfRule>
    <cfRule type="expression" dxfId="109" priority="3" stopIfTrue="1">
      <formula>AND(I7="",NOT($V7))</formula>
    </cfRule>
  </conditionalFormatting>
  <conditionalFormatting sqref="Y7:AD106">
    <cfRule type="expression" dxfId="108" priority="1" stopIfTrue="1">
      <formula>NOT(L7)</formula>
    </cfRule>
    <cfRule type="expression" dxfId="107" priority="4" stopIfTrue="1">
      <formula>AND(L7,Y7="High")</formula>
    </cfRule>
    <cfRule type="expression" dxfId="106" priority="5" stopIfTrue="1">
      <formula>AND(L7,Y7="Medium")</formula>
    </cfRule>
    <cfRule type="expression" dxfId="105" priority="6" stopIfTrue="1">
      <formula>AND(L7,Y7="Low")</formula>
    </cfRule>
  </conditionalFormatting>
  <conditionalFormatting sqref="J7:K106">
    <cfRule type="expression" dxfId="104" priority="7" stopIfTrue="1">
      <formula>J7&lt;&gt;""</formula>
    </cfRule>
  </conditionalFormatting>
  <dataValidations count="1">
    <dataValidation type="list" allowBlank="1" showInputMessage="1" showErrorMessage="1" sqref="Y7:AD106">
      <formula1>"High, Medium, Low"</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55"/>
  <sheetViews>
    <sheetView topLeftCell="B1" workbookViewId="0">
      <pane ySplit="5" topLeftCell="A6" activePane="bottomLeft" state="frozen"/>
      <selection activeCell="A4" sqref="A4"/>
      <selection pane="bottomLeft" activeCell="C6" sqref="C6"/>
    </sheetView>
  </sheetViews>
  <sheetFormatPr baseColWidth="10" defaultRowHeight="13" x14ac:dyDescent="0"/>
  <cols>
    <col min="1" max="1" width="6.5703125" hidden="1" customWidth="1"/>
    <col min="2" max="2" width="6.28515625" customWidth="1"/>
    <col min="3" max="3" width="18.7109375" customWidth="1"/>
    <col min="4" max="4" width="15.28515625" customWidth="1"/>
    <col min="5" max="5" width="22" customWidth="1"/>
    <col min="6" max="6" width="10.5703125" customWidth="1"/>
    <col min="7" max="11" width="5.5703125" customWidth="1"/>
    <col min="12" max="12" width="51" customWidth="1"/>
    <col min="13" max="13" width="2.7109375" hidden="1" customWidth="1"/>
    <col min="14" max="15" width="5.7109375" hidden="1" customWidth="1"/>
    <col min="16" max="16" width="2.7109375" hidden="1" customWidth="1"/>
    <col min="17" max="17" width="7.85546875" hidden="1" customWidth="1"/>
    <col min="18" max="18" width="5.28515625" hidden="1" customWidth="1"/>
    <col min="19" max="19" width="6.85546875" hidden="1" customWidth="1"/>
    <col min="20" max="20" width="2.7109375" hidden="1" customWidth="1"/>
    <col min="21" max="21" width="11" hidden="1" customWidth="1"/>
    <col min="22" max="22" width="7.5703125" hidden="1" customWidth="1"/>
    <col min="23" max="23" width="4.140625" hidden="1" customWidth="1"/>
    <col min="24" max="24" width="40" hidden="1" customWidth="1"/>
    <col min="25" max="25" width="5.5703125" hidden="1" customWidth="1"/>
    <col min="26" max="26" width="10.7109375" hidden="1" customWidth="1"/>
    <col min="27" max="39" width="7.28515625" hidden="1" customWidth="1"/>
    <col min="40" max="40" width="24.5703125" hidden="1" customWidth="1"/>
    <col min="41" max="53" width="7.28515625" hidden="1" customWidth="1"/>
    <col min="54" max="54" width="24.5703125" hidden="1" customWidth="1"/>
    <col min="55" max="67" width="7.28515625" hidden="1" customWidth="1"/>
    <col min="68" max="68" width="24.5703125" hidden="1" customWidth="1"/>
    <col min="69" max="81" width="7.28515625" hidden="1" customWidth="1"/>
    <col min="82" max="82" width="24.5703125" hidden="1" customWidth="1"/>
  </cols>
  <sheetData>
    <row r="1" spans="1:82" hidden="1">
      <c r="A1" s="149"/>
      <c r="B1" s="149"/>
      <c r="C1" s="149"/>
      <c r="D1" s="149"/>
      <c r="E1" s="149"/>
      <c r="F1" s="149"/>
      <c r="G1" s="110"/>
      <c r="H1" s="110"/>
      <c r="I1" s="110"/>
      <c r="J1" s="110"/>
      <c r="K1" s="110"/>
      <c r="L1" s="110"/>
      <c r="N1" s="110"/>
      <c r="O1" s="110"/>
      <c r="Q1" s="117"/>
      <c r="R1" s="117"/>
      <c r="S1" s="117"/>
      <c r="U1" s="115" t="s">
        <v>302</v>
      </c>
      <c r="V1" s="117">
        <f>COLUMN(N$5)-COLUMN($A$5)</f>
        <v>13</v>
      </c>
      <c r="W1" s="117"/>
      <c r="X1" s="117"/>
      <c r="Y1" s="117"/>
      <c r="Z1" s="155" t="s">
        <v>548</v>
      </c>
      <c r="AA1" s="159" t="s">
        <v>563</v>
      </c>
      <c r="AB1" s="160"/>
      <c r="AC1" s="160"/>
      <c r="AD1" s="160"/>
      <c r="AE1" s="160"/>
      <c r="AF1" s="160"/>
      <c r="AG1" s="160"/>
      <c r="AH1" s="160"/>
      <c r="AI1" s="160"/>
      <c r="AJ1" s="160"/>
      <c r="AK1" s="160"/>
      <c r="AL1" s="160"/>
      <c r="AM1" s="160"/>
      <c r="AN1" s="161"/>
      <c r="AO1" s="159" t="s">
        <v>564</v>
      </c>
      <c r="AP1" s="160"/>
      <c r="AQ1" s="160"/>
      <c r="AR1" s="160"/>
      <c r="AS1" s="160"/>
      <c r="AT1" s="160"/>
      <c r="AU1" s="160"/>
      <c r="AV1" s="160"/>
      <c r="AW1" s="160"/>
      <c r="AX1" s="160"/>
      <c r="AY1" s="160"/>
      <c r="AZ1" s="160"/>
      <c r="BA1" s="160"/>
      <c r="BB1" s="161"/>
      <c r="BC1" s="159" t="s">
        <v>564</v>
      </c>
      <c r="BD1" s="160"/>
      <c r="BE1" s="160"/>
      <c r="BF1" s="160"/>
      <c r="BG1" s="160"/>
      <c r="BH1" s="160"/>
      <c r="BI1" s="160"/>
      <c r="BJ1" s="160"/>
      <c r="BK1" s="160"/>
      <c r="BL1" s="160"/>
      <c r="BM1" s="160"/>
      <c r="BN1" s="160"/>
      <c r="BO1" s="160"/>
      <c r="BP1" s="161"/>
      <c r="BQ1" s="159" t="s">
        <v>572</v>
      </c>
      <c r="BR1" s="160"/>
      <c r="BS1" s="160"/>
      <c r="BT1" s="160"/>
      <c r="BU1" s="160"/>
      <c r="BV1" s="160"/>
      <c r="BW1" s="160"/>
      <c r="BX1" s="160"/>
      <c r="BY1" s="160"/>
      <c r="BZ1" s="160"/>
      <c r="CA1" s="160"/>
      <c r="CB1" s="160"/>
      <c r="CC1" s="160"/>
      <c r="CD1" s="161"/>
    </row>
    <row r="2" spans="1:82" ht="52" hidden="1">
      <c r="A2" s="149"/>
      <c r="B2" s="149"/>
      <c r="C2" s="149"/>
      <c r="D2" s="149"/>
      <c r="E2" s="149"/>
      <c r="F2" s="115" t="s">
        <v>228</v>
      </c>
      <c r="G2" s="31" t="b">
        <f>Actors!L$6&lt;&gt;""</f>
        <v>0</v>
      </c>
      <c r="H2" s="31" t="b">
        <f>Actors!M$6&lt;&gt;""</f>
        <v>0</v>
      </c>
      <c r="I2" s="31" t="b">
        <f>Actors!N$6&lt;&gt;""</f>
        <v>0</v>
      </c>
      <c r="J2" s="31" t="b">
        <f>Actors!O$6&lt;&gt;""</f>
        <v>0</v>
      </c>
      <c r="K2" s="31" t="b">
        <f>Actors!P$6&lt;&gt;""</f>
        <v>0</v>
      </c>
      <c r="L2" s="117"/>
      <c r="M2" s="111"/>
      <c r="N2" s="117"/>
      <c r="O2" s="117"/>
      <c r="P2" s="111"/>
      <c r="Q2" s="164" t="s">
        <v>560</v>
      </c>
      <c r="R2" s="110">
        <f>COLUMN(B$5) - COLUMN($A$5)</f>
        <v>1</v>
      </c>
      <c r="S2" s="110"/>
      <c r="T2" s="111"/>
      <c r="U2" s="147" t="s">
        <v>269</v>
      </c>
      <c r="V2" s="117">
        <f>COLUMN()-COLUMN($A$5)</f>
        <v>21</v>
      </c>
      <c r="W2" s="117"/>
      <c r="X2" s="117"/>
      <c r="Y2" s="117"/>
      <c r="Z2" s="155" t="s">
        <v>560</v>
      </c>
      <c r="AA2" s="162">
        <f>COLUMN(C$5)-COLUMN($A$5)</f>
        <v>2</v>
      </c>
      <c r="AB2" s="160"/>
      <c r="AC2" s="160"/>
      <c r="AD2" s="160"/>
      <c r="AE2" s="163"/>
      <c r="AF2" s="160"/>
      <c r="AG2" s="163"/>
      <c r="AH2" s="160"/>
      <c r="AI2" s="163"/>
      <c r="AJ2" s="160"/>
      <c r="AK2" s="163"/>
      <c r="AL2" s="160"/>
      <c r="AM2" s="163"/>
      <c r="AN2" s="161"/>
      <c r="AO2" s="162">
        <f>COLUMN(D$5)-COLUMN($A$5)</f>
        <v>3</v>
      </c>
      <c r="AP2" s="160"/>
      <c r="AQ2" s="160"/>
      <c r="AR2" s="160"/>
      <c r="AS2" s="163"/>
      <c r="AT2" s="160"/>
      <c r="AU2" s="163"/>
      <c r="AV2" s="160"/>
      <c r="AW2" s="163"/>
      <c r="AX2" s="160"/>
      <c r="AY2" s="163"/>
      <c r="AZ2" s="160"/>
      <c r="BA2" s="163"/>
      <c r="BB2" s="161"/>
      <c r="BC2" s="162">
        <f>COLUMN(E$5)-COLUMN($A$5)</f>
        <v>4</v>
      </c>
      <c r="BD2" s="160"/>
      <c r="BE2" s="160"/>
      <c r="BF2" s="160"/>
      <c r="BG2" s="163"/>
      <c r="BH2" s="160"/>
      <c r="BI2" s="163"/>
      <c r="BJ2" s="160"/>
      <c r="BK2" s="163"/>
      <c r="BL2" s="160"/>
      <c r="BM2" s="163"/>
      <c r="BN2" s="160"/>
      <c r="BO2" s="163"/>
      <c r="BP2" s="161"/>
      <c r="BQ2" s="162">
        <f>COLUMN(F$5)-COLUMN($A$5)</f>
        <v>5</v>
      </c>
      <c r="BR2" s="160"/>
      <c r="BS2" s="160"/>
      <c r="BT2" s="160"/>
      <c r="BU2" s="163"/>
      <c r="BV2" s="160"/>
      <c r="BW2" s="163"/>
      <c r="BX2" s="160"/>
      <c r="BY2" s="163"/>
      <c r="BZ2" s="160"/>
      <c r="CA2" s="163"/>
      <c r="CB2" s="160"/>
      <c r="CC2" s="163"/>
      <c r="CD2" s="161"/>
    </row>
    <row r="3" spans="1:82" ht="47" hidden="1" customHeight="1">
      <c r="A3" s="152" t="s">
        <v>559</v>
      </c>
      <c r="B3" s="211" t="s">
        <v>247</v>
      </c>
      <c r="C3" s="204"/>
      <c r="D3" s="204"/>
      <c r="E3" s="204"/>
      <c r="F3" s="204"/>
      <c r="G3" s="204"/>
      <c r="H3" s="204"/>
      <c r="I3" s="204"/>
      <c r="J3" s="204"/>
      <c r="K3" s="230"/>
      <c r="L3" s="211" t="s">
        <v>250</v>
      </c>
      <c r="M3" s="224"/>
      <c r="N3" s="224"/>
      <c r="O3" s="224"/>
      <c r="P3" s="111"/>
      <c r="Q3" s="284" t="s">
        <v>249</v>
      </c>
      <c r="R3" s="285"/>
      <c r="S3" s="285"/>
      <c r="T3" s="111"/>
      <c r="U3" s="211" t="s">
        <v>252</v>
      </c>
      <c r="V3" s="224"/>
      <c r="W3" s="224"/>
      <c r="X3" s="224"/>
      <c r="Y3" s="224"/>
      <c r="Z3" s="224"/>
      <c r="AA3" s="224"/>
      <c r="AB3" s="224"/>
      <c r="AC3" s="224"/>
      <c r="AD3" s="224"/>
      <c r="AE3" s="224"/>
      <c r="AF3" s="224"/>
      <c r="AG3" s="224"/>
      <c r="AH3" s="224"/>
      <c r="AI3" s="224"/>
      <c r="AJ3" s="224"/>
      <c r="AK3" s="224"/>
      <c r="AL3" s="224"/>
      <c r="AM3" s="224"/>
      <c r="AN3" s="224"/>
      <c r="AO3" s="224"/>
      <c r="AP3" s="224"/>
      <c r="AQ3" s="224"/>
      <c r="AR3" s="224"/>
      <c r="AS3" s="224"/>
      <c r="AT3" s="224"/>
      <c r="AU3" s="224"/>
      <c r="AV3" s="224"/>
      <c r="AW3" s="224"/>
      <c r="AX3" s="224"/>
      <c r="AY3" s="224"/>
      <c r="AZ3" s="224"/>
      <c r="BA3" s="224"/>
      <c r="BB3" s="224"/>
      <c r="BC3" s="224"/>
      <c r="BD3" s="224"/>
      <c r="BE3" s="224"/>
      <c r="BF3" s="224"/>
      <c r="BG3" s="224"/>
      <c r="BH3" s="224"/>
      <c r="BI3" s="224"/>
      <c r="BJ3" s="224"/>
      <c r="BK3" s="224"/>
      <c r="BL3" s="224"/>
      <c r="BM3" s="224"/>
      <c r="BN3" s="224"/>
      <c r="BO3" s="224"/>
      <c r="BP3" s="224"/>
      <c r="BQ3" s="224"/>
      <c r="BR3" s="224"/>
      <c r="BS3" s="224"/>
      <c r="BT3" s="224"/>
      <c r="BU3" s="224"/>
      <c r="BV3" s="224"/>
      <c r="BW3" s="224"/>
      <c r="BX3" s="224"/>
      <c r="BY3" s="224"/>
      <c r="BZ3" s="224"/>
      <c r="CA3" s="224"/>
      <c r="CB3" s="224"/>
      <c r="CC3" s="224"/>
      <c r="CD3" s="224"/>
    </row>
    <row r="4" spans="1:82" ht="27" customHeight="1">
      <c r="A4" s="149">
        <f>COUNTIF($A$5:$A$200,"&gt;0")</f>
        <v>50</v>
      </c>
      <c r="B4" s="16"/>
      <c r="C4" s="16"/>
      <c r="D4" s="16"/>
      <c r="E4" s="16"/>
      <c r="F4" s="16"/>
      <c r="G4" s="214" t="s">
        <v>257</v>
      </c>
      <c r="H4" s="215"/>
      <c r="I4" s="215"/>
      <c r="J4" s="215"/>
      <c r="K4" s="221"/>
      <c r="L4" s="16"/>
      <c r="M4" s="111"/>
      <c r="N4" s="167"/>
      <c r="O4" s="167"/>
      <c r="P4" s="111"/>
      <c r="Q4" s="113"/>
      <c r="R4" s="113"/>
      <c r="S4" s="113"/>
      <c r="T4" s="111"/>
      <c r="U4" s="113"/>
      <c r="V4" s="115" t="s">
        <v>557</v>
      </c>
      <c r="W4" s="113"/>
      <c r="X4" s="113"/>
      <c r="Y4" s="113"/>
      <c r="Z4" s="113"/>
      <c r="AA4" s="211" t="s">
        <v>561</v>
      </c>
      <c r="AB4" s="204"/>
      <c r="AC4" s="204"/>
      <c r="AD4" s="204"/>
      <c r="AE4" s="204"/>
      <c r="AF4" s="204"/>
      <c r="AG4" s="204"/>
      <c r="AH4" s="204"/>
      <c r="AI4" s="204"/>
      <c r="AJ4" s="204"/>
      <c r="AK4" s="204"/>
      <c r="AL4" s="204"/>
      <c r="AM4" s="204"/>
      <c r="AN4" s="230"/>
      <c r="AO4" s="211" t="s">
        <v>562</v>
      </c>
      <c r="AP4" s="204"/>
      <c r="AQ4" s="204"/>
      <c r="AR4" s="204"/>
      <c r="AS4" s="204"/>
      <c r="AT4" s="204"/>
      <c r="AU4" s="204"/>
      <c r="AV4" s="204"/>
      <c r="AW4" s="204"/>
      <c r="AX4" s="204"/>
      <c r="AY4" s="204"/>
      <c r="AZ4" s="204"/>
      <c r="BA4" s="204"/>
      <c r="BB4" s="230"/>
      <c r="BC4" s="211" t="s">
        <v>565</v>
      </c>
      <c r="BD4" s="204"/>
      <c r="BE4" s="204"/>
      <c r="BF4" s="204"/>
      <c r="BG4" s="204"/>
      <c r="BH4" s="204"/>
      <c r="BI4" s="204"/>
      <c r="BJ4" s="204"/>
      <c r="BK4" s="204"/>
      <c r="BL4" s="204"/>
      <c r="BM4" s="204"/>
      <c r="BN4" s="204"/>
      <c r="BO4" s="204"/>
      <c r="BP4" s="230"/>
      <c r="BQ4" s="211" t="s">
        <v>565</v>
      </c>
      <c r="BR4" s="204"/>
      <c r="BS4" s="204"/>
      <c r="BT4" s="204"/>
      <c r="BU4" s="204"/>
      <c r="BV4" s="204"/>
      <c r="BW4" s="204"/>
      <c r="BX4" s="204"/>
      <c r="BY4" s="204"/>
      <c r="BZ4" s="204"/>
      <c r="CA4" s="204"/>
      <c r="CB4" s="204"/>
      <c r="CC4" s="204"/>
      <c r="CD4" s="230"/>
    </row>
    <row r="5" spans="1:82" ht="76">
      <c r="A5" s="172" t="s">
        <v>555</v>
      </c>
      <c r="B5" s="16" t="s">
        <v>246</v>
      </c>
      <c r="C5" s="16" t="s">
        <v>229</v>
      </c>
      <c r="D5" s="16" t="s">
        <v>230</v>
      </c>
      <c r="E5" s="16" t="s">
        <v>231</v>
      </c>
      <c r="F5" s="16" t="s">
        <v>232</v>
      </c>
      <c r="G5" s="19" t="str">
        <f>IF(G$2,Actors!L$6,"")</f>
        <v/>
      </c>
      <c r="H5" s="19" t="str">
        <f>IF(H$2,Actors!M$6,"")</f>
        <v/>
      </c>
      <c r="I5" s="19" t="str">
        <f>IF(I$2,Actors!N$6,"")</f>
        <v/>
      </c>
      <c r="J5" s="19" t="str">
        <f>IF(J$2,Actors!O$6,"")</f>
        <v/>
      </c>
      <c r="K5" s="19" t="str">
        <f>IF(K$2,Actors!P$6,"")</f>
        <v/>
      </c>
      <c r="L5" s="16" t="s">
        <v>547</v>
      </c>
      <c r="M5" s="148" t="s">
        <v>549</v>
      </c>
      <c r="N5" s="114" t="s">
        <v>253</v>
      </c>
      <c r="O5" s="166" t="s">
        <v>602</v>
      </c>
      <c r="P5" s="148" t="s">
        <v>549</v>
      </c>
      <c r="Q5" s="21" t="s">
        <v>188</v>
      </c>
      <c r="R5" s="81" t="s">
        <v>248</v>
      </c>
      <c r="S5" s="21" t="s">
        <v>251</v>
      </c>
      <c r="T5" s="148" t="s">
        <v>549</v>
      </c>
      <c r="U5" s="115" t="s">
        <v>556</v>
      </c>
      <c r="V5" s="112">
        <v>0</v>
      </c>
      <c r="W5" s="81" t="s">
        <v>246</v>
      </c>
      <c r="X5" s="115" t="s">
        <v>573</v>
      </c>
      <c r="Y5" s="172" t="s">
        <v>601</v>
      </c>
      <c r="Z5" s="133" t="s">
        <v>558</v>
      </c>
      <c r="AA5" s="154" t="s">
        <v>571</v>
      </c>
      <c r="AB5" s="154">
        <v>0</v>
      </c>
      <c r="AC5" s="154" t="s">
        <v>566</v>
      </c>
      <c r="AD5" s="154">
        <v>1</v>
      </c>
      <c r="AE5" s="154" t="s">
        <v>567</v>
      </c>
      <c r="AF5" s="154">
        <v>2</v>
      </c>
      <c r="AG5" s="154" t="s">
        <v>567</v>
      </c>
      <c r="AH5" s="154">
        <v>3</v>
      </c>
      <c r="AI5" s="154" t="s">
        <v>567</v>
      </c>
      <c r="AJ5" s="154">
        <v>4</v>
      </c>
      <c r="AK5" s="154" t="s">
        <v>567</v>
      </c>
      <c r="AL5" s="154" t="s">
        <v>568</v>
      </c>
      <c r="AM5" s="154" t="s">
        <v>569</v>
      </c>
      <c r="AN5" s="154" t="s">
        <v>570</v>
      </c>
      <c r="AO5" s="154" t="s">
        <v>571</v>
      </c>
      <c r="AP5" s="154">
        <v>0</v>
      </c>
      <c r="AQ5" s="154" t="s">
        <v>566</v>
      </c>
      <c r="AR5" s="154">
        <v>1</v>
      </c>
      <c r="AS5" s="154" t="s">
        <v>567</v>
      </c>
      <c r="AT5" s="154">
        <v>2</v>
      </c>
      <c r="AU5" s="154" t="s">
        <v>567</v>
      </c>
      <c r="AV5" s="154">
        <v>3</v>
      </c>
      <c r="AW5" s="154" t="s">
        <v>567</v>
      </c>
      <c r="AX5" s="154">
        <v>4</v>
      </c>
      <c r="AY5" s="154" t="s">
        <v>567</v>
      </c>
      <c r="AZ5" s="154" t="s">
        <v>568</v>
      </c>
      <c r="BA5" s="154" t="s">
        <v>569</v>
      </c>
      <c r="BB5" s="154" t="s">
        <v>570</v>
      </c>
      <c r="BC5" s="154" t="s">
        <v>571</v>
      </c>
      <c r="BD5" s="154">
        <v>0</v>
      </c>
      <c r="BE5" s="154" t="s">
        <v>566</v>
      </c>
      <c r="BF5" s="154">
        <v>1</v>
      </c>
      <c r="BG5" s="154" t="s">
        <v>567</v>
      </c>
      <c r="BH5" s="154">
        <v>2</v>
      </c>
      <c r="BI5" s="154" t="s">
        <v>567</v>
      </c>
      <c r="BJ5" s="154">
        <v>3</v>
      </c>
      <c r="BK5" s="154" t="s">
        <v>567</v>
      </c>
      <c r="BL5" s="154">
        <v>4</v>
      </c>
      <c r="BM5" s="154" t="s">
        <v>567</v>
      </c>
      <c r="BN5" s="154" t="s">
        <v>568</v>
      </c>
      <c r="BO5" s="154" t="s">
        <v>569</v>
      </c>
      <c r="BP5" s="154" t="s">
        <v>570</v>
      </c>
      <c r="BQ5" s="154" t="s">
        <v>571</v>
      </c>
      <c r="BR5" s="154">
        <v>0</v>
      </c>
      <c r="BS5" s="154" t="s">
        <v>566</v>
      </c>
      <c r="BT5" s="154">
        <v>1</v>
      </c>
      <c r="BU5" s="154" t="s">
        <v>567</v>
      </c>
      <c r="BV5" s="154">
        <v>2</v>
      </c>
      <c r="BW5" s="154" t="s">
        <v>567</v>
      </c>
      <c r="BX5" s="154">
        <v>3</v>
      </c>
      <c r="BY5" s="154" t="s">
        <v>567</v>
      </c>
      <c r="BZ5" s="154">
        <v>4</v>
      </c>
      <c r="CA5" s="154" t="s">
        <v>567</v>
      </c>
      <c r="CB5" s="154" t="s">
        <v>568</v>
      </c>
      <c r="CC5" s="154" t="s">
        <v>569</v>
      </c>
      <c r="CD5" s="154" t="s">
        <v>570</v>
      </c>
    </row>
    <row r="6" spans="1:82" ht="26">
      <c r="A6" s="150">
        <f>ROW()-ROW($A$5)</f>
        <v>1</v>
      </c>
      <c r="B6" s="40" t="s">
        <v>290</v>
      </c>
      <c r="C6" s="169"/>
      <c r="D6" s="170"/>
      <c r="E6" s="170"/>
      <c r="F6" s="171"/>
      <c r="G6" s="42"/>
      <c r="H6" s="42"/>
      <c r="I6" s="42"/>
      <c r="J6" s="42"/>
      <c r="K6" s="42"/>
      <c r="L6" s="168" t="str">
        <f t="shared" ref="L6:L37" ca="1" si="0" xml:space="preserve"> IF(N6,OFFSET($A$5,MATCH($B6,$W$6:$W$200,0),COLUMN($X$5)-COLUMN($A$5)),"")</f>
        <v>Attackers, prohibited threats, or intended response not yet defined.</v>
      </c>
      <c r="M6" s="111"/>
      <c r="N6" s="150" t="b">
        <f ca="1">(COUNTIF(OFFSET($A$5,1,1,$A6),B6)=1)</f>
        <v>1</v>
      </c>
      <c r="O6" s="150" t="b">
        <f>AND(NOT(ISBLANK(B6)),NOT(AND(ISBLANK(C6),ISBLANK(D6),ISBLANK(E6),ISBLANK(F6))))</f>
        <v>0</v>
      </c>
      <c r="P6" s="111"/>
      <c r="Q6" s="150">
        <f>$A6-1</f>
        <v>0</v>
      </c>
      <c r="R6" s="150" t="str">
        <f t="shared" ref="R6:R37" ca="1" si="1">OFFSET($A$5, $Q6, R$2)</f>
        <v>#</v>
      </c>
      <c r="S6" s="150" t="b">
        <f t="shared" ref="S6:S37" ca="1" si="2">B6=R6</f>
        <v>0</v>
      </c>
      <c r="T6" s="111"/>
      <c r="U6" s="150">
        <f t="shared" ref="U6:U37" ca="1" si="3">OFFSET($A$5,$Q6,$V$2)+1</f>
        <v>1</v>
      </c>
      <c r="V6" s="150">
        <f ca="1">MATCH(TRUE,OFFSET($A$5,U6,V$1,20,1),0)-1+U6</f>
        <v>1</v>
      </c>
      <c r="W6" s="112" t="str">
        <f t="shared" ref="W6:W37" ca="1" si="4">IF(ISNA(V6),"",OFFSET($A$5,V6,1))</f>
        <v>SO1</v>
      </c>
      <c r="X6" s="112" t="str">
        <f ca="1" xml:space="preserve"> IF(Y6,IF(AN6="",CONCATENATE(UPPER(LEFT(SystemName,1)),RIGHT(SystemName,LEN(SystemName)-1)),"When " &amp; AN6 &amp; ", " &amp; SystemName) &amp; " shall not allow " &amp; BB6 &amp; " to " &amp; BP6 &amp; ".  If such an attacker tries, " &amp; SystemName &amp; " shall " &amp; CD6 &amp; " the attack.","Attackers, prohibited threats, or intended response not yet defined.")</f>
        <v>Attackers, prohibited threats, or intended response not yet defined.</v>
      </c>
      <c r="Y6" s="112" t="b">
        <f ca="1" xml:space="preserve"> AND(BB6 &lt;&gt;"", BP6 &lt;&gt; "", CD6 &lt;&gt; "")</f>
        <v>0</v>
      </c>
      <c r="Z6" s="150">
        <f t="shared" ref="Z6:Z37" ca="1" si="5">COUNTIF(OFFSET($A$5,$V6,1,$A$4,1),$W6)</f>
        <v>1</v>
      </c>
      <c r="AA6" s="150">
        <f t="shared" ref="AA6:AA37" ca="1" si="6">COUNTA(OFFSET($A$5,$V6,AA$2,$Z6,1))</f>
        <v>0</v>
      </c>
      <c r="AB6" s="153">
        <f t="shared" ref="AB6:AB37" ca="1" si="7">IF(AB$5&lt;AA6,OFFSET($A$5,$V6+AB$5,AA$2),0)</f>
        <v>0</v>
      </c>
      <c r="AC6" s="153" t="str">
        <f ca="1">IF(AB6=0,"", AB6)</f>
        <v/>
      </c>
      <c r="AD6" s="153">
        <f t="shared" ref="AD6:AD37" ca="1" si="8">IF(AD$5&lt;AA6,OFFSET($A$5,$V6+AD$5,AA$2),0)</f>
        <v>0</v>
      </c>
      <c r="AE6" s="153" t="str">
        <f ca="1">IF(AD6=0,"", IF(AF6=0," " &amp; AA$1 &amp; " ", ", ") &amp; AD6)</f>
        <v/>
      </c>
      <c r="AF6" s="153">
        <f t="shared" ref="AF6:AF37" ca="1" si="9">IF(AF$5&lt;AA6,OFFSET($A$5,$V6+AF$5,AA$2),0)</f>
        <v>0</v>
      </c>
      <c r="AG6" s="153" t="str">
        <f ca="1">IF(AF6=0,"", IF(AH6=0,", " &amp; AA$1 &amp; " ", ", ") &amp; AF6)</f>
        <v/>
      </c>
      <c r="AH6" s="153">
        <f t="shared" ref="AH6:AH37" ca="1" si="10">IF(AH$5&lt;AA6,OFFSET($A$5,$V6+AH$5,AA$2),0)</f>
        <v>0</v>
      </c>
      <c r="AI6" s="153" t="str">
        <f ca="1">IF(AH6=0,"", IF(AJ6=0,", " &amp; AA$1 &amp; " ", ", ") &amp; AH6)</f>
        <v/>
      </c>
      <c r="AJ6" s="153">
        <f t="shared" ref="AJ6:AJ37" ca="1" si="11">IF(AJ$5&lt;AA6,OFFSET($A$5,$V6+AJ$5,AA$2),0)</f>
        <v>0</v>
      </c>
      <c r="AK6" s="153" t="str">
        <f ca="1">IF(AJ6=0,"", IF(AL6=0,", " &amp; AA$1 &amp; " ", ", ") &amp; AJ6)</f>
        <v/>
      </c>
      <c r="AL6" s="153">
        <f ca="1">MAX(0,AA6- AJ$5-1)</f>
        <v>0</v>
      </c>
      <c r="AM6" s="153" t="str">
        <f ca="1">IF(AL6, ", " &amp; AA$1 &amp; " " &amp; AL6 &amp; " other condition" &amp; IF(AL6=1,"","s") &amp; " listed in the table", "")</f>
        <v/>
      </c>
      <c r="AN6" s="153" t="str">
        <f ca="1" xml:space="preserve"> AC6 &amp;  AE6 &amp;AG6 &amp;  AI6 &amp; AK6 &amp; AM6</f>
        <v/>
      </c>
      <c r="AO6" s="150">
        <f t="shared" ref="AO6:AO37" ca="1" si="12">COUNTA(OFFSET($A$5,$V6,AO$2,$Z6,1))</f>
        <v>0</v>
      </c>
      <c r="AP6" s="153">
        <f t="shared" ref="AP6:AP37" ca="1" si="13">IF(AP$5&lt;AO6,OFFSET($A$5,$V6+AP$5,AO$2),0)</f>
        <v>0</v>
      </c>
      <c r="AQ6" s="153" t="str">
        <f ca="1">IF(AP6=0,"", AP6)</f>
        <v/>
      </c>
      <c r="AR6" s="153">
        <f t="shared" ref="AR6:AR37" ca="1" si="14">IF(AR$5&lt;AO6,OFFSET($A$5,$V6+AR$5,AO$2),0)</f>
        <v>0</v>
      </c>
      <c r="AS6" s="153" t="str">
        <f ca="1">IF(AR6=0,"", IF(AT6=0," " &amp; AO$1 &amp; " ", ", ") &amp; AR6)</f>
        <v/>
      </c>
      <c r="AT6" s="153">
        <f t="shared" ref="AT6:AT37" ca="1" si="15">IF(AT$5&lt;AO6,OFFSET($A$5,$V6+AT$5,AO$2),0)</f>
        <v>0</v>
      </c>
      <c r="AU6" s="153" t="str">
        <f ca="1">IF(AT6=0,"", IF(AV6=0,", " &amp; AO$1 &amp; " ", ", ") &amp; AT6)</f>
        <v/>
      </c>
      <c r="AV6" s="153">
        <f t="shared" ref="AV6:AV37" ca="1" si="16">IF(AV$5&lt;AO6,OFFSET($A$5,$V6+AV$5,AO$2),0)</f>
        <v>0</v>
      </c>
      <c r="AW6" s="153" t="str">
        <f ca="1">IF(AV6=0,"", IF(AX6=0,", " &amp; AO$1 &amp; " ", ", ") &amp; AV6)</f>
        <v/>
      </c>
      <c r="AX6" s="153">
        <f t="shared" ref="AX6:AX37" ca="1" si="17">IF(AX$5&lt;AO6,OFFSET($A$5,$V6+AX$5,AO$2),0)</f>
        <v>0</v>
      </c>
      <c r="AY6" s="153" t="str">
        <f ca="1">IF(AX6=0,"", IF(AZ6=0,", " &amp; AO$1 &amp; " ", ", ") &amp; AX6)</f>
        <v/>
      </c>
      <c r="AZ6" s="153">
        <f ca="1">MAX(0,AO6- AX$5-1)</f>
        <v>0</v>
      </c>
      <c r="BA6" s="153" t="str">
        <f ca="1">IF(AZ6, ", " &amp; AO$1 &amp; " " &amp; AZ6 &amp; " other condition" &amp; IF(AZ6=1,"","s") &amp; " listed in the table", "")</f>
        <v/>
      </c>
      <c r="BB6" s="153" t="str">
        <f ca="1" xml:space="preserve"> AQ6 &amp;  AS6 &amp;AU6 &amp;  AW6 &amp; AY6 &amp; BA6</f>
        <v/>
      </c>
      <c r="BC6" s="150">
        <f t="shared" ref="BC6:BC37" ca="1" si="18">COUNTA(OFFSET($A$5,$V6,BC$2,$Z6,1))</f>
        <v>0</v>
      </c>
      <c r="BD6" s="153">
        <f t="shared" ref="BD6:BD37" ca="1" si="19">IF(BD$5&lt;BC6,OFFSET($A$5,$V6+BD$5,BC$2),0)</f>
        <v>0</v>
      </c>
      <c r="BE6" s="153" t="str">
        <f ca="1">IF(BD6=0,"", BD6)</f>
        <v/>
      </c>
      <c r="BF6" s="153">
        <f t="shared" ref="BF6:BF37" ca="1" si="20">IF(BF$5&lt;BC6,OFFSET($A$5,$V6+BF$5,BC$2),0)</f>
        <v>0</v>
      </c>
      <c r="BG6" s="153" t="str">
        <f ca="1">IF(BF6=0,"", IF(BH6=0," " &amp; BC$1 &amp; " ", ", ") &amp; BF6)</f>
        <v/>
      </c>
      <c r="BH6" s="153">
        <f t="shared" ref="BH6:BH37" ca="1" si="21">IF(BH$5&lt;BC6,OFFSET($A$5,$V6+BH$5,BC$2),0)</f>
        <v>0</v>
      </c>
      <c r="BI6" s="153" t="str">
        <f ca="1">IF(BH6=0,"", IF(BJ6=0,", " &amp; BC$1 &amp; " ", ", ") &amp; BH6)</f>
        <v/>
      </c>
      <c r="BJ6" s="153">
        <f t="shared" ref="BJ6:BJ37" ca="1" si="22">IF(BJ$5&lt;BC6,OFFSET($A$5,$V6+BJ$5,BC$2),0)</f>
        <v>0</v>
      </c>
      <c r="BK6" s="153" t="str">
        <f ca="1">IF(BJ6=0,"", IF(BL6=0,", " &amp; BC$1 &amp; " ", ", ") &amp; BJ6)</f>
        <v/>
      </c>
      <c r="BL6" s="153">
        <f t="shared" ref="BL6:BL37" ca="1" si="23">IF(BL$5&lt;BC6,OFFSET($A$5,$V6+BL$5,BC$2),0)</f>
        <v>0</v>
      </c>
      <c r="BM6" s="153" t="str">
        <f ca="1">IF(BL6=0,"", IF(BN6=0,", " &amp; BC$1 &amp; " ", ", ") &amp; BL6)</f>
        <v/>
      </c>
      <c r="BN6" s="153">
        <f ca="1">MAX(0,BC6- BL$5-1)</f>
        <v>0</v>
      </c>
      <c r="BO6" s="153" t="str">
        <f ca="1">IF(BN6, ", " &amp; BC$1 &amp; " " &amp; BN6 &amp; " other condition" &amp; IF(BN6=1,"","s") &amp; " listed in the table", "")</f>
        <v/>
      </c>
      <c r="BP6" s="153" t="str">
        <f ca="1" xml:space="preserve"> BE6 &amp;  BG6 &amp;BI6 &amp;  BK6 &amp; BM6 &amp; BO6</f>
        <v/>
      </c>
      <c r="BQ6" s="150">
        <f t="shared" ref="BQ6:BQ37" ca="1" si="24">COUNTA(OFFSET($A$5,$V6,BQ$2,$Z6,1))</f>
        <v>0</v>
      </c>
      <c r="BR6" s="153">
        <f t="shared" ref="BR6:BR37" ca="1" si="25">IF(BR$5&lt;BQ6,OFFSET($A$5,$V6+BR$5,BQ$2),0)</f>
        <v>0</v>
      </c>
      <c r="BS6" s="153" t="str">
        <f ca="1">IF(BR6=0,"", BR6)</f>
        <v/>
      </c>
      <c r="BT6" s="153">
        <f t="shared" ref="BT6:BT37" ca="1" si="26">IF(BT$5&lt;BQ6,OFFSET($A$5,$V6+BT$5,BQ$2),0)</f>
        <v>0</v>
      </c>
      <c r="BU6" s="153" t="str">
        <f ca="1">IF(BT6=0,"", IF(BV6=0," " &amp; BQ$1 &amp; " ", ", ") &amp; BT6)</f>
        <v/>
      </c>
      <c r="BV6" s="153">
        <f t="shared" ref="BV6:BV37" ca="1" si="27">IF(BV$5&lt;BQ6,OFFSET($A$5,$V6+BV$5,BQ$2),0)</f>
        <v>0</v>
      </c>
      <c r="BW6" s="153" t="str">
        <f ca="1">IF(BV6=0,"", IF(BX6=0,", " &amp; BQ$1 &amp; " ", ", ") &amp; BV6)</f>
        <v/>
      </c>
      <c r="BX6" s="153">
        <f t="shared" ref="BX6:BX37" ca="1" si="28">IF(BX$5&lt;BQ6,OFFSET($A$5,$V6+BX$5,BQ$2),0)</f>
        <v>0</v>
      </c>
      <c r="BY6" s="153" t="str">
        <f ca="1">IF(BX6=0,"", IF(BZ6=0,", " &amp; BQ$1 &amp; " ", ", ") &amp; BX6)</f>
        <v/>
      </c>
      <c r="BZ6" s="153">
        <f t="shared" ref="BZ6:BZ37" ca="1" si="29">IF(BZ$5&lt;BQ6,OFFSET($A$5,$V6+BZ$5,BQ$2),0)</f>
        <v>0</v>
      </c>
      <c r="CA6" s="153" t="str">
        <f ca="1">IF(BZ6=0,"", IF(CB6=0,", " &amp; BQ$1 &amp; " ", ", ") &amp; BZ6)</f>
        <v/>
      </c>
      <c r="CB6" s="153">
        <f ca="1">MAX(0,BQ6- BZ$5-1)</f>
        <v>0</v>
      </c>
      <c r="CC6" s="153" t="str">
        <f ca="1">IF(CB6, ", " &amp; BQ$1 &amp; " " &amp; CB6 &amp; " other condition" &amp; IF(CB6=1,"","s") &amp; " listed in the table", "")</f>
        <v/>
      </c>
      <c r="CD6" s="153" t="str">
        <f ca="1" xml:space="preserve"> BS6 &amp;  BU6 &amp;BW6 &amp;  BY6 &amp; CA6 &amp; CC6</f>
        <v/>
      </c>
    </row>
    <row r="7" spans="1:82">
      <c r="A7" s="150">
        <f t="shared" ref="A7:A55" si="30">ROW()-ROW($A$5)</f>
        <v>2</v>
      </c>
      <c r="B7" s="40"/>
      <c r="C7" s="169"/>
      <c r="D7" s="170"/>
      <c r="E7" s="170"/>
      <c r="F7" s="171"/>
      <c r="G7" s="42"/>
      <c r="H7" s="42"/>
      <c r="I7" s="42"/>
      <c r="J7" s="42"/>
      <c r="K7" s="42"/>
      <c r="L7" s="168" t="str">
        <f t="shared" ca="1" si="0"/>
        <v/>
      </c>
      <c r="M7" s="111"/>
      <c r="N7" s="150" t="b">
        <f t="shared" ref="N7:N55" ca="1" si="31">(COUNTIF(OFFSET($A$5,1,1,$A7),B7)=1)</f>
        <v>0</v>
      </c>
      <c r="O7" s="150" t="b">
        <f t="shared" ref="O7:O55" si="32">AND(NOT(ISBLANK(B7)),NOT(AND(ISBLANK(C7),ISBLANK(D7),ISBLANK(E7),ISBLANK(F7))))</f>
        <v>0</v>
      </c>
      <c r="P7" s="111"/>
      <c r="Q7" s="150">
        <f t="shared" ref="Q7:Q55" si="33">$A7-1</f>
        <v>1</v>
      </c>
      <c r="R7" s="150" t="str">
        <f t="shared" ca="1" si="1"/>
        <v>SO1</v>
      </c>
      <c r="S7" s="150" t="b">
        <f t="shared" ca="1" si="2"/>
        <v>0</v>
      </c>
      <c r="T7" s="111"/>
      <c r="U7" s="150">
        <f t="shared" ca="1" si="3"/>
        <v>2</v>
      </c>
      <c r="V7" s="150" t="e">
        <f t="shared" ref="V7:V55" ca="1" si="34">MATCH(TRUE,OFFSET($A$5,U7,V$1,20,1),0)-1+U7</f>
        <v>#N/A</v>
      </c>
      <c r="W7" s="112" t="str">
        <f t="shared" ca="1" si="4"/>
        <v/>
      </c>
      <c r="X7" s="112" t="e">
        <f ca="1" xml:space="preserve"> IF(Y7,IF(AN7="",CONCATENATE(UPPER(LEFT(SystemName,1)),RIGHT(SystemName,LEN(SystemName)-1)),"When " &amp; AN7 &amp; ", " &amp; SystemName) &amp; " shall not allow " &amp; BB7 &amp; " to " &amp; BP7 &amp; ".  If such an attacker tries, " &amp; SystemName &amp; " shall " &amp; CD7 &amp; " the attack.","Attackers, prohibited threats, or intended response not yet defined.")</f>
        <v>#N/A</v>
      </c>
      <c r="Y7" s="112" t="e">
        <f t="shared" ref="Y7:Y55" ca="1" si="35" xml:space="preserve"> AND(BB7 &lt;&gt;"", BP7 &lt;&gt; "", CD7 &lt;&gt; "")</f>
        <v>#N/A</v>
      </c>
      <c r="Z7" s="150" t="e">
        <f t="shared" ca="1" si="5"/>
        <v>#N/A</v>
      </c>
      <c r="AA7" s="150">
        <f t="shared" ca="1" si="6"/>
        <v>1</v>
      </c>
      <c r="AB7" s="153" t="e">
        <f t="shared" ca="1" si="7"/>
        <v>#N/A</v>
      </c>
      <c r="AC7" s="153" t="e">
        <f t="shared" ref="AC7:AC55" ca="1" si="36">IF(AB7=0,"", AB7)</f>
        <v>#N/A</v>
      </c>
      <c r="AD7" s="153">
        <f t="shared" ca="1" si="8"/>
        <v>0</v>
      </c>
      <c r="AE7" s="153" t="str">
        <f t="shared" ref="AE7:AE55" ca="1" si="37">IF(AD7=0,"", IF(AF7=0," " &amp; AA$1 &amp; " ", ", ") &amp; AD7)</f>
        <v/>
      </c>
      <c r="AF7" s="153">
        <f t="shared" ca="1" si="9"/>
        <v>0</v>
      </c>
      <c r="AG7" s="153" t="str">
        <f t="shared" ref="AG7:AG55" ca="1" si="38">IF(AF7=0,"", IF(AH7=0,", " &amp; AA$1 &amp; " ", ", ") &amp; AF7)</f>
        <v/>
      </c>
      <c r="AH7" s="153">
        <f t="shared" ca="1" si="10"/>
        <v>0</v>
      </c>
      <c r="AI7" s="153" t="str">
        <f t="shared" ref="AI7:AI55" ca="1" si="39">IF(AH7=0,"", IF(AJ7=0,", " &amp; AA$1 &amp; " ", ", ") &amp; AH7)</f>
        <v/>
      </c>
      <c r="AJ7" s="153">
        <f t="shared" ca="1" si="11"/>
        <v>0</v>
      </c>
      <c r="AK7" s="153" t="str">
        <f t="shared" ref="AK7:AK55" ca="1" si="40">IF(AJ7=0,"", IF(AL7=0,", " &amp; AA$1 &amp; " ", ", ") &amp; AJ7)</f>
        <v/>
      </c>
      <c r="AL7" s="153">
        <f t="shared" ref="AL7:AL55" ca="1" si="41">MAX(0,AA7- AJ$5-1)</f>
        <v>0</v>
      </c>
      <c r="AM7" s="153" t="str">
        <f t="shared" ref="AM7:AM55" ca="1" si="42">IF(AL7, ", " &amp; AA$1 &amp; " " &amp; AL7 &amp; " other condition" &amp; IF(AL7=1,"","s") &amp; " listed in the table", "")</f>
        <v/>
      </c>
      <c r="AN7" s="153" t="e">
        <f t="shared" ref="AN7:AN55" ca="1" si="43" xml:space="preserve"> AC7 &amp;  AE7 &amp;AG7 &amp;  AI7 &amp; AK7 &amp; AM7</f>
        <v>#N/A</v>
      </c>
      <c r="AO7" s="150">
        <f t="shared" ca="1" si="12"/>
        <v>1</v>
      </c>
      <c r="AP7" s="153" t="e">
        <f t="shared" ca="1" si="13"/>
        <v>#N/A</v>
      </c>
      <c r="AQ7" s="153" t="e">
        <f t="shared" ref="AQ7:AQ55" ca="1" si="44">IF(AP7=0,"", AP7)</f>
        <v>#N/A</v>
      </c>
      <c r="AR7" s="153">
        <f t="shared" ca="1" si="14"/>
        <v>0</v>
      </c>
      <c r="AS7" s="153" t="str">
        <f t="shared" ref="AS7:AS55" ca="1" si="45">IF(AR7=0,"", IF(AT7=0," " &amp; AO$1 &amp; " ", ", ") &amp; AR7)</f>
        <v/>
      </c>
      <c r="AT7" s="153">
        <f t="shared" ca="1" si="15"/>
        <v>0</v>
      </c>
      <c r="AU7" s="153" t="str">
        <f t="shared" ref="AU7:AU55" ca="1" si="46">IF(AT7=0,"", IF(AV7=0,", " &amp; AO$1 &amp; " ", ", ") &amp; AT7)</f>
        <v/>
      </c>
      <c r="AV7" s="153">
        <f t="shared" ca="1" si="16"/>
        <v>0</v>
      </c>
      <c r="AW7" s="153" t="str">
        <f t="shared" ref="AW7:AW55" ca="1" si="47">IF(AV7=0,"", IF(AX7=0,", " &amp; AO$1 &amp; " ", ", ") &amp; AV7)</f>
        <v/>
      </c>
      <c r="AX7" s="153">
        <f t="shared" ca="1" si="17"/>
        <v>0</v>
      </c>
      <c r="AY7" s="153" t="str">
        <f t="shared" ref="AY7:AY55" ca="1" si="48">IF(AX7=0,"", IF(AZ7=0,", " &amp; AO$1 &amp; " ", ", ") &amp; AX7)</f>
        <v/>
      </c>
      <c r="AZ7" s="153">
        <f t="shared" ref="AZ7:AZ55" ca="1" si="49">MAX(0,AO7- AX$5-1)</f>
        <v>0</v>
      </c>
      <c r="BA7" s="153" t="str">
        <f t="shared" ref="BA7:BA55" ca="1" si="50">IF(AZ7, ", " &amp; AO$1 &amp; " " &amp; AZ7 &amp; " other condition" &amp; IF(AZ7=1,"","s") &amp; " listed in the table", "")</f>
        <v/>
      </c>
      <c r="BB7" s="153" t="e">
        <f t="shared" ref="BB7:BB55" ca="1" si="51" xml:space="preserve"> AQ7 &amp;  AS7 &amp;AU7 &amp;  AW7 &amp; AY7 &amp; BA7</f>
        <v>#N/A</v>
      </c>
      <c r="BC7" s="150">
        <f t="shared" ca="1" si="18"/>
        <v>1</v>
      </c>
      <c r="BD7" s="153" t="e">
        <f t="shared" ca="1" si="19"/>
        <v>#N/A</v>
      </c>
      <c r="BE7" s="153" t="e">
        <f t="shared" ref="BE7:BE55" ca="1" si="52">IF(BD7=0,"", BD7)</f>
        <v>#N/A</v>
      </c>
      <c r="BF7" s="153">
        <f t="shared" ca="1" si="20"/>
        <v>0</v>
      </c>
      <c r="BG7" s="153" t="str">
        <f t="shared" ref="BG7:BG55" ca="1" si="53">IF(BF7=0,"", IF(BH7=0," " &amp; BC$1 &amp; " ", ", ") &amp; BF7)</f>
        <v/>
      </c>
      <c r="BH7" s="153">
        <f t="shared" ca="1" si="21"/>
        <v>0</v>
      </c>
      <c r="BI7" s="153" t="str">
        <f t="shared" ref="BI7:BI55" ca="1" si="54">IF(BH7=0,"", IF(BJ7=0,", " &amp; BC$1 &amp; " ", ", ") &amp; BH7)</f>
        <v/>
      </c>
      <c r="BJ7" s="153">
        <f t="shared" ca="1" si="22"/>
        <v>0</v>
      </c>
      <c r="BK7" s="153" t="str">
        <f t="shared" ref="BK7:BK55" ca="1" si="55">IF(BJ7=0,"", IF(BL7=0,", " &amp; BC$1 &amp; " ", ", ") &amp; BJ7)</f>
        <v/>
      </c>
      <c r="BL7" s="153">
        <f t="shared" ca="1" si="23"/>
        <v>0</v>
      </c>
      <c r="BM7" s="153" t="str">
        <f t="shared" ref="BM7:BM55" ca="1" si="56">IF(BL7=0,"", IF(BN7=0,", " &amp; BC$1 &amp; " ", ", ") &amp; BL7)</f>
        <v/>
      </c>
      <c r="BN7" s="153">
        <f t="shared" ref="BN7:BN55" ca="1" si="57">MAX(0,BC7- BL$5-1)</f>
        <v>0</v>
      </c>
      <c r="BO7" s="153" t="str">
        <f t="shared" ref="BO7:BO55" ca="1" si="58">IF(BN7, ", " &amp; BC$1 &amp; " " &amp; BN7 &amp; " other condition" &amp; IF(BN7=1,"","s") &amp; " listed in the table", "")</f>
        <v/>
      </c>
      <c r="BP7" s="153" t="e">
        <f t="shared" ref="BP7:BP55" ca="1" si="59" xml:space="preserve"> BE7 &amp;  BG7 &amp;BI7 &amp;  BK7 &amp; BM7 &amp; BO7</f>
        <v>#N/A</v>
      </c>
      <c r="BQ7" s="150">
        <f t="shared" ca="1" si="24"/>
        <v>1</v>
      </c>
      <c r="BR7" s="153" t="e">
        <f t="shared" ca="1" si="25"/>
        <v>#N/A</v>
      </c>
      <c r="BS7" s="153" t="e">
        <f t="shared" ref="BS7:BS55" ca="1" si="60">IF(BR7=0,"", BR7)</f>
        <v>#N/A</v>
      </c>
      <c r="BT7" s="153">
        <f t="shared" ca="1" si="26"/>
        <v>0</v>
      </c>
      <c r="BU7" s="153" t="str">
        <f t="shared" ref="BU7:BU55" ca="1" si="61">IF(BT7=0,"", IF(BV7=0," " &amp; BQ$1 &amp; " ", ", ") &amp; BT7)</f>
        <v/>
      </c>
      <c r="BV7" s="153">
        <f t="shared" ca="1" si="27"/>
        <v>0</v>
      </c>
      <c r="BW7" s="153" t="str">
        <f t="shared" ref="BW7:BW55" ca="1" si="62">IF(BV7=0,"", IF(BX7=0,", " &amp; BQ$1 &amp; " ", ", ") &amp; BV7)</f>
        <v/>
      </c>
      <c r="BX7" s="153">
        <f t="shared" ca="1" si="28"/>
        <v>0</v>
      </c>
      <c r="BY7" s="153" t="str">
        <f t="shared" ref="BY7:BY55" ca="1" si="63">IF(BX7=0,"", IF(BZ7=0,", " &amp; BQ$1 &amp; " ", ", ") &amp; BX7)</f>
        <v/>
      </c>
      <c r="BZ7" s="153">
        <f t="shared" ca="1" si="29"/>
        <v>0</v>
      </c>
      <c r="CA7" s="153" t="str">
        <f t="shared" ref="CA7:CA55" ca="1" si="64">IF(BZ7=0,"", IF(CB7=0,", " &amp; BQ$1 &amp; " ", ", ") &amp; BZ7)</f>
        <v/>
      </c>
      <c r="CB7" s="153">
        <f t="shared" ref="CB7:CB55" ca="1" si="65">MAX(0,BQ7- BZ$5-1)</f>
        <v>0</v>
      </c>
      <c r="CC7" s="153" t="str">
        <f t="shared" ref="CC7:CC55" ca="1" si="66">IF(CB7, ", " &amp; BQ$1 &amp; " " &amp; CB7 &amp; " other condition" &amp; IF(CB7=1,"","s") &amp; " listed in the table", "")</f>
        <v/>
      </c>
      <c r="CD7" s="153" t="e">
        <f t="shared" ref="CD7:CD55" ca="1" si="67" xml:space="preserve"> BS7 &amp;  BU7 &amp;BW7 &amp;  BY7 &amp; CA7 &amp; CC7</f>
        <v>#N/A</v>
      </c>
    </row>
    <row r="8" spans="1:82">
      <c r="A8" s="150">
        <f t="shared" si="30"/>
        <v>3</v>
      </c>
      <c r="B8" s="40"/>
      <c r="C8" s="169"/>
      <c r="D8" s="170"/>
      <c r="E8" s="170"/>
      <c r="F8" s="171"/>
      <c r="G8" s="42"/>
      <c r="H8" s="42"/>
      <c r="I8" s="42"/>
      <c r="J8" s="42"/>
      <c r="K8" s="42"/>
      <c r="L8" s="168" t="str">
        <f t="shared" ca="1" si="0"/>
        <v/>
      </c>
      <c r="M8" s="111"/>
      <c r="N8" s="150" t="b">
        <f t="shared" ca="1" si="31"/>
        <v>0</v>
      </c>
      <c r="O8" s="150" t="b">
        <f t="shared" si="32"/>
        <v>0</v>
      </c>
      <c r="P8" s="111"/>
      <c r="Q8" s="150">
        <f t="shared" si="33"/>
        <v>2</v>
      </c>
      <c r="R8" s="150">
        <f t="shared" ca="1" si="1"/>
        <v>0</v>
      </c>
      <c r="S8" s="150" t="b">
        <f t="shared" ca="1" si="2"/>
        <v>1</v>
      </c>
      <c r="T8" s="111"/>
      <c r="U8" s="150" t="e">
        <f t="shared" ca="1" si="3"/>
        <v>#N/A</v>
      </c>
      <c r="V8" s="150" t="e">
        <f t="shared" ca="1" si="34"/>
        <v>#N/A</v>
      </c>
      <c r="W8" s="112" t="str">
        <f t="shared" ca="1" si="4"/>
        <v/>
      </c>
      <c r="X8" s="112" t="e">
        <f ca="1" xml:space="preserve"> IF(Y8,IF(AN8="",CONCATENATE(UPPER(LEFT(SystemName,1)),RIGHT(SystemName,LEN(SystemName)-1)),"When " &amp; AN8 &amp; ", " &amp; SystemName) &amp; " shall not allow " &amp; BB8 &amp; " to " &amp; BP8 &amp; ".  If such an attacker tries, " &amp; SystemName &amp; " shall " &amp; CD8 &amp; " the attack.","Attackers, prohibited threats, or intended response not yet defined.")</f>
        <v>#N/A</v>
      </c>
      <c r="Y8" s="112" t="e">
        <f t="shared" ca="1" si="35"/>
        <v>#N/A</v>
      </c>
      <c r="Z8" s="150" t="e">
        <f t="shared" ca="1" si="5"/>
        <v>#N/A</v>
      </c>
      <c r="AA8" s="150">
        <f t="shared" ca="1" si="6"/>
        <v>1</v>
      </c>
      <c r="AB8" s="153" t="e">
        <f t="shared" ca="1" si="7"/>
        <v>#N/A</v>
      </c>
      <c r="AC8" s="153" t="e">
        <f t="shared" ca="1" si="36"/>
        <v>#N/A</v>
      </c>
      <c r="AD8" s="153">
        <f t="shared" ca="1" si="8"/>
        <v>0</v>
      </c>
      <c r="AE8" s="153" t="str">
        <f t="shared" ca="1" si="37"/>
        <v/>
      </c>
      <c r="AF8" s="153">
        <f t="shared" ca="1" si="9"/>
        <v>0</v>
      </c>
      <c r="AG8" s="153" t="str">
        <f t="shared" ca="1" si="38"/>
        <v/>
      </c>
      <c r="AH8" s="153">
        <f t="shared" ca="1" si="10"/>
        <v>0</v>
      </c>
      <c r="AI8" s="153" t="str">
        <f t="shared" ca="1" si="39"/>
        <v/>
      </c>
      <c r="AJ8" s="153">
        <f t="shared" ca="1" si="11"/>
        <v>0</v>
      </c>
      <c r="AK8" s="153" t="str">
        <f t="shared" ca="1" si="40"/>
        <v/>
      </c>
      <c r="AL8" s="153">
        <f t="shared" ca="1" si="41"/>
        <v>0</v>
      </c>
      <c r="AM8" s="153" t="str">
        <f t="shared" ca="1" si="42"/>
        <v/>
      </c>
      <c r="AN8" s="153" t="e">
        <f t="shared" ca="1" si="43"/>
        <v>#N/A</v>
      </c>
      <c r="AO8" s="150">
        <f t="shared" ca="1" si="12"/>
        <v>1</v>
      </c>
      <c r="AP8" s="153" t="e">
        <f t="shared" ca="1" si="13"/>
        <v>#N/A</v>
      </c>
      <c r="AQ8" s="153" t="e">
        <f t="shared" ca="1" si="44"/>
        <v>#N/A</v>
      </c>
      <c r="AR8" s="153">
        <f t="shared" ca="1" si="14"/>
        <v>0</v>
      </c>
      <c r="AS8" s="153" t="str">
        <f t="shared" ca="1" si="45"/>
        <v/>
      </c>
      <c r="AT8" s="153">
        <f t="shared" ca="1" si="15"/>
        <v>0</v>
      </c>
      <c r="AU8" s="153" t="str">
        <f t="shared" ca="1" si="46"/>
        <v/>
      </c>
      <c r="AV8" s="153">
        <f t="shared" ca="1" si="16"/>
        <v>0</v>
      </c>
      <c r="AW8" s="153" t="str">
        <f t="shared" ca="1" si="47"/>
        <v/>
      </c>
      <c r="AX8" s="153">
        <f t="shared" ca="1" si="17"/>
        <v>0</v>
      </c>
      <c r="AY8" s="153" t="str">
        <f t="shared" ca="1" si="48"/>
        <v/>
      </c>
      <c r="AZ8" s="153">
        <f t="shared" ca="1" si="49"/>
        <v>0</v>
      </c>
      <c r="BA8" s="153" t="str">
        <f t="shared" ca="1" si="50"/>
        <v/>
      </c>
      <c r="BB8" s="153" t="e">
        <f t="shared" ca="1" si="51"/>
        <v>#N/A</v>
      </c>
      <c r="BC8" s="150">
        <f t="shared" ca="1" si="18"/>
        <v>1</v>
      </c>
      <c r="BD8" s="153" t="e">
        <f t="shared" ca="1" si="19"/>
        <v>#N/A</v>
      </c>
      <c r="BE8" s="153" t="e">
        <f t="shared" ca="1" si="52"/>
        <v>#N/A</v>
      </c>
      <c r="BF8" s="153">
        <f t="shared" ca="1" si="20"/>
        <v>0</v>
      </c>
      <c r="BG8" s="153" t="str">
        <f t="shared" ca="1" si="53"/>
        <v/>
      </c>
      <c r="BH8" s="153">
        <f t="shared" ca="1" si="21"/>
        <v>0</v>
      </c>
      <c r="BI8" s="153" t="str">
        <f t="shared" ca="1" si="54"/>
        <v/>
      </c>
      <c r="BJ8" s="153">
        <f t="shared" ca="1" si="22"/>
        <v>0</v>
      </c>
      <c r="BK8" s="153" t="str">
        <f t="shared" ca="1" si="55"/>
        <v/>
      </c>
      <c r="BL8" s="153">
        <f t="shared" ca="1" si="23"/>
        <v>0</v>
      </c>
      <c r="BM8" s="153" t="str">
        <f t="shared" ca="1" si="56"/>
        <v/>
      </c>
      <c r="BN8" s="153">
        <f t="shared" ca="1" si="57"/>
        <v>0</v>
      </c>
      <c r="BO8" s="153" t="str">
        <f t="shared" ca="1" si="58"/>
        <v/>
      </c>
      <c r="BP8" s="153" t="e">
        <f t="shared" ca="1" si="59"/>
        <v>#N/A</v>
      </c>
      <c r="BQ8" s="150">
        <f t="shared" ca="1" si="24"/>
        <v>1</v>
      </c>
      <c r="BR8" s="153" t="e">
        <f t="shared" ca="1" si="25"/>
        <v>#N/A</v>
      </c>
      <c r="BS8" s="153" t="e">
        <f t="shared" ca="1" si="60"/>
        <v>#N/A</v>
      </c>
      <c r="BT8" s="153">
        <f t="shared" ca="1" si="26"/>
        <v>0</v>
      </c>
      <c r="BU8" s="153" t="str">
        <f t="shared" ca="1" si="61"/>
        <v/>
      </c>
      <c r="BV8" s="153">
        <f t="shared" ca="1" si="27"/>
        <v>0</v>
      </c>
      <c r="BW8" s="153" t="str">
        <f t="shared" ca="1" si="62"/>
        <v/>
      </c>
      <c r="BX8" s="153">
        <f t="shared" ca="1" si="28"/>
        <v>0</v>
      </c>
      <c r="BY8" s="153" t="str">
        <f t="shared" ca="1" si="63"/>
        <v/>
      </c>
      <c r="BZ8" s="153">
        <f t="shared" ca="1" si="29"/>
        <v>0</v>
      </c>
      <c r="CA8" s="153" t="str">
        <f t="shared" ca="1" si="64"/>
        <v/>
      </c>
      <c r="CB8" s="153">
        <f t="shared" ca="1" si="65"/>
        <v>0</v>
      </c>
      <c r="CC8" s="153" t="str">
        <f t="shared" ca="1" si="66"/>
        <v/>
      </c>
      <c r="CD8" s="153" t="e">
        <f t="shared" ca="1" si="67"/>
        <v>#N/A</v>
      </c>
    </row>
    <row r="9" spans="1:82">
      <c r="A9" s="150">
        <f t="shared" si="30"/>
        <v>4</v>
      </c>
      <c r="B9" s="40"/>
      <c r="C9" s="169"/>
      <c r="D9" s="170"/>
      <c r="E9" s="170"/>
      <c r="F9" s="171"/>
      <c r="G9" s="42"/>
      <c r="H9" s="42"/>
      <c r="I9" s="42"/>
      <c r="J9" s="42"/>
      <c r="K9" s="42"/>
      <c r="L9" s="168" t="str">
        <f t="shared" ca="1" si="0"/>
        <v/>
      </c>
      <c r="M9" s="111"/>
      <c r="N9" s="150" t="b">
        <f t="shared" ca="1" si="31"/>
        <v>0</v>
      </c>
      <c r="O9" s="150" t="b">
        <f t="shared" si="32"/>
        <v>0</v>
      </c>
      <c r="P9" s="111"/>
      <c r="Q9" s="150">
        <f t="shared" si="33"/>
        <v>3</v>
      </c>
      <c r="R9" s="150">
        <f t="shared" ca="1" si="1"/>
        <v>0</v>
      </c>
      <c r="S9" s="150" t="b">
        <f t="shared" ca="1" si="2"/>
        <v>1</v>
      </c>
      <c r="T9" s="111"/>
      <c r="U9" s="150" t="e">
        <f t="shared" ca="1" si="3"/>
        <v>#N/A</v>
      </c>
      <c r="V9" s="150" t="e">
        <f t="shared" ca="1" si="34"/>
        <v>#N/A</v>
      </c>
      <c r="W9" s="112" t="str">
        <f t="shared" ca="1" si="4"/>
        <v/>
      </c>
      <c r="X9" s="112" t="e">
        <f ca="1" xml:space="preserve"> IF(Y9,IF(AN9="",CONCATENATE(UPPER(LEFT(SystemName,1)),RIGHT(SystemName,LEN(SystemName)-1)),"When " &amp; AN9 &amp; ", " &amp; SystemName) &amp; " shall not allow " &amp; BB9 &amp; " to " &amp; BP9 &amp; ".  If such an attacker tries, " &amp; SystemName &amp; " shall " &amp; CD9 &amp; " the attack.","Attackers, prohibited threats, or intended response not yet defined.")</f>
        <v>#N/A</v>
      </c>
      <c r="Y9" s="112" t="e">
        <f t="shared" ca="1" si="35"/>
        <v>#N/A</v>
      </c>
      <c r="Z9" s="150" t="e">
        <f t="shared" ca="1" si="5"/>
        <v>#N/A</v>
      </c>
      <c r="AA9" s="150">
        <f t="shared" ca="1" si="6"/>
        <v>1</v>
      </c>
      <c r="AB9" s="153" t="e">
        <f t="shared" ca="1" si="7"/>
        <v>#N/A</v>
      </c>
      <c r="AC9" s="153" t="e">
        <f t="shared" ca="1" si="36"/>
        <v>#N/A</v>
      </c>
      <c r="AD9" s="153">
        <f t="shared" ca="1" si="8"/>
        <v>0</v>
      </c>
      <c r="AE9" s="153" t="str">
        <f t="shared" ca="1" si="37"/>
        <v/>
      </c>
      <c r="AF9" s="153">
        <f t="shared" ca="1" si="9"/>
        <v>0</v>
      </c>
      <c r="AG9" s="153" t="str">
        <f t="shared" ca="1" si="38"/>
        <v/>
      </c>
      <c r="AH9" s="153">
        <f t="shared" ca="1" si="10"/>
        <v>0</v>
      </c>
      <c r="AI9" s="153" t="str">
        <f t="shared" ca="1" si="39"/>
        <v/>
      </c>
      <c r="AJ9" s="153">
        <f t="shared" ca="1" si="11"/>
        <v>0</v>
      </c>
      <c r="AK9" s="153" t="str">
        <f t="shared" ca="1" si="40"/>
        <v/>
      </c>
      <c r="AL9" s="153">
        <f t="shared" ca="1" si="41"/>
        <v>0</v>
      </c>
      <c r="AM9" s="153" t="str">
        <f t="shared" ca="1" si="42"/>
        <v/>
      </c>
      <c r="AN9" s="153" t="e">
        <f t="shared" ca="1" si="43"/>
        <v>#N/A</v>
      </c>
      <c r="AO9" s="150">
        <f t="shared" ca="1" si="12"/>
        <v>1</v>
      </c>
      <c r="AP9" s="153" t="e">
        <f t="shared" ca="1" si="13"/>
        <v>#N/A</v>
      </c>
      <c r="AQ9" s="153" t="e">
        <f t="shared" ca="1" si="44"/>
        <v>#N/A</v>
      </c>
      <c r="AR9" s="153">
        <f t="shared" ca="1" si="14"/>
        <v>0</v>
      </c>
      <c r="AS9" s="153" t="str">
        <f t="shared" ca="1" si="45"/>
        <v/>
      </c>
      <c r="AT9" s="153">
        <f t="shared" ca="1" si="15"/>
        <v>0</v>
      </c>
      <c r="AU9" s="153" t="str">
        <f t="shared" ca="1" si="46"/>
        <v/>
      </c>
      <c r="AV9" s="153">
        <f t="shared" ca="1" si="16"/>
        <v>0</v>
      </c>
      <c r="AW9" s="153" t="str">
        <f t="shared" ca="1" si="47"/>
        <v/>
      </c>
      <c r="AX9" s="153">
        <f t="shared" ca="1" si="17"/>
        <v>0</v>
      </c>
      <c r="AY9" s="153" t="str">
        <f t="shared" ca="1" si="48"/>
        <v/>
      </c>
      <c r="AZ9" s="153">
        <f t="shared" ca="1" si="49"/>
        <v>0</v>
      </c>
      <c r="BA9" s="153" t="str">
        <f t="shared" ca="1" si="50"/>
        <v/>
      </c>
      <c r="BB9" s="153" t="e">
        <f t="shared" ca="1" si="51"/>
        <v>#N/A</v>
      </c>
      <c r="BC9" s="150">
        <f t="shared" ca="1" si="18"/>
        <v>1</v>
      </c>
      <c r="BD9" s="153" t="e">
        <f t="shared" ca="1" si="19"/>
        <v>#N/A</v>
      </c>
      <c r="BE9" s="153" t="e">
        <f t="shared" ca="1" si="52"/>
        <v>#N/A</v>
      </c>
      <c r="BF9" s="153">
        <f t="shared" ca="1" si="20"/>
        <v>0</v>
      </c>
      <c r="BG9" s="153" t="str">
        <f t="shared" ca="1" si="53"/>
        <v/>
      </c>
      <c r="BH9" s="153">
        <f t="shared" ca="1" si="21"/>
        <v>0</v>
      </c>
      <c r="BI9" s="153" t="str">
        <f t="shared" ca="1" si="54"/>
        <v/>
      </c>
      <c r="BJ9" s="153">
        <f t="shared" ca="1" si="22"/>
        <v>0</v>
      </c>
      <c r="BK9" s="153" t="str">
        <f t="shared" ca="1" si="55"/>
        <v/>
      </c>
      <c r="BL9" s="153">
        <f t="shared" ca="1" si="23"/>
        <v>0</v>
      </c>
      <c r="BM9" s="153" t="str">
        <f t="shared" ca="1" si="56"/>
        <v/>
      </c>
      <c r="BN9" s="153">
        <f t="shared" ca="1" si="57"/>
        <v>0</v>
      </c>
      <c r="BO9" s="153" t="str">
        <f t="shared" ca="1" si="58"/>
        <v/>
      </c>
      <c r="BP9" s="153" t="e">
        <f t="shared" ca="1" si="59"/>
        <v>#N/A</v>
      </c>
      <c r="BQ9" s="150">
        <f t="shared" ca="1" si="24"/>
        <v>1</v>
      </c>
      <c r="BR9" s="153" t="e">
        <f t="shared" ca="1" si="25"/>
        <v>#N/A</v>
      </c>
      <c r="BS9" s="153" t="e">
        <f t="shared" ca="1" si="60"/>
        <v>#N/A</v>
      </c>
      <c r="BT9" s="153">
        <f t="shared" ca="1" si="26"/>
        <v>0</v>
      </c>
      <c r="BU9" s="153" t="str">
        <f t="shared" ca="1" si="61"/>
        <v/>
      </c>
      <c r="BV9" s="153">
        <f t="shared" ca="1" si="27"/>
        <v>0</v>
      </c>
      <c r="BW9" s="153" t="str">
        <f t="shared" ca="1" si="62"/>
        <v/>
      </c>
      <c r="BX9" s="153">
        <f t="shared" ca="1" si="28"/>
        <v>0</v>
      </c>
      <c r="BY9" s="153" t="str">
        <f t="shared" ca="1" si="63"/>
        <v/>
      </c>
      <c r="BZ9" s="153">
        <f t="shared" ca="1" si="29"/>
        <v>0</v>
      </c>
      <c r="CA9" s="153" t="str">
        <f t="shared" ca="1" si="64"/>
        <v/>
      </c>
      <c r="CB9" s="153">
        <f t="shared" ca="1" si="65"/>
        <v>0</v>
      </c>
      <c r="CC9" s="153" t="str">
        <f t="shared" ca="1" si="66"/>
        <v/>
      </c>
      <c r="CD9" s="153" t="e">
        <f t="shared" ca="1" si="67"/>
        <v>#N/A</v>
      </c>
    </row>
    <row r="10" spans="1:82">
      <c r="A10" s="150">
        <f t="shared" si="30"/>
        <v>5</v>
      </c>
      <c r="B10" s="40"/>
      <c r="C10" s="169"/>
      <c r="D10" s="170"/>
      <c r="E10" s="170"/>
      <c r="F10" s="171"/>
      <c r="G10" s="42"/>
      <c r="H10" s="42"/>
      <c r="I10" s="42"/>
      <c r="J10" s="42"/>
      <c r="K10" s="42"/>
      <c r="L10" s="168" t="str">
        <f t="shared" ca="1" si="0"/>
        <v/>
      </c>
      <c r="M10" s="111"/>
      <c r="N10" s="150" t="b">
        <f t="shared" ca="1" si="31"/>
        <v>0</v>
      </c>
      <c r="O10" s="150" t="b">
        <f t="shared" si="32"/>
        <v>0</v>
      </c>
      <c r="P10" s="111"/>
      <c r="Q10" s="150">
        <f t="shared" si="33"/>
        <v>4</v>
      </c>
      <c r="R10" s="150">
        <f t="shared" ca="1" si="1"/>
        <v>0</v>
      </c>
      <c r="S10" s="150" t="b">
        <f t="shared" ca="1" si="2"/>
        <v>1</v>
      </c>
      <c r="T10" s="111"/>
      <c r="U10" s="150" t="e">
        <f t="shared" ca="1" si="3"/>
        <v>#N/A</v>
      </c>
      <c r="V10" s="150" t="e">
        <f t="shared" ca="1" si="34"/>
        <v>#N/A</v>
      </c>
      <c r="W10" s="112" t="str">
        <f t="shared" ca="1" si="4"/>
        <v/>
      </c>
      <c r="X10" s="112" t="e">
        <f ca="1" xml:space="preserve"> IF(Y10,IF(AN10="",CONCATENATE(UPPER(LEFT(SystemName,1)),RIGHT(SystemName,LEN(SystemName)-1)),"When " &amp; AN10 &amp; ", " &amp; SystemName) &amp; " shall not allow " &amp; BB10 &amp; " to " &amp; BP10 &amp; ".  If such an attacker tries, " &amp; SystemName &amp; " shall " &amp; CD10 &amp; " the attack.","Attackers, prohibited threats, or intended response not yet defined.")</f>
        <v>#N/A</v>
      </c>
      <c r="Y10" s="112" t="e">
        <f t="shared" ca="1" si="35"/>
        <v>#N/A</v>
      </c>
      <c r="Z10" s="150" t="e">
        <f t="shared" ca="1" si="5"/>
        <v>#N/A</v>
      </c>
      <c r="AA10" s="150">
        <f t="shared" ca="1" si="6"/>
        <v>1</v>
      </c>
      <c r="AB10" s="153" t="e">
        <f t="shared" ca="1" si="7"/>
        <v>#N/A</v>
      </c>
      <c r="AC10" s="153" t="e">
        <f t="shared" ca="1" si="36"/>
        <v>#N/A</v>
      </c>
      <c r="AD10" s="153">
        <f t="shared" ca="1" si="8"/>
        <v>0</v>
      </c>
      <c r="AE10" s="153" t="str">
        <f t="shared" ca="1" si="37"/>
        <v/>
      </c>
      <c r="AF10" s="153">
        <f t="shared" ca="1" si="9"/>
        <v>0</v>
      </c>
      <c r="AG10" s="153" t="str">
        <f t="shared" ca="1" si="38"/>
        <v/>
      </c>
      <c r="AH10" s="153">
        <f t="shared" ca="1" si="10"/>
        <v>0</v>
      </c>
      <c r="AI10" s="153" t="str">
        <f t="shared" ca="1" si="39"/>
        <v/>
      </c>
      <c r="AJ10" s="153">
        <f t="shared" ca="1" si="11"/>
        <v>0</v>
      </c>
      <c r="AK10" s="153" t="str">
        <f t="shared" ca="1" si="40"/>
        <v/>
      </c>
      <c r="AL10" s="153">
        <f t="shared" ca="1" si="41"/>
        <v>0</v>
      </c>
      <c r="AM10" s="153" t="str">
        <f t="shared" ca="1" si="42"/>
        <v/>
      </c>
      <c r="AN10" s="153" t="e">
        <f t="shared" ca="1" si="43"/>
        <v>#N/A</v>
      </c>
      <c r="AO10" s="150">
        <f t="shared" ca="1" si="12"/>
        <v>1</v>
      </c>
      <c r="AP10" s="153" t="e">
        <f t="shared" ca="1" si="13"/>
        <v>#N/A</v>
      </c>
      <c r="AQ10" s="153" t="e">
        <f t="shared" ca="1" si="44"/>
        <v>#N/A</v>
      </c>
      <c r="AR10" s="153">
        <f t="shared" ca="1" si="14"/>
        <v>0</v>
      </c>
      <c r="AS10" s="153" t="str">
        <f t="shared" ca="1" si="45"/>
        <v/>
      </c>
      <c r="AT10" s="153">
        <f t="shared" ca="1" si="15"/>
        <v>0</v>
      </c>
      <c r="AU10" s="153" t="str">
        <f t="shared" ca="1" si="46"/>
        <v/>
      </c>
      <c r="AV10" s="153">
        <f t="shared" ca="1" si="16"/>
        <v>0</v>
      </c>
      <c r="AW10" s="153" t="str">
        <f t="shared" ca="1" si="47"/>
        <v/>
      </c>
      <c r="AX10" s="153">
        <f t="shared" ca="1" si="17"/>
        <v>0</v>
      </c>
      <c r="AY10" s="153" t="str">
        <f t="shared" ca="1" si="48"/>
        <v/>
      </c>
      <c r="AZ10" s="153">
        <f t="shared" ca="1" si="49"/>
        <v>0</v>
      </c>
      <c r="BA10" s="153" t="str">
        <f t="shared" ca="1" si="50"/>
        <v/>
      </c>
      <c r="BB10" s="153" t="e">
        <f t="shared" ca="1" si="51"/>
        <v>#N/A</v>
      </c>
      <c r="BC10" s="150">
        <f t="shared" ca="1" si="18"/>
        <v>1</v>
      </c>
      <c r="BD10" s="153" t="e">
        <f t="shared" ca="1" si="19"/>
        <v>#N/A</v>
      </c>
      <c r="BE10" s="153" t="e">
        <f t="shared" ca="1" si="52"/>
        <v>#N/A</v>
      </c>
      <c r="BF10" s="153">
        <f t="shared" ca="1" si="20"/>
        <v>0</v>
      </c>
      <c r="BG10" s="153" t="str">
        <f t="shared" ca="1" si="53"/>
        <v/>
      </c>
      <c r="BH10" s="153">
        <f t="shared" ca="1" si="21"/>
        <v>0</v>
      </c>
      <c r="BI10" s="153" t="str">
        <f t="shared" ca="1" si="54"/>
        <v/>
      </c>
      <c r="BJ10" s="153">
        <f t="shared" ca="1" si="22"/>
        <v>0</v>
      </c>
      <c r="BK10" s="153" t="str">
        <f t="shared" ca="1" si="55"/>
        <v/>
      </c>
      <c r="BL10" s="153">
        <f t="shared" ca="1" si="23"/>
        <v>0</v>
      </c>
      <c r="BM10" s="153" t="str">
        <f t="shared" ca="1" si="56"/>
        <v/>
      </c>
      <c r="BN10" s="153">
        <f t="shared" ca="1" si="57"/>
        <v>0</v>
      </c>
      <c r="BO10" s="153" t="str">
        <f t="shared" ca="1" si="58"/>
        <v/>
      </c>
      <c r="BP10" s="153" t="e">
        <f t="shared" ca="1" si="59"/>
        <v>#N/A</v>
      </c>
      <c r="BQ10" s="150">
        <f t="shared" ca="1" si="24"/>
        <v>1</v>
      </c>
      <c r="BR10" s="153" t="e">
        <f t="shared" ca="1" si="25"/>
        <v>#N/A</v>
      </c>
      <c r="BS10" s="153" t="e">
        <f t="shared" ca="1" si="60"/>
        <v>#N/A</v>
      </c>
      <c r="BT10" s="153">
        <f t="shared" ca="1" si="26"/>
        <v>0</v>
      </c>
      <c r="BU10" s="153" t="str">
        <f t="shared" ca="1" si="61"/>
        <v/>
      </c>
      <c r="BV10" s="153">
        <f t="shared" ca="1" si="27"/>
        <v>0</v>
      </c>
      <c r="BW10" s="153" t="str">
        <f t="shared" ca="1" si="62"/>
        <v/>
      </c>
      <c r="BX10" s="153">
        <f t="shared" ca="1" si="28"/>
        <v>0</v>
      </c>
      <c r="BY10" s="153" t="str">
        <f t="shared" ca="1" si="63"/>
        <v/>
      </c>
      <c r="BZ10" s="153">
        <f t="shared" ca="1" si="29"/>
        <v>0</v>
      </c>
      <c r="CA10" s="153" t="str">
        <f t="shared" ca="1" si="64"/>
        <v/>
      </c>
      <c r="CB10" s="153">
        <f t="shared" ca="1" si="65"/>
        <v>0</v>
      </c>
      <c r="CC10" s="153" t="str">
        <f t="shared" ca="1" si="66"/>
        <v/>
      </c>
      <c r="CD10" s="153" t="e">
        <f t="shared" ca="1" si="67"/>
        <v>#N/A</v>
      </c>
    </row>
    <row r="11" spans="1:82">
      <c r="A11" s="150">
        <f t="shared" si="30"/>
        <v>6</v>
      </c>
      <c r="B11" s="40"/>
      <c r="C11" s="169"/>
      <c r="D11" s="170"/>
      <c r="E11" s="170"/>
      <c r="F11" s="171"/>
      <c r="G11" s="42"/>
      <c r="H11" s="42"/>
      <c r="I11" s="42"/>
      <c r="J11" s="42"/>
      <c r="K11" s="42"/>
      <c r="L11" s="168" t="str">
        <f t="shared" ca="1" si="0"/>
        <v/>
      </c>
      <c r="M11" s="111"/>
      <c r="N11" s="150" t="b">
        <f t="shared" ca="1" si="31"/>
        <v>0</v>
      </c>
      <c r="O11" s="150" t="b">
        <f t="shared" si="32"/>
        <v>0</v>
      </c>
      <c r="P11" s="111"/>
      <c r="Q11" s="150">
        <f t="shared" si="33"/>
        <v>5</v>
      </c>
      <c r="R11" s="150">
        <f t="shared" ca="1" si="1"/>
        <v>0</v>
      </c>
      <c r="S11" s="150" t="b">
        <f t="shared" ca="1" si="2"/>
        <v>1</v>
      </c>
      <c r="T11" s="111"/>
      <c r="U11" s="150" t="e">
        <f t="shared" ca="1" si="3"/>
        <v>#N/A</v>
      </c>
      <c r="V11" s="150" t="e">
        <f t="shared" ca="1" si="34"/>
        <v>#N/A</v>
      </c>
      <c r="W11" s="112" t="str">
        <f t="shared" ca="1" si="4"/>
        <v/>
      </c>
      <c r="X11" s="112" t="e">
        <f ca="1" xml:space="preserve"> IF(Y11,IF(AN11="",CONCATENATE(UPPER(LEFT(SystemName,1)),RIGHT(SystemName,LEN(SystemName)-1)),"When " &amp; AN11 &amp; ", " &amp; SystemName) &amp; " shall not allow " &amp; BB11 &amp; " to " &amp; BP11 &amp; ".  If such an attacker tries, " &amp; SystemName &amp; " shall " &amp; CD11 &amp; " the attack.","Attackers, prohibited threats, or intended response not yet defined.")</f>
        <v>#N/A</v>
      </c>
      <c r="Y11" s="112" t="e">
        <f t="shared" ca="1" si="35"/>
        <v>#N/A</v>
      </c>
      <c r="Z11" s="150" t="e">
        <f t="shared" ca="1" si="5"/>
        <v>#N/A</v>
      </c>
      <c r="AA11" s="150">
        <f t="shared" ca="1" si="6"/>
        <v>1</v>
      </c>
      <c r="AB11" s="153" t="e">
        <f t="shared" ca="1" si="7"/>
        <v>#N/A</v>
      </c>
      <c r="AC11" s="153" t="e">
        <f t="shared" ca="1" si="36"/>
        <v>#N/A</v>
      </c>
      <c r="AD11" s="153">
        <f t="shared" ca="1" si="8"/>
        <v>0</v>
      </c>
      <c r="AE11" s="153" t="str">
        <f t="shared" ca="1" si="37"/>
        <v/>
      </c>
      <c r="AF11" s="153">
        <f t="shared" ca="1" si="9"/>
        <v>0</v>
      </c>
      <c r="AG11" s="153" t="str">
        <f t="shared" ca="1" si="38"/>
        <v/>
      </c>
      <c r="AH11" s="153">
        <f t="shared" ca="1" si="10"/>
        <v>0</v>
      </c>
      <c r="AI11" s="153" t="str">
        <f t="shared" ca="1" si="39"/>
        <v/>
      </c>
      <c r="AJ11" s="153">
        <f t="shared" ca="1" si="11"/>
        <v>0</v>
      </c>
      <c r="AK11" s="153" t="str">
        <f t="shared" ca="1" si="40"/>
        <v/>
      </c>
      <c r="AL11" s="153">
        <f t="shared" ca="1" si="41"/>
        <v>0</v>
      </c>
      <c r="AM11" s="153" t="str">
        <f t="shared" ca="1" si="42"/>
        <v/>
      </c>
      <c r="AN11" s="153" t="e">
        <f t="shared" ca="1" si="43"/>
        <v>#N/A</v>
      </c>
      <c r="AO11" s="150">
        <f t="shared" ca="1" si="12"/>
        <v>1</v>
      </c>
      <c r="AP11" s="153" t="e">
        <f t="shared" ca="1" si="13"/>
        <v>#N/A</v>
      </c>
      <c r="AQ11" s="153" t="e">
        <f t="shared" ca="1" si="44"/>
        <v>#N/A</v>
      </c>
      <c r="AR11" s="153">
        <f t="shared" ca="1" si="14"/>
        <v>0</v>
      </c>
      <c r="AS11" s="153" t="str">
        <f t="shared" ca="1" si="45"/>
        <v/>
      </c>
      <c r="AT11" s="153">
        <f t="shared" ca="1" si="15"/>
        <v>0</v>
      </c>
      <c r="AU11" s="153" t="str">
        <f t="shared" ca="1" si="46"/>
        <v/>
      </c>
      <c r="AV11" s="153">
        <f t="shared" ca="1" si="16"/>
        <v>0</v>
      </c>
      <c r="AW11" s="153" t="str">
        <f t="shared" ca="1" si="47"/>
        <v/>
      </c>
      <c r="AX11" s="153">
        <f t="shared" ca="1" si="17"/>
        <v>0</v>
      </c>
      <c r="AY11" s="153" t="str">
        <f t="shared" ca="1" si="48"/>
        <v/>
      </c>
      <c r="AZ11" s="153">
        <f t="shared" ca="1" si="49"/>
        <v>0</v>
      </c>
      <c r="BA11" s="153" t="str">
        <f t="shared" ca="1" si="50"/>
        <v/>
      </c>
      <c r="BB11" s="153" t="e">
        <f t="shared" ca="1" si="51"/>
        <v>#N/A</v>
      </c>
      <c r="BC11" s="150">
        <f t="shared" ca="1" si="18"/>
        <v>1</v>
      </c>
      <c r="BD11" s="153" t="e">
        <f t="shared" ca="1" si="19"/>
        <v>#N/A</v>
      </c>
      <c r="BE11" s="153" t="e">
        <f t="shared" ca="1" si="52"/>
        <v>#N/A</v>
      </c>
      <c r="BF11" s="153">
        <f t="shared" ca="1" si="20"/>
        <v>0</v>
      </c>
      <c r="BG11" s="153" t="str">
        <f t="shared" ca="1" si="53"/>
        <v/>
      </c>
      <c r="BH11" s="153">
        <f t="shared" ca="1" si="21"/>
        <v>0</v>
      </c>
      <c r="BI11" s="153" t="str">
        <f t="shared" ca="1" si="54"/>
        <v/>
      </c>
      <c r="BJ11" s="153">
        <f t="shared" ca="1" si="22"/>
        <v>0</v>
      </c>
      <c r="BK11" s="153" t="str">
        <f t="shared" ca="1" si="55"/>
        <v/>
      </c>
      <c r="BL11" s="153">
        <f t="shared" ca="1" si="23"/>
        <v>0</v>
      </c>
      <c r="BM11" s="153" t="str">
        <f t="shared" ca="1" si="56"/>
        <v/>
      </c>
      <c r="BN11" s="153">
        <f t="shared" ca="1" si="57"/>
        <v>0</v>
      </c>
      <c r="BO11" s="153" t="str">
        <f t="shared" ca="1" si="58"/>
        <v/>
      </c>
      <c r="BP11" s="153" t="e">
        <f t="shared" ca="1" si="59"/>
        <v>#N/A</v>
      </c>
      <c r="BQ11" s="150">
        <f t="shared" ca="1" si="24"/>
        <v>1</v>
      </c>
      <c r="BR11" s="153" t="e">
        <f t="shared" ca="1" si="25"/>
        <v>#N/A</v>
      </c>
      <c r="BS11" s="153" t="e">
        <f t="shared" ca="1" si="60"/>
        <v>#N/A</v>
      </c>
      <c r="BT11" s="153">
        <f t="shared" ca="1" si="26"/>
        <v>0</v>
      </c>
      <c r="BU11" s="153" t="str">
        <f t="shared" ca="1" si="61"/>
        <v/>
      </c>
      <c r="BV11" s="153">
        <f t="shared" ca="1" si="27"/>
        <v>0</v>
      </c>
      <c r="BW11" s="153" t="str">
        <f t="shared" ca="1" si="62"/>
        <v/>
      </c>
      <c r="BX11" s="153">
        <f t="shared" ca="1" si="28"/>
        <v>0</v>
      </c>
      <c r="BY11" s="153" t="str">
        <f t="shared" ca="1" si="63"/>
        <v/>
      </c>
      <c r="BZ11" s="153">
        <f t="shared" ca="1" si="29"/>
        <v>0</v>
      </c>
      <c r="CA11" s="153" t="str">
        <f t="shared" ca="1" si="64"/>
        <v/>
      </c>
      <c r="CB11" s="153">
        <f t="shared" ca="1" si="65"/>
        <v>0</v>
      </c>
      <c r="CC11" s="153" t="str">
        <f t="shared" ca="1" si="66"/>
        <v/>
      </c>
      <c r="CD11" s="153" t="e">
        <f t="shared" ca="1" si="67"/>
        <v>#N/A</v>
      </c>
    </row>
    <row r="12" spans="1:82">
      <c r="A12" s="150">
        <f t="shared" si="30"/>
        <v>7</v>
      </c>
      <c r="B12" s="40"/>
      <c r="C12" s="169"/>
      <c r="D12" s="170"/>
      <c r="E12" s="170"/>
      <c r="F12" s="171"/>
      <c r="G12" s="42"/>
      <c r="H12" s="42"/>
      <c r="I12" s="42"/>
      <c r="J12" s="42"/>
      <c r="K12" s="42"/>
      <c r="L12" s="168" t="str">
        <f t="shared" ca="1" si="0"/>
        <v/>
      </c>
      <c r="M12" s="111"/>
      <c r="N12" s="150" t="b">
        <f t="shared" ca="1" si="31"/>
        <v>0</v>
      </c>
      <c r="O12" s="150" t="b">
        <f t="shared" si="32"/>
        <v>0</v>
      </c>
      <c r="P12" s="111"/>
      <c r="Q12" s="150">
        <f t="shared" si="33"/>
        <v>6</v>
      </c>
      <c r="R12" s="150">
        <f t="shared" ca="1" si="1"/>
        <v>0</v>
      </c>
      <c r="S12" s="150" t="b">
        <f t="shared" ca="1" si="2"/>
        <v>1</v>
      </c>
      <c r="T12" s="111"/>
      <c r="U12" s="150" t="e">
        <f t="shared" ca="1" si="3"/>
        <v>#N/A</v>
      </c>
      <c r="V12" s="150" t="e">
        <f t="shared" ca="1" si="34"/>
        <v>#N/A</v>
      </c>
      <c r="W12" s="112" t="str">
        <f t="shared" ca="1" si="4"/>
        <v/>
      </c>
      <c r="X12" s="112" t="e">
        <f ca="1" xml:space="preserve"> IF(Y12,IF(AN12="",CONCATENATE(UPPER(LEFT(SystemName,1)),RIGHT(SystemName,LEN(SystemName)-1)),"When " &amp; AN12 &amp; ", " &amp; SystemName) &amp; " shall not allow " &amp; BB12 &amp; " to " &amp; BP12 &amp; ".  If such an attacker tries, " &amp; SystemName &amp; " shall " &amp; CD12 &amp; " the attack.","Attackers, prohibited threats, or intended response not yet defined.")</f>
        <v>#N/A</v>
      </c>
      <c r="Y12" s="112" t="e">
        <f t="shared" ca="1" si="35"/>
        <v>#N/A</v>
      </c>
      <c r="Z12" s="150" t="e">
        <f t="shared" ca="1" si="5"/>
        <v>#N/A</v>
      </c>
      <c r="AA12" s="150">
        <f t="shared" ca="1" si="6"/>
        <v>1</v>
      </c>
      <c r="AB12" s="153" t="e">
        <f t="shared" ca="1" si="7"/>
        <v>#N/A</v>
      </c>
      <c r="AC12" s="153" t="e">
        <f t="shared" ca="1" si="36"/>
        <v>#N/A</v>
      </c>
      <c r="AD12" s="153">
        <f t="shared" ca="1" si="8"/>
        <v>0</v>
      </c>
      <c r="AE12" s="153" t="str">
        <f t="shared" ca="1" si="37"/>
        <v/>
      </c>
      <c r="AF12" s="153">
        <f t="shared" ca="1" si="9"/>
        <v>0</v>
      </c>
      <c r="AG12" s="153" t="str">
        <f t="shared" ca="1" si="38"/>
        <v/>
      </c>
      <c r="AH12" s="153">
        <f t="shared" ca="1" si="10"/>
        <v>0</v>
      </c>
      <c r="AI12" s="153" t="str">
        <f t="shared" ca="1" si="39"/>
        <v/>
      </c>
      <c r="AJ12" s="153">
        <f t="shared" ca="1" si="11"/>
        <v>0</v>
      </c>
      <c r="AK12" s="153" t="str">
        <f t="shared" ca="1" si="40"/>
        <v/>
      </c>
      <c r="AL12" s="153">
        <f t="shared" ca="1" si="41"/>
        <v>0</v>
      </c>
      <c r="AM12" s="153" t="str">
        <f t="shared" ca="1" si="42"/>
        <v/>
      </c>
      <c r="AN12" s="153" t="e">
        <f t="shared" ca="1" si="43"/>
        <v>#N/A</v>
      </c>
      <c r="AO12" s="150">
        <f t="shared" ca="1" si="12"/>
        <v>1</v>
      </c>
      <c r="AP12" s="153" t="e">
        <f t="shared" ca="1" si="13"/>
        <v>#N/A</v>
      </c>
      <c r="AQ12" s="153" t="e">
        <f t="shared" ca="1" si="44"/>
        <v>#N/A</v>
      </c>
      <c r="AR12" s="153">
        <f t="shared" ca="1" si="14"/>
        <v>0</v>
      </c>
      <c r="AS12" s="153" t="str">
        <f t="shared" ca="1" si="45"/>
        <v/>
      </c>
      <c r="AT12" s="153">
        <f t="shared" ca="1" si="15"/>
        <v>0</v>
      </c>
      <c r="AU12" s="153" t="str">
        <f t="shared" ca="1" si="46"/>
        <v/>
      </c>
      <c r="AV12" s="153">
        <f t="shared" ca="1" si="16"/>
        <v>0</v>
      </c>
      <c r="AW12" s="153" t="str">
        <f t="shared" ca="1" si="47"/>
        <v/>
      </c>
      <c r="AX12" s="153">
        <f t="shared" ca="1" si="17"/>
        <v>0</v>
      </c>
      <c r="AY12" s="153" t="str">
        <f t="shared" ca="1" si="48"/>
        <v/>
      </c>
      <c r="AZ12" s="153">
        <f t="shared" ca="1" si="49"/>
        <v>0</v>
      </c>
      <c r="BA12" s="153" t="str">
        <f t="shared" ca="1" si="50"/>
        <v/>
      </c>
      <c r="BB12" s="153" t="e">
        <f t="shared" ca="1" si="51"/>
        <v>#N/A</v>
      </c>
      <c r="BC12" s="150">
        <f t="shared" ca="1" si="18"/>
        <v>1</v>
      </c>
      <c r="BD12" s="153" t="e">
        <f t="shared" ca="1" si="19"/>
        <v>#N/A</v>
      </c>
      <c r="BE12" s="153" t="e">
        <f t="shared" ca="1" si="52"/>
        <v>#N/A</v>
      </c>
      <c r="BF12" s="153">
        <f t="shared" ca="1" si="20"/>
        <v>0</v>
      </c>
      <c r="BG12" s="153" t="str">
        <f t="shared" ca="1" si="53"/>
        <v/>
      </c>
      <c r="BH12" s="153">
        <f t="shared" ca="1" si="21"/>
        <v>0</v>
      </c>
      <c r="BI12" s="153" t="str">
        <f t="shared" ca="1" si="54"/>
        <v/>
      </c>
      <c r="BJ12" s="153">
        <f t="shared" ca="1" si="22"/>
        <v>0</v>
      </c>
      <c r="BK12" s="153" t="str">
        <f t="shared" ca="1" si="55"/>
        <v/>
      </c>
      <c r="BL12" s="153">
        <f t="shared" ca="1" si="23"/>
        <v>0</v>
      </c>
      <c r="BM12" s="153" t="str">
        <f t="shared" ca="1" si="56"/>
        <v/>
      </c>
      <c r="BN12" s="153">
        <f t="shared" ca="1" si="57"/>
        <v>0</v>
      </c>
      <c r="BO12" s="153" t="str">
        <f t="shared" ca="1" si="58"/>
        <v/>
      </c>
      <c r="BP12" s="153" t="e">
        <f t="shared" ca="1" si="59"/>
        <v>#N/A</v>
      </c>
      <c r="BQ12" s="150">
        <f t="shared" ca="1" si="24"/>
        <v>1</v>
      </c>
      <c r="BR12" s="153" t="e">
        <f t="shared" ca="1" si="25"/>
        <v>#N/A</v>
      </c>
      <c r="BS12" s="153" t="e">
        <f t="shared" ca="1" si="60"/>
        <v>#N/A</v>
      </c>
      <c r="BT12" s="153">
        <f t="shared" ca="1" si="26"/>
        <v>0</v>
      </c>
      <c r="BU12" s="153" t="str">
        <f t="shared" ca="1" si="61"/>
        <v/>
      </c>
      <c r="BV12" s="153">
        <f t="shared" ca="1" si="27"/>
        <v>0</v>
      </c>
      <c r="BW12" s="153" t="str">
        <f t="shared" ca="1" si="62"/>
        <v/>
      </c>
      <c r="BX12" s="153">
        <f t="shared" ca="1" si="28"/>
        <v>0</v>
      </c>
      <c r="BY12" s="153" t="str">
        <f t="shared" ca="1" si="63"/>
        <v/>
      </c>
      <c r="BZ12" s="153">
        <f t="shared" ca="1" si="29"/>
        <v>0</v>
      </c>
      <c r="CA12" s="153" t="str">
        <f t="shared" ca="1" si="64"/>
        <v/>
      </c>
      <c r="CB12" s="153">
        <f t="shared" ca="1" si="65"/>
        <v>0</v>
      </c>
      <c r="CC12" s="153" t="str">
        <f t="shared" ca="1" si="66"/>
        <v/>
      </c>
      <c r="CD12" s="153" t="e">
        <f t="shared" ca="1" si="67"/>
        <v>#N/A</v>
      </c>
    </row>
    <row r="13" spans="1:82">
      <c r="A13" s="150">
        <f t="shared" si="30"/>
        <v>8</v>
      </c>
      <c r="B13" s="40"/>
      <c r="C13" s="169"/>
      <c r="D13" s="170"/>
      <c r="E13" s="170"/>
      <c r="F13" s="171"/>
      <c r="G13" s="42"/>
      <c r="H13" s="42"/>
      <c r="I13" s="42"/>
      <c r="J13" s="42"/>
      <c r="K13" s="42"/>
      <c r="L13" s="168" t="str">
        <f t="shared" ca="1" si="0"/>
        <v/>
      </c>
      <c r="M13" s="111"/>
      <c r="N13" s="150" t="b">
        <f t="shared" ca="1" si="31"/>
        <v>0</v>
      </c>
      <c r="O13" s="150" t="b">
        <f t="shared" si="32"/>
        <v>0</v>
      </c>
      <c r="P13" s="111"/>
      <c r="Q13" s="150">
        <f t="shared" si="33"/>
        <v>7</v>
      </c>
      <c r="R13" s="150">
        <f t="shared" ca="1" si="1"/>
        <v>0</v>
      </c>
      <c r="S13" s="150" t="b">
        <f t="shared" ca="1" si="2"/>
        <v>1</v>
      </c>
      <c r="T13" s="111"/>
      <c r="U13" s="150" t="e">
        <f t="shared" ca="1" si="3"/>
        <v>#N/A</v>
      </c>
      <c r="V13" s="150" t="e">
        <f t="shared" ca="1" si="34"/>
        <v>#N/A</v>
      </c>
      <c r="W13" s="112" t="str">
        <f t="shared" ca="1" si="4"/>
        <v/>
      </c>
      <c r="X13" s="112" t="e">
        <f ca="1" xml:space="preserve"> IF(Y13,IF(AN13="",CONCATENATE(UPPER(LEFT(SystemName,1)),RIGHT(SystemName,LEN(SystemName)-1)),"When " &amp; AN13 &amp; ", " &amp; SystemName) &amp; " shall not allow " &amp; BB13 &amp; " to " &amp; BP13 &amp; ".  If such an attacker tries, " &amp; SystemName &amp; " shall " &amp; CD13 &amp; " the attack.","Attackers, prohibited threats, or intended response not yet defined.")</f>
        <v>#N/A</v>
      </c>
      <c r="Y13" s="112" t="e">
        <f t="shared" ca="1" si="35"/>
        <v>#N/A</v>
      </c>
      <c r="Z13" s="150" t="e">
        <f t="shared" ca="1" si="5"/>
        <v>#N/A</v>
      </c>
      <c r="AA13" s="150">
        <f t="shared" ca="1" si="6"/>
        <v>1</v>
      </c>
      <c r="AB13" s="153" t="e">
        <f t="shared" ca="1" si="7"/>
        <v>#N/A</v>
      </c>
      <c r="AC13" s="153" t="e">
        <f t="shared" ca="1" si="36"/>
        <v>#N/A</v>
      </c>
      <c r="AD13" s="153">
        <f t="shared" ca="1" si="8"/>
        <v>0</v>
      </c>
      <c r="AE13" s="153" t="str">
        <f t="shared" ca="1" si="37"/>
        <v/>
      </c>
      <c r="AF13" s="153">
        <f t="shared" ca="1" si="9"/>
        <v>0</v>
      </c>
      <c r="AG13" s="153" t="str">
        <f t="shared" ca="1" si="38"/>
        <v/>
      </c>
      <c r="AH13" s="153">
        <f t="shared" ca="1" si="10"/>
        <v>0</v>
      </c>
      <c r="AI13" s="153" t="str">
        <f t="shared" ca="1" si="39"/>
        <v/>
      </c>
      <c r="AJ13" s="153">
        <f t="shared" ca="1" si="11"/>
        <v>0</v>
      </c>
      <c r="AK13" s="153" t="str">
        <f t="shared" ca="1" si="40"/>
        <v/>
      </c>
      <c r="AL13" s="153">
        <f t="shared" ca="1" si="41"/>
        <v>0</v>
      </c>
      <c r="AM13" s="153" t="str">
        <f t="shared" ca="1" si="42"/>
        <v/>
      </c>
      <c r="AN13" s="153" t="e">
        <f t="shared" ca="1" si="43"/>
        <v>#N/A</v>
      </c>
      <c r="AO13" s="150">
        <f t="shared" ca="1" si="12"/>
        <v>1</v>
      </c>
      <c r="AP13" s="153" t="e">
        <f t="shared" ca="1" si="13"/>
        <v>#N/A</v>
      </c>
      <c r="AQ13" s="153" t="e">
        <f t="shared" ca="1" si="44"/>
        <v>#N/A</v>
      </c>
      <c r="AR13" s="153">
        <f t="shared" ca="1" si="14"/>
        <v>0</v>
      </c>
      <c r="AS13" s="153" t="str">
        <f t="shared" ca="1" si="45"/>
        <v/>
      </c>
      <c r="AT13" s="153">
        <f t="shared" ca="1" si="15"/>
        <v>0</v>
      </c>
      <c r="AU13" s="153" t="str">
        <f t="shared" ca="1" si="46"/>
        <v/>
      </c>
      <c r="AV13" s="153">
        <f t="shared" ca="1" si="16"/>
        <v>0</v>
      </c>
      <c r="AW13" s="153" t="str">
        <f t="shared" ca="1" si="47"/>
        <v/>
      </c>
      <c r="AX13" s="153">
        <f t="shared" ca="1" si="17"/>
        <v>0</v>
      </c>
      <c r="AY13" s="153" t="str">
        <f t="shared" ca="1" si="48"/>
        <v/>
      </c>
      <c r="AZ13" s="153">
        <f t="shared" ca="1" si="49"/>
        <v>0</v>
      </c>
      <c r="BA13" s="153" t="str">
        <f t="shared" ca="1" si="50"/>
        <v/>
      </c>
      <c r="BB13" s="153" t="e">
        <f t="shared" ca="1" si="51"/>
        <v>#N/A</v>
      </c>
      <c r="BC13" s="150">
        <f t="shared" ca="1" si="18"/>
        <v>1</v>
      </c>
      <c r="BD13" s="153" t="e">
        <f t="shared" ca="1" si="19"/>
        <v>#N/A</v>
      </c>
      <c r="BE13" s="153" t="e">
        <f t="shared" ca="1" si="52"/>
        <v>#N/A</v>
      </c>
      <c r="BF13" s="153">
        <f t="shared" ca="1" si="20"/>
        <v>0</v>
      </c>
      <c r="BG13" s="153" t="str">
        <f t="shared" ca="1" si="53"/>
        <v/>
      </c>
      <c r="BH13" s="153">
        <f t="shared" ca="1" si="21"/>
        <v>0</v>
      </c>
      <c r="BI13" s="153" t="str">
        <f t="shared" ca="1" si="54"/>
        <v/>
      </c>
      <c r="BJ13" s="153">
        <f t="shared" ca="1" si="22"/>
        <v>0</v>
      </c>
      <c r="BK13" s="153" t="str">
        <f t="shared" ca="1" si="55"/>
        <v/>
      </c>
      <c r="BL13" s="153">
        <f t="shared" ca="1" si="23"/>
        <v>0</v>
      </c>
      <c r="BM13" s="153" t="str">
        <f t="shared" ca="1" si="56"/>
        <v/>
      </c>
      <c r="BN13" s="153">
        <f t="shared" ca="1" si="57"/>
        <v>0</v>
      </c>
      <c r="BO13" s="153" t="str">
        <f t="shared" ca="1" si="58"/>
        <v/>
      </c>
      <c r="BP13" s="153" t="e">
        <f t="shared" ca="1" si="59"/>
        <v>#N/A</v>
      </c>
      <c r="BQ13" s="150">
        <f t="shared" ca="1" si="24"/>
        <v>1</v>
      </c>
      <c r="BR13" s="153" t="e">
        <f t="shared" ca="1" si="25"/>
        <v>#N/A</v>
      </c>
      <c r="BS13" s="153" t="e">
        <f t="shared" ca="1" si="60"/>
        <v>#N/A</v>
      </c>
      <c r="BT13" s="153">
        <f t="shared" ca="1" si="26"/>
        <v>0</v>
      </c>
      <c r="BU13" s="153" t="str">
        <f t="shared" ca="1" si="61"/>
        <v/>
      </c>
      <c r="BV13" s="153">
        <f t="shared" ca="1" si="27"/>
        <v>0</v>
      </c>
      <c r="BW13" s="153" t="str">
        <f t="shared" ca="1" si="62"/>
        <v/>
      </c>
      <c r="BX13" s="153">
        <f t="shared" ca="1" si="28"/>
        <v>0</v>
      </c>
      <c r="BY13" s="153" t="str">
        <f t="shared" ca="1" si="63"/>
        <v/>
      </c>
      <c r="BZ13" s="153">
        <f t="shared" ca="1" si="29"/>
        <v>0</v>
      </c>
      <c r="CA13" s="153" t="str">
        <f t="shared" ca="1" si="64"/>
        <v/>
      </c>
      <c r="CB13" s="153">
        <f t="shared" ca="1" si="65"/>
        <v>0</v>
      </c>
      <c r="CC13" s="153" t="str">
        <f t="shared" ca="1" si="66"/>
        <v/>
      </c>
      <c r="CD13" s="153" t="e">
        <f t="shared" ca="1" si="67"/>
        <v>#N/A</v>
      </c>
    </row>
    <row r="14" spans="1:82">
      <c r="A14" s="150">
        <f t="shared" si="30"/>
        <v>9</v>
      </c>
      <c r="B14" s="40"/>
      <c r="C14" s="169"/>
      <c r="D14" s="170"/>
      <c r="E14" s="170"/>
      <c r="F14" s="171"/>
      <c r="G14" s="42"/>
      <c r="H14" s="42"/>
      <c r="I14" s="42"/>
      <c r="J14" s="42"/>
      <c r="K14" s="42"/>
      <c r="L14" s="168" t="str">
        <f t="shared" ca="1" si="0"/>
        <v/>
      </c>
      <c r="M14" s="111"/>
      <c r="N14" s="150" t="b">
        <f t="shared" ca="1" si="31"/>
        <v>0</v>
      </c>
      <c r="O14" s="150" t="b">
        <f t="shared" si="32"/>
        <v>0</v>
      </c>
      <c r="P14" s="111"/>
      <c r="Q14" s="150">
        <f t="shared" si="33"/>
        <v>8</v>
      </c>
      <c r="R14" s="150">
        <f t="shared" ca="1" si="1"/>
        <v>0</v>
      </c>
      <c r="S14" s="150" t="b">
        <f t="shared" ca="1" si="2"/>
        <v>1</v>
      </c>
      <c r="T14" s="111"/>
      <c r="U14" s="150" t="e">
        <f t="shared" ca="1" si="3"/>
        <v>#N/A</v>
      </c>
      <c r="V14" s="150" t="e">
        <f t="shared" ca="1" si="34"/>
        <v>#N/A</v>
      </c>
      <c r="W14" s="112" t="str">
        <f t="shared" ca="1" si="4"/>
        <v/>
      </c>
      <c r="X14" s="112" t="e">
        <f ca="1" xml:space="preserve"> IF(Y14,IF(AN14="",CONCATENATE(UPPER(LEFT(SystemName,1)),RIGHT(SystemName,LEN(SystemName)-1)),"When " &amp; AN14 &amp; ", " &amp; SystemName) &amp; " shall not allow " &amp; BB14 &amp; " to " &amp; BP14 &amp; ".  If such an attacker tries, " &amp; SystemName &amp; " shall " &amp; CD14 &amp; " the attack.","Attackers, prohibited threats, or intended response not yet defined.")</f>
        <v>#N/A</v>
      </c>
      <c r="Y14" s="112" t="e">
        <f t="shared" ca="1" si="35"/>
        <v>#N/A</v>
      </c>
      <c r="Z14" s="150" t="e">
        <f t="shared" ca="1" si="5"/>
        <v>#N/A</v>
      </c>
      <c r="AA14" s="150">
        <f t="shared" ca="1" si="6"/>
        <v>1</v>
      </c>
      <c r="AB14" s="153" t="e">
        <f t="shared" ca="1" si="7"/>
        <v>#N/A</v>
      </c>
      <c r="AC14" s="153" t="e">
        <f t="shared" ca="1" si="36"/>
        <v>#N/A</v>
      </c>
      <c r="AD14" s="153">
        <f t="shared" ca="1" si="8"/>
        <v>0</v>
      </c>
      <c r="AE14" s="153" t="str">
        <f t="shared" ca="1" si="37"/>
        <v/>
      </c>
      <c r="AF14" s="153">
        <f t="shared" ca="1" si="9"/>
        <v>0</v>
      </c>
      <c r="AG14" s="153" t="str">
        <f t="shared" ca="1" si="38"/>
        <v/>
      </c>
      <c r="AH14" s="153">
        <f t="shared" ca="1" si="10"/>
        <v>0</v>
      </c>
      <c r="AI14" s="153" t="str">
        <f t="shared" ca="1" si="39"/>
        <v/>
      </c>
      <c r="AJ14" s="153">
        <f t="shared" ca="1" si="11"/>
        <v>0</v>
      </c>
      <c r="AK14" s="153" t="str">
        <f t="shared" ca="1" si="40"/>
        <v/>
      </c>
      <c r="AL14" s="153">
        <f t="shared" ca="1" si="41"/>
        <v>0</v>
      </c>
      <c r="AM14" s="153" t="str">
        <f t="shared" ca="1" si="42"/>
        <v/>
      </c>
      <c r="AN14" s="153" t="e">
        <f t="shared" ca="1" si="43"/>
        <v>#N/A</v>
      </c>
      <c r="AO14" s="150">
        <f t="shared" ca="1" si="12"/>
        <v>1</v>
      </c>
      <c r="AP14" s="153" t="e">
        <f t="shared" ca="1" si="13"/>
        <v>#N/A</v>
      </c>
      <c r="AQ14" s="153" t="e">
        <f t="shared" ca="1" si="44"/>
        <v>#N/A</v>
      </c>
      <c r="AR14" s="153">
        <f t="shared" ca="1" si="14"/>
        <v>0</v>
      </c>
      <c r="AS14" s="153" t="str">
        <f t="shared" ca="1" si="45"/>
        <v/>
      </c>
      <c r="AT14" s="153">
        <f t="shared" ca="1" si="15"/>
        <v>0</v>
      </c>
      <c r="AU14" s="153" t="str">
        <f t="shared" ca="1" si="46"/>
        <v/>
      </c>
      <c r="AV14" s="153">
        <f t="shared" ca="1" si="16"/>
        <v>0</v>
      </c>
      <c r="AW14" s="153" t="str">
        <f t="shared" ca="1" si="47"/>
        <v/>
      </c>
      <c r="AX14" s="153">
        <f t="shared" ca="1" si="17"/>
        <v>0</v>
      </c>
      <c r="AY14" s="153" t="str">
        <f t="shared" ca="1" si="48"/>
        <v/>
      </c>
      <c r="AZ14" s="153">
        <f t="shared" ca="1" si="49"/>
        <v>0</v>
      </c>
      <c r="BA14" s="153" t="str">
        <f t="shared" ca="1" si="50"/>
        <v/>
      </c>
      <c r="BB14" s="153" t="e">
        <f t="shared" ca="1" si="51"/>
        <v>#N/A</v>
      </c>
      <c r="BC14" s="150">
        <f t="shared" ca="1" si="18"/>
        <v>1</v>
      </c>
      <c r="BD14" s="153" t="e">
        <f t="shared" ca="1" si="19"/>
        <v>#N/A</v>
      </c>
      <c r="BE14" s="153" t="e">
        <f t="shared" ca="1" si="52"/>
        <v>#N/A</v>
      </c>
      <c r="BF14" s="153">
        <f t="shared" ca="1" si="20"/>
        <v>0</v>
      </c>
      <c r="BG14" s="153" t="str">
        <f t="shared" ca="1" si="53"/>
        <v/>
      </c>
      <c r="BH14" s="153">
        <f t="shared" ca="1" si="21"/>
        <v>0</v>
      </c>
      <c r="BI14" s="153" t="str">
        <f t="shared" ca="1" si="54"/>
        <v/>
      </c>
      <c r="BJ14" s="153">
        <f t="shared" ca="1" si="22"/>
        <v>0</v>
      </c>
      <c r="BK14" s="153" t="str">
        <f t="shared" ca="1" si="55"/>
        <v/>
      </c>
      <c r="BL14" s="153">
        <f t="shared" ca="1" si="23"/>
        <v>0</v>
      </c>
      <c r="BM14" s="153" t="str">
        <f t="shared" ca="1" si="56"/>
        <v/>
      </c>
      <c r="BN14" s="153">
        <f t="shared" ca="1" si="57"/>
        <v>0</v>
      </c>
      <c r="BO14" s="153" t="str">
        <f t="shared" ca="1" si="58"/>
        <v/>
      </c>
      <c r="BP14" s="153" t="e">
        <f t="shared" ca="1" si="59"/>
        <v>#N/A</v>
      </c>
      <c r="BQ14" s="150">
        <f t="shared" ca="1" si="24"/>
        <v>1</v>
      </c>
      <c r="BR14" s="153" t="e">
        <f t="shared" ca="1" si="25"/>
        <v>#N/A</v>
      </c>
      <c r="BS14" s="153" t="e">
        <f t="shared" ca="1" si="60"/>
        <v>#N/A</v>
      </c>
      <c r="BT14" s="153">
        <f t="shared" ca="1" si="26"/>
        <v>0</v>
      </c>
      <c r="BU14" s="153" t="str">
        <f t="shared" ca="1" si="61"/>
        <v/>
      </c>
      <c r="BV14" s="153">
        <f t="shared" ca="1" si="27"/>
        <v>0</v>
      </c>
      <c r="BW14" s="153" t="str">
        <f t="shared" ca="1" si="62"/>
        <v/>
      </c>
      <c r="BX14" s="153">
        <f t="shared" ca="1" si="28"/>
        <v>0</v>
      </c>
      <c r="BY14" s="153" t="str">
        <f t="shared" ca="1" si="63"/>
        <v/>
      </c>
      <c r="BZ14" s="153">
        <f t="shared" ca="1" si="29"/>
        <v>0</v>
      </c>
      <c r="CA14" s="153" t="str">
        <f t="shared" ca="1" si="64"/>
        <v/>
      </c>
      <c r="CB14" s="153">
        <f t="shared" ca="1" si="65"/>
        <v>0</v>
      </c>
      <c r="CC14" s="153" t="str">
        <f t="shared" ca="1" si="66"/>
        <v/>
      </c>
      <c r="CD14" s="153" t="e">
        <f t="shared" ca="1" si="67"/>
        <v>#N/A</v>
      </c>
    </row>
    <row r="15" spans="1:82">
      <c r="A15" s="150">
        <f t="shared" si="30"/>
        <v>10</v>
      </c>
      <c r="B15" s="40"/>
      <c r="C15" s="169"/>
      <c r="D15" s="170"/>
      <c r="E15" s="170"/>
      <c r="F15" s="171"/>
      <c r="G15" s="42"/>
      <c r="H15" s="42"/>
      <c r="I15" s="42"/>
      <c r="J15" s="42"/>
      <c r="K15" s="42"/>
      <c r="L15" s="168" t="str">
        <f t="shared" ca="1" si="0"/>
        <v/>
      </c>
      <c r="M15" s="111"/>
      <c r="N15" s="150" t="b">
        <f t="shared" ca="1" si="31"/>
        <v>0</v>
      </c>
      <c r="O15" s="150" t="b">
        <f t="shared" si="32"/>
        <v>0</v>
      </c>
      <c r="P15" s="111"/>
      <c r="Q15" s="150">
        <f t="shared" si="33"/>
        <v>9</v>
      </c>
      <c r="R15" s="150">
        <f t="shared" ca="1" si="1"/>
        <v>0</v>
      </c>
      <c r="S15" s="150" t="b">
        <f t="shared" ca="1" si="2"/>
        <v>1</v>
      </c>
      <c r="T15" s="111"/>
      <c r="U15" s="150" t="e">
        <f t="shared" ca="1" si="3"/>
        <v>#N/A</v>
      </c>
      <c r="V15" s="150" t="e">
        <f t="shared" ca="1" si="34"/>
        <v>#N/A</v>
      </c>
      <c r="W15" s="112" t="str">
        <f t="shared" ca="1" si="4"/>
        <v/>
      </c>
      <c r="X15" s="112" t="e">
        <f ca="1" xml:space="preserve"> IF(Y15,IF(AN15="",CONCATENATE(UPPER(LEFT(SystemName,1)),RIGHT(SystemName,LEN(SystemName)-1)),"When " &amp; AN15 &amp; ", " &amp; SystemName) &amp; " shall not allow " &amp; BB15 &amp; " to " &amp; BP15 &amp; ".  If such an attacker tries, " &amp; SystemName &amp; " shall " &amp; CD15 &amp; " the attack.","Attackers, prohibited threats, or intended response not yet defined.")</f>
        <v>#N/A</v>
      </c>
      <c r="Y15" s="112" t="e">
        <f t="shared" ca="1" si="35"/>
        <v>#N/A</v>
      </c>
      <c r="Z15" s="150" t="e">
        <f t="shared" ca="1" si="5"/>
        <v>#N/A</v>
      </c>
      <c r="AA15" s="150">
        <f t="shared" ca="1" si="6"/>
        <v>1</v>
      </c>
      <c r="AB15" s="153" t="e">
        <f t="shared" ca="1" si="7"/>
        <v>#N/A</v>
      </c>
      <c r="AC15" s="153" t="e">
        <f t="shared" ca="1" si="36"/>
        <v>#N/A</v>
      </c>
      <c r="AD15" s="153">
        <f t="shared" ca="1" si="8"/>
        <v>0</v>
      </c>
      <c r="AE15" s="153" t="str">
        <f t="shared" ca="1" si="37"/>
        <v/>
      </c>
      <c r="AF15" s="153">
        <f t="shared" ca="1" si="9"/>
        <v>0</v>
      </c>
      <c r="AG15" s="153" t="str">
        <f t="shared" ca="1" si="38"/>
        <v/>
      </c>
      <c r="AH15" s="153">
        <f t="shared" ca="1" si="10"/>
        <v>0</v>
      </c>
      <c r="AI15" s="153" t="str">
        <f t="shared" ca="1" si="39"/>
        <v/>
      </c>
      <c r="AJ15" s="153">
        <f t="shared" ca="1" si="11"/>
        <v>0</v>
      </c>
      <c r="AK15" s="153" t="str">
        <f t="shared" ca="1" si="40"/>
        <v/>
      </c>
      <c r="AL15" s="153">
        <f t="shared" ca="1" si="41"/>
        <v>0</v>
      </c>
      <c r="AM15" s="153" t="str">
        <f t="shared" ca="1" si="42"/>
        <v/>
      </c>
      <c r="AN15" s="153" t="e">
        <f t="shared" ca="1" si="43"/>
        <v>#N/A</v>
      </c>
      <c r="AO15" s="150">
        <f t="shared" ca="1" si="12"/>
        <v>1</v>
      </c>
      <c r="AP15" s="153" t="e">
        <f t="shared" ca="1" si="13"/>
        <v>#N/A</v>
      </c>
      <c r="AQ15" s="153" t="e">
        <f t="shared" ca="1" si="44"/>
        <v>#N/A</v>
      </c>
      <c r="AR15" s="153">
        <f t="shared" ca="1" si="14"/>
        <v>0</v>
      </c>
      <c r="AS15" s="153" t="str">
        <f t="shared" ca="1" si="45"/>
        <v/>
      </c>
      <c r="AT15" s="153">
        <f t="shared" ca="1" si="15"/>
        <v>0</v>
      </c>
      <c r="AU15" s="153" t="str">
        <f t="shared" ca="1" si="46"/>
        <v/>
      </c>
      <c r="AV15" s="153">
        <f t="shared" ca="1" si="16"/>
        <v>0</v>
      </c>
      <c r="AW15" s="153" t="str">
        <f t="shared" ca="1" si="47"/>
        <v/>
      </c>
      <c r="AX15" s="153">
        <f t="shared" ca="1" si="17"/>
        <v>0</v>
      </c>
      <c r="AY15" s="153" t="str">
        <f t="shared" ca="1" si="48"/>
        <v/>
      </c>
      <c r="AZ15" s="153">
        <f t="shared" ca="1" si="49"/>
        <v>0</v>
      </c>
      <c r="BA15" s="153" t="str">
        <f t="shared" ca="1" si="50"/>
        <v/>
      </c>
      <c r="BB15" s="153" t="e">
        <f t="shared" ca="1" si="51"/>
        <v>#N/A</v>
      </c>
      <c r="BC15" s="150">
        <f t="shared" ca="1" si="18"/>
        <v>1</v>
      </c>
      <c r="BD15" s="153" t="e">
        <f t="shared" ca="1" si="19"/>
        <v>#N/A</v>
      </c>
      <c r="BE15" s="153" t="e">
        <f t="shared" ca="1" si="52"/>
        <v>#N/A</v>
      </c>
      <c r="BF15" s="153">
        <f t="shared" ca="1" si="20"/>
        <v>0</v>
      </c>
      <c r="BG15" s="153" t="str">
        <f t="shared" ca="1" si="53"/>
        <v/>
      </c>
      <c r="BH15" s="153">
        <f t="shared" ca="1" si="21"/>
        <v>0</v>
      </c>
      <c r="BI15" s="153" t="str">
        <f t="shared" ca="1" si="54"/>
        <v/>
      </c>
      <c r="BJ15" s="153">
        <f t="shared" ca="1" si="22"/>
        <v>0</v>
      </c>
      <c r="BK15" s="153" t="str">
        <f t="shared" ca="1" si="55"/>
        <v/>
      </c>
      <c r="BL15" s="153">
        <f t="shared" ca="1" si="23"/>
        <v>0</v>
      </c>
      <c r="BM15" s="153" t="str">
        <f t="shared" ca="1" si="56"/>
        <v/>
      </c>
      <c r="BN15" s="153">
        <f t="shared" ca="1" si="57"/>
        <v>0</v>
      </c>
      <c r="BO15" s="153" t="str">
        <f t="shared" ca="1" si="58"/>
        <v/>
      </c>
      <c r="BP15" s="153" t="e">
        <f t="shared" ca="1" si="59"/>
        <v>#N/A</v>
      </c>
      <c r="BQ15" s="150">
        <f t="shared" ca="1" si="24"/>
        <v>1</v>
      </c>
      <c r="BR15" s="153" t="e">
        <f t="shared" ca="1" si="25"/>
        <v>#N/A</v>
      </c>
      <c r="BS15" s="153" t="e">
        <f t="shared" ca="1" si="60"/>
        <v>#N/A</v>
      </c>
      <c r="BT15" s="153">
        <f t="shared" ca="1" si="26"/>
        <v>0</v>
      </c>
      <c r="BU15" s="153" t="str">
        <f t="shared" ca="1" si="61"/>
        <v/>
      </c>
      <c r="BV15" s="153">
        <f t="shared" ca="1" si="27"/>
        <v>0</v>
      </c>
      <c r="BW15" s="153" t="str">
        <f t="shared" ca="1" si="62"/>
        <v/>
      </c>
      <c r="BX15" s="153">
        <f t="shared" ca="1" si="28"/>
        <v>0</v>
      </c>
      <c r="BY15" s="153" t="str">
        <f t="shared" ca="1" si="63"/>
        <v/>
      </c>
      <c r="BZ15" s="153">
        <f t="shared" ca="1" si="29"/>
        <v>0</v>
      </c>
      <c r="CA15" s="153" t="str">
        <f t="shared" ca="1" si="64"/>
        <v/>
      </c>
      <c r="CB15" s="153">
        <f t="shared" ca="1" si="65"/>
        <v>0</v>
      </c>
      <c r="CC15" s="153" t="str">
        <f t="shared" ca="1" si="66"/>
        <v/>
      </c>
      <c r="CD15" s="153" t="e">
        <f t="shared" ca="1" si="67"/>
        <v>#N/A</v>
      </c>
    </row>
    <row r="16" spans="1:82">
      <c r="A16" s="150">
        <f t="shared" si="30"/>
        <v>11</v>
      </c>
      <c r="B16" s="40"/>
      <c r="C16" s="169"/>
      <c r="D16" s="170"/>
      <c r="E16" s="170"/>
      <c r="F16" s="171"/>
      <c r="G16" s="42"/>
      <c r="H16" s="42"/>
      <c r="I16" s="42"/>
      <c r="J16" s="42"/>
      <c r="K16" s="42"/>
      <c r="L16" s="168" t="str">
        <f t="shared" ca="1" si="0"/>
        <v/>
      </c>
      <c r="M16" s="111"/>
      <c r="N16" s="150" t="b">
        <f t="shared" ca="1" si="31"/>
        <v>0</v>
      </c>
      <c r="O16" s="150" t="b">
        <f t="shared" si="32"/>
        <v>0</v>
      </c>
      <c r="P16" s="111"/>
      <c r="Q16" s="150">
        <f t="shared" si="33"/>
        <v>10</v>
      </c>
      <c r="R16" s="150">
        <f t="shared" ca="1" si="1"/>
        <v>0</v>
      </c>
      <c r="S16" s="150" t="b">
        <f t="shared" ca="1" si="2"/>
        <v>1</v>
      </c>
      <c r="T16" s="111"/>
      <c r="U16" s="150" t="e">
        <f t="shared" ca="1" si="3"/>
        <v>#N/A</v>
      </c>
      <c r="V16" s="150" t="e">
        <f t="shared" ca="1" si="34"/>
        <v>#N/A</v>
      </c>
      <c r="W16" s="112" t="str">
        <f t="shared" ca="1" si="4"/>
        <v/>
      </c>
      <c r="X16" s="112" t="e">
        <f ca="1" xml:space="preserve"> IF(Y16,IF(AN16="",CONCATENATE(UPPER(LEFT(SystemName,1)),RIGHT(SystemName,LEN(SystemName)-1)),"When " &amp; AN16 &amp; ", " &amp; SystemName) &amp; " shall not allow " &amp; BB16 &amp; " to " &amp; BP16 &amp; ".  If such an attacker tries, " &amp; SystemName &amp; " shall " &amp; CD16 &amp; " the attack.","Attackers, prohibited threats, or intended response not yet defined.")</f>
        <v>#N/A</v>
      </c>
      <c r="Y16" s="112" t="e">
        <f t="shared" ca="1" si="35"/>
        <v>#N/A</v>
      </c>
      <c r="Z16" s="150" t="e">
        <f t="shared" ca="1" si="5"/>
        <v>#N/A</v>
      </c>
      <c r="AA16" s="150">
        <f t="shared" ca="1" si="6"/>
        <v>1</v>
      </c>
      <c r="AB16" s="153" t="e">
        <f t="shared" ca="1" si="7"/>
        <v>#N/A</v>
      </c>
      <c r="AC16" s="153" t="e">
        <f t="shared" ca="1" si="36"/>
        <v>#N/A</v>
      </c>
      <c r="AD16" s="153">
        <f t="shared" ca="1" si="8"/>
        <v>0</v>
      </c>
      <c r="AE16" s="153" t="str">
        <f t="shared" ca="1" si="37"/>
        <v/>
      </c>
      <c r="AF16" s="153">
        <f t="shared" ca="1" si="9"/>
        <v>0</v>
      </c>
      <c r="AG16" s="153" t="str">
        <f t="shared" ca="1" si="38"/>
        <v/>
      </c>
      <c r="AH16" s="153">
        <f t="shared" ca="1" si="10"/>
        <v>0</v>
      </c>
      <c r="AI16" s="153" t="str">
        <f t="shared" ca="1" si="39"/>
        <v/>
      </c>
      <c r="AJ16" s="153">
        <f t="shared" ca="1" si="11"/>
        <v>0</v>
      </c>
      <c r="AK16" s="153" t="str">
        <f t="shared" ca="1" si="40"/>
        <v/>
      </c>
      <c r="AL16" s="153">
        <f t="shared" ca="1" si="41"/>
        <v>0</v>
      </c>
      <c r="AM16" s="153" t="str">
        <f t="shared" ca="1" si="42"/>
        <v/>
      </c>
      <c r="AN16" s="153" t="e">
        <f t="shared" ca="1" si="43"/>
        <v>#N/A</v>
      </c>
      <c r="AO16" s="150">
        <f t="shared" ca="1" si="12"/>
        <v>1</v>
      </c>
      <c r="AP16" s="153" t="e">
        <f t="shared" ca="1" si="13"/>
        <v>#N/A</v>
      </c>
      <c r="AQ16" s="153" t="e">
        <f t="shared" ca="1" si="44"/>
        <v>#N/A</v>
      </c>
      <c r="AR16" s="153">
        <f t="shared" ca="1" si="14"/>
        <v>0</v>
      </c>
      <c r="AS16" s="153" t="str">
        <f t="shared" ca="1" si="45"/>
        <v/>
      </c>
      <c r="AT16" s="153">
        <f t="shared" ca="1" si="15"/>
        <v>0</v>
      </c>
      <c r="AU16" s="153" t="str">
        <f t="shared" ca="1" si="46"/>
        <v/>
      </c>
      <c r="AV16" s="153">
        <f t="shared" ca="1" si="16"/>
        <v>0</v>
      </c>
      <c r="AW16" s="153" t="str">
        <f t="shared" ca="1" si="47"/>
        <v/>
      </c>
      <c r="AX16" s="153">
        <f t="shared" ca="1" si="17"/>
        <v>0</v>
      </c>
      <c r="AY16" s="153" t="str">
        <f t="shared" ca="1" si="48"/>
        <v/>
      </c>
      <c r="AZ16" s="153">
        <f t="shared" ca="1" si="49"/>
        <v>0</v>
      </c>
      <c r="BA16" s="153" t="str">
        <f t="shared" ca="1" si="50"/>
        <v/>
      </c>
      <c r="BB16" s="153" t="e">
        <f t="shared" ca="1" si="51"/>
        <v>#N/A</v>
      </c>
      <c r="BC16" s="150">
        <f t="shared" ca="1" si="18"/>
        <v>1</v>
      </c>
      <c r="BD16" s="153" t="e">
        <f t="shared" ca="1" si="19"/>
        <v>#N/A</v>
      </c>
      <c r="BE16" s="153" t="e">
        <f t="shared" ca="1" si="52"/>
        <v>#N/A</v>
      </c>
      <c r="BF16" s="153">
        <f t="shared" ca="1" si="20"/>
        <v>0</v>
      </c>
      <c r="BG16" s="153" t="str">
        <f t="shared" ca="1" si="53"/>
        <v/>
      </c>
      <c r="BH16" s="153">
        <f t="shared" ca="1" si="21"/>
        <v>0</v>
      </c>
      <c r="BI16" s="153" t="str">
        <f t="shared" ca="1" si="54"/>
        <v/>
      </c>
      <c r="BJ16" s="153">
        <f t="shared" ca="1" si="22"/>
        <v>0</v>
      </c>
      <c r="BK16" s="153" t="str">
        <f t="shared" ca="1" si="55"/>
        <v/>
      </c>
      <c r="BL16" s="153">
        <f t="shared" ca="1" si="23"/>
        <v>0</v>
      </c>
      <c r="BM16" s="153" t="str">
        <f t="shared" ca="1" si="56"/>
        <v/>
      </c>
      <c r="BN16" s="153">
        <f t="shared" ca="1" si="57"/>
        <v>0</v>
      </c>
      <c r="BO16" s="153" t="str">
        <f t="shared" ca="1" si="58"/>
        <v/>
      </c>
      <c r="BP16" s="153" t="e">
        <f t="shared" ca="1" si="59"/>
        <v>#N/A</v>
      </c>
      <c r="BQ16" s="150">
        <f t="shared" ca="1" si="24"/>
        <v>1</v>
      </c>
      <c r="BR16" s="153" t="e">
        <f t="shared" ca="1" si="25"/>
        <v>#N/A</v>
      </c>
      <c r="BS16" s="153" t="e">
        <f t="shared" ca="1" si="60"/>
        <v>#N/A</v>
      </c>
      <c r="BT16" s="153">
        <f t="shared" ca="1" si="26"/>
        <v>0</v>
      </c>
      <c r="BU16" s="153" t="str">
        <f t="shared" ca="1" si="61"/>
        <v/>
      </c>
      <c r="BV16" s="153">
        <f t="shared" ca="1" si="27"/>
        <v>0</v>
      </c>
      <c r="BW16" s="153" t="str">
        <f t="shared" ca="1" si="62"/>
        <v/>
      </c>
      <c r="BX16" s="153">
        <f t="shared" ca="1" si="28"/>
        <v>0</v>
      </c>
      <c r="BY16" s="153" t="str">
        <f t="shared" ca="1" si="63"/>
        <v/>
      </c>
      <c r="BZ16" s="153">
        <f t="shared" ca="1" si="29"/>
        <v>0</v>
      </c>
      <c r="CA16" s="153" t="str">
        <f t="shared" ca="1" si="64"/>
        <v/>
      </c>
      <c r="CB16" s="153">
        <f t="shared" ca="1" si="65"/>
        <v>0</v>
      </c>
      <c r="CC16" s="153" t="str">
        <f t="shared" ca="1" si="66"/>
        <v/>
      </c>
      <c r="CD16" s="153" t="e">
        <f t="shared" ca="1" si="67"/>
        <v>#N/A</v>
      </c>
    </row>
    <row r="17" spans="1:82">
      <c r="A17" s="150">
        <f t="shared" si="30"/>
        <v>12</v>
      </c>
      <c r="B17" s="40"/>
      <c r="C17" s="169"/>
      <c r="D17" s="170"/>
      <c r="E17" s="170"/>
      <c r="F17" s="171"/>
      <c r="G17" s="42"/>
      <c r="H17" s="42"/>
      <c r="I17" s="42"/>
      <c r="J17" s="42"/>
      <c r="K17" s="42"/>
      <c r="L17" s="168" t="str">
        <f t="shared" ca="1" si="0"/>
        <v/>
      </c>
      <c r="M17" s="111"/>
      <c r="N17" s="150" t="b">
        <f t="shared" ca="1" si="31"/>
        <v>0</v>
      </c>
      <c r="O17" s="150" t="b">
        <f t="shared" si="32"/>
        <v>0</v>
      </c>
      <c r="P17" s="111"/>
      <c r="Q17" s="150">
        <f t="shared" si="33"/>
        <v>11</v>
      </c>
      <c r="R17" s="150">
        <f t="shared" ca="1" si="1"/>
        <v>0</v>
      </c>
      <c r="S17" s="150" t="b">
        <f t="shared" ca="1" si="2"/>
        <v>1</v>
      </c>
      <c r="T17" s="111"/>
      <c r="U17" s="150" t="e">
        <f t="shared" ca="1" si="3"/>
        <v>#N/A</v>
      </c>
      <c r="V17" s="150" t="e">
        <f t="shared" ca="1" si="34"/>
        <v>#N/A</v>
      </c>
      <c r="W17" s="112" t="str">
        <f t="shared" ca="1" si="4"/>
        <v/>
      </c>
      <c r="X17" s="112" t="e">
        <f ca="1" xml:space="preserve"> IF(Y17,IF(AN17="",CONCATENATE(UPPER(LEFT(SystemName,1)),RIGHT(SystemName,LEN(SystemName)-1)),"When " &amp; AN17 &amp; ", " &amp; SystemName) &amp; " shall not allow " &amp; BB17 &amp; " to " &amp; BP17 &amp; ".  If such an attacker tries, " &amp; SystemName &amp; " shall " &amp; CD17 &amp; " the attack.","Attackers, prohibited threats, or intended response not yet defined.")</f>
        <v>#N/A</v>
      </c>
      <c r="Y17" s="112" t="e">
        <f t="shared" ca="1" si="35"/>
        <v>#N/A</v>
      </c>
      <c r="Z17" s="150" t="e">
        <f t="shared" ca="1" si="5"/>
        <v>#N/A</v>
      </c>
      <c r="AA17" s="150">
        <f t="shared" ca="1" si="6"/>
        <v>1</v>
      </c>
      <c r="AB17" s="153" t="e">
        <f t="shared" ca="1" si="7"/>
        <v>#N/A</v>
      </c>
      <c r="AC17" s="153" t="e">
        <f t="shared" ca="1" si="36"/>
        <v>#N/A</v>
      </c>
      <c r="AD17" s="153">
        <f t="shared" ca="1" si="8"/>
        <v>0</v>
      </c>
      <c r="AE17" s="153" t="str">
        <f t="shared" ca="1" si="37"/>
        <v/>
      </c>
      <c r="AF17" s="153">
        <f t="shared" ca="1" si="9"/>
        <v>0</v>
      </c>
      <c r="AG17" s="153" t="str">
        <f t="shared" ca="1" si="38"/>
        <v/>
      </c>
      <c r="AH17" s="153">
        <f t="shared" ca="1" si="10"/>
        <v>0</v>
      </c>
      <c r="AI17" s="153" t="str">
        <f t="shared" ca="1" si="39"/>
        <v/>
      </c>
      <c r="AJ17" s="153">
        <f t="shared" ca="1" si="11"/>
        <v>0</v>
      </c>
      <c r="AK17" s="153" t="str">
        <f t="shared" ca="1" si="40"/>
        <v/>
      </c>
      <c r="AL17" s="153">
        <f t="shared" ca="1" si="41"/>
        <v>0</v>
      </c>
      <c r="AM17" s="153" t="str">
        <f t="shared" ca="1" si="42"/>
        <v/>
      </c>
      <c r="AN17" s="153" t="e">
        <f t="shared" ca="1" si="43"/>
        <v>#N/A</v>
      </c>
      <c r="AO17" s="150">
        <f t="shared" ca="1" si="12"/>
        <v>1</v>
      </c>
      <c r="AP17" s="153" t="e">
        <f t="shared" ca="1" si="13"/>
        <v>#N/A</v>
      </c>
      <c r="AQ17" s="153" t="e">
        <f t="shared" ca="1" si="44"/>
        <v>#N/A</v>
      </c>
      <c r="AR17" s="153">
        <f t="shared" ca="1" si="14"/>
        <v>0</v>
      </c>
      <c r="AS17" s="153" t="str">
        <f t="shared" ca="1" si="45"/>
        <v/>
      </c>
      <c r="AT17" s="153">
        <f t="shared" ca="1" si="15"/>
        <v>0</v>
      </c>
      <c r="AU17" s="153" t="str">
        <f t="shared" ca="1" si="46"/>
        <v/>
      </c>
      <c r="AV17" s="153">
        <f t="shared" ca="1" si="16"/>
        <v>0</v>
      </c>
      <c r="AW17" s="153" t="str">
        <f t="shared" ca="1" si="47"/>
        <v/>
      </c>
      <c r="AX17" s="153">
        <f t="shared" ca="1" si="17"/>
        <v>0</v>
      </c>
      <c r="AY17" s="153" t="str">
        <f t="shared" ca="1" si="48"/>
        <v/>
      </c>
      <c r="AZ17" s="153">
        <f t="shared" ca="1" si="49"/>
        <v>0</v>
      </c>
      <c r="BA17" s="153" t="str">
        <f t="shared" ca="1" si="50"/>
        <v/>
      </c>
      <c r="BB17" s="153" t="e">
        <f t="shared" ca="1" si="51"/>
        <v>#N/A</v>
      </c>
      <c r="BC17" s="150">
        <f t="shared" ca="1" si="18"/>
        <v>1</v>
      </c>
      <c r="BD17" s="153" t="e">
        <f t="shared" ca="1" si="19"/>
        <v>#N/A</v>
      </c>
      <c r="BE17" s="153" t="e">
        <f t="shared" ca="1" si="52"/>
        <v>#N/A</v>
      </c>
      <c r="BF17" s="153">
        <f t="shared" ca="1" si="20"/>
        <v>0</v>
      </c>
      <c r="BG17" s="153" t="str">
        <f t="shared" ca="1" si="53"/>
        <v/>
      </c>
      <c r="BH17" s="153">
        <f t="shared" ca="1" si="21"/>
        <v>0</v>
      </c>
      <c r="BI17" s="153" t="str">
        <f t="shared" ca="1" si="54"/>
        <v/>
      </c>
      <c r="BJ17" s="153">
        <f t="shared" ca="1" si="22"/>
        <v>0</v>
      </c>
      <c r="BK17" s="153" t="str">
        <f t="shared" ca="1" si="55"/>
        <v/>
      </c>
      <c r="BL17" s="153">
        <f t="shared" ca="1" si="23"/>
        <v>0</v>
      </c>
      <c r="BM17" s="153" t="str">
        <f t="shared" ca="1" si="56"/>
        <v/>
      </c>
      <c r="BN17" s="153">
        <f t="shared" ca="1" si="57"/>
        <v>0</v>
      </c>
      <c r="BO17" s="153" t="str">
        <f t="shared" ca="1" si="58"/>
        <v/>
      </c>
      <c r="BP17" s="153" t="e">
        <f t="shared" ca="1" si="59"/>
        <v>#N/A</v>
      </c>
      <c r="BQ17" s="150">
        <f t="shared" ca="1" si="24"/>
        <v>1</v>
      </c>
      <c r="BR17" s="153" t="e">
        <f t="shared" ca="1" si="25"/>
        <v>#N/A</v>
      </c>
      <c r="BS17" s="153" t="e">
        <f t="shared" ca="1" si="60"/>
        <v>#N/A</v>
      </c>
      <c r="BT17" s="153">
        <f t="shared" ca="1" si="26"/>
        <v>0</v>
      </c>
      <c r="BU17" s="153" t="str">
        <f t="shared" ca="1" si="61"/>
        <v/>
      </c>
      <c r="BV17" s="153">
        <f t="shared" ca="1" si="27"/>
        <v>0</v>
      </c>
      <c r="BW17" s="153" t="str">
        <f t="shared" ca="1" si="62"/>
        <v/>
      </c>
      <c r="BX17" s="153">
        <f t="shared" ca="1" si="28"/>
        <v>0</v>
      </c>
      <c r="BY17" s="153" t="str">
        <f t="shared" ca="1" si="63"/>
        <v/>
      </c>
      <c r="BZ17" s="153">
        <f t="shared" ca="1" si="29"/>
        <v>0</v>
      </c>
      <c r="CA17" s="153" t="str">
        <f t="shared" ca="1" si="64"/>
        <v/>
      </c>
      <c r="CB17" s="153">
        <f t="shared" ca="1" si="65"/>
        <v>0</v>
      </c>
      <c r="CC17" s="153" t="str">
        <f t="shared" ca="1" si="66"/>
        <v/>
      </c>
      <c r="CD17" s="153" t="e">
        <f t="shared" ca="1" si="67"/>
        <v>#N/A</v>
      </c>
    </row>
    <row r="18" spans="1:82">
      <c r="A18" s="150">
        <f t="shared" si="30"/>
        <v>13</v>
      </c>
      <c r="B18" s="40"/>
      <c r="C18" s="169"/>
      <c r="D18" s="170"/>
      <c r="E18" s="170"/>
      <c r="F18" s="171"/>
      <c r="G18" s="42"/>
      <c r="H18" s="42"/>
      <c r="I18" s="42"/>
      <c r="J18" s="42"/>
      <c r="K18" s="42"/>
      <c r="L18" s="168" t="str">
        <f t="shared" ca="1" si="0"/>
        <v/>
      </c>
      <c r="M18" s="111"/>
      <c r="N18" s="150" t="b">
        <f t="shared" ca="1" si="31"/>
        <v>0</v>
      </c>
      <c r="O18" s="150" t="b">
        <f t="shared" si="32"/>
        <v>0</v>
      </c>
      <c r="P18" s="111"/>
      <c r="Q18" s="150">
        <f t="shared" si="33"/>
        <v>12</v>
      </c>
      <c r="R18" s="150">
        <f t="shared" ca="1" si="1"/>
        <v>0</v>
      </c>
      <c r="S18" s="150" t="b">
        <f t="shared" ca="1" si="2"/>
        <v>1</v>
      </c>
      <c r="T18" s="111"/>
      <c r="U18" s="150" t="e">
        <f t="shared" ca="1" si="3"/>
        <v>#N/A</v>
      </c>
      <c r="V18" s="150" t="e">
        <f t="shared" ca="1" si="34"/>
        <v>#N/A</v>
      </c>
      <c r="W18" s="112" t="str">
        <f t="shared" ca="1" si="4"/>
        <v/>
      </c>
      <c r="X18" s="112" t="e">
        <f ca="1" xml:space="preserve"> IF(Y18,IF(AN18="",CONCATENATE(UPPER(LEFT(SystemName,1)),RIGHT(SystemName,LEN(SystemName)-1)),"When " &amp; AN18 &amp; ", " &amp; SystemName) &amp; " shall not allow " &amp; BB18 &amp; " to " &amp; BP18 &amp; ".  If such an attacker tries, " &amp; SystemName &amp; " shall " &amp; CD18 &amp; " the attack.","Attackers, prohibited threats, or intended response not yet defined.")</f>
        <v>#N/A</v>
      </c>
      <c r="Y18" s="112" t="e">
        <f t="shared" ca="1" si="35"/>
        <v>#N/A</v>
      </c>
      <c r="Z18" s="150" t="e">
        <f t="shared" ca="1" si="5"/>
        <v>#N/A</v>
      </c>
      <c r="AA18" s="150">
        <f t="shared" ca="1" si="6"/>
        <v>1</v>
      </c>
      <c r="AB18" s="153" t="e">
        <f t="shared" ca="1" si="7"/>
        <v>#N/A</v>
      </c>
      <c r="AC18" s="153" t="e">
        <f t="shared" ca="1" si="36"/>
        <v>#N/A</v>
      </c>
      <c r="AD18" s="153">
        <f t="shared" ca="1" si="8"/>
        <v>0</v>
      </c>
      <c r="AE18" s="153" t="str">
        <f t="shared" ca="1" si="37"/>
        <v/>
      </c>
      <c r="AF18" s="153">
        <f t="shared" ca="1" si="9"/>
        <v>0</v>
      </c>
      <c r="AG18" s="153" t="str">
        <f t="shared" ca="1" si="38"/>
        <v/>
      </c>
      <c r="AH18" s="153">
        <f t="shared" ca="1" si="10"/>
        <v>0</v>
      </c>
      <c r="AI18" s="153" t="str">
        <f t="shared" ca="1" si="39"/>
        <v/>
      </c>
      <c r="AJ18" s="153">
        <f t="shared" ca="1" si="11"/>
        <v>0</v>
      </c>
      <c r="AK18" s="153" t="str">
        <f t="shared" ca="1" si="40"/>
        <v/>
      </c>
      <c r="AL18" s="153">
        <f t="shared" ca="1" si="41"/>
        <v>0</v>
      </c>
      <c r="AM18" s="153" t="str">
        <f t="shared" ca="1" si="42"/>
        <v/>
      </c>
      <c r="AN18" s="153" t="e">
        <f t="shared" ca="1" si="43"/>
        <v>#N/A</v>
      </c>
      <c r="AO18" s="150">
        <f t="shared" ca="1" si="12"/>
        <v>1</v>
      </c>
      <c r="AP18" s="153" t="e">
        <f t="shared" ca="1" si="13"/>
        <v>#N/A</v>
      </c>
      <c r="AQ18" s="153" t="e">
        <f t="shared" ca="1" si="44"/>
        <v>#N/A</v>
      </c>
      <c r="AR18" s="153">
        <f t="shared" ca="1" si="14"/>
        <v>0</v>
      </c>
      <c r="AS18" s="153" t="str">
        <f t="shared" ca="1" si="45"/>
        <v/>
      </c>
      <c r="AT18" s="153">
        <f t="shared" ca="1" si="15"/>
        <v>0</v>
      </c>
      <c r="AU18" s="153" t="str">
        <f t="shared" ca="1" si="46"/>
        <v/>
      </c>
      <c r="AV18" s="153">
        <f t="shared" ca="1" si="16"/>
        <v>0</v>
      </c>
      <c r="AW18" s="153" t="str">
        <f t="shared" ca="1" si="47"/>
        <v/>
      </c>
      <c r="AX18" s="153">
        <f t="shared" ca="1" si="17"/>
        <v>0</v>
      </c>
      <c r="AY18" s="153" t="str">
        <f t="shared" ca="1" si="48"/>
        <v/>
      </c>
      <c r="AZ18" s="153">
        <f t="shared" ca="1" si="49"/>
        <v>0</v>
      </c>
      <c r="BA18" s="153" t="str">
        <f t="shared" ca="1" si="50"/>
        <v/>
      </c>
      <c r="BB18" s="153" t="e">
        <f t="shared" ca="1" si="51"/>
        <v>#N/A</v>
      </c>
      <c r="BC18" s="150">
        <f t="shared" ca="1" si="18"/>
        <v>1</v>
      </c>
      <c r="BD18" s="153" t="e">
        <f t="shared" ca="1" si="19"/>
        <v>#N/A</v>
      </c>
      <c r="BE18" s="153" t="e">
        <f t="shared" ca="1" si="52"/>
        <v>#N/A</v>
      </c>
      <c r="BF18" s="153">
        <f t="shared" ca="1" si="20"/>
        <v>0</v>
      </c>
      <c r="BG18" s="153" t="str">
        <f t="shared" ca="1" si="53"/>
        <v/>
      </c>
      <c r="BH18" s="153">
        <f t="shared" ca="1" si="21"/>
        <v>0</v>
      </c>
      <c r="BI18" s="153" t="str">
        <f t="shared" ca="1" si="54"/>
        <v/>
      </c>
      <c r="BJ18" s="153">
        <f t="shared" ca="1" si="22"/>
        <v>0</v>
      </c>
      <c r="BK18" s="153" t="str">
        <f t="shared" ca="1" si="55"/>
        <v/>
      </c>
      <c r="BL18" s="153">
        <f t="shared" ca="1" si="23"/>
        <v>0</v>
      </c>
      <c r="BM18" s="153" t="str">
        <f t="shared" ca="1" si="56"/>
        <v/>
      </c>
      <c r="BN18" s="153">
        <f t="shared" ca="1" si="57"/>
        <v>0</v>
      </c>
      <c r="BO18" s="153" t="str">
        <f t="shared" ca="1" si="58"/>
        <v/>
      </c>
      <c r="BP18" s="153" t="e">
        <f t="shared" ca="1" si="59"/>
        <v>#N/A</v>
      </c>
      <c r="BQ18" s="150">
        <f t="shared" ca="1" si="24"/>
        <v>1</v>
      </c>
      <c r="BR18" s="153" t="e">
        <f t="shared" ca="1" si="25"/>
        <v>#N/A</v>
      </c>
      <c r="BS18" s="153" t="e">
        <f t="shared" ca="1" si="60"/>
        <v>#N/A</v>
      </c>
      <c r="BT18" s="153">
        <f t="shared" ca="1" si="26"/>
        <v>0</v>
      </c>
      <c r="BU18" s="153" t="str">
        <f t="shared" ca="1" si="61"/>
        <v/>
      </c>
      <c r="BV18" s="153">
        <f t="shared" ca="1" si="27"/>
        <v>0</v>
      </c>
      <c r="BW18" s="153" t="str">
        <f t="shared" ca="1" si="62"/>
        <v/>
      </c>
      <c r="BX18" s="153">
        <f t="shared" ca="1" si="28"/>
        <v>0</v>
      </c>
      <c r="BY18" s="153" t="str">
        <f t="shared" ca="1" si="63"/>
        <v/>
      </c>
      <c r="BZ18" s="153">
        <f t="shared" ca="1" si="29"/>
        <v>0</v>
      </c>
      <c r="CA18" s="153" t="str">
        <f t="shared" ca="1" si="64"/>
        <v/>
      </c>
      <c r="CB18" s="153">
        <f t="shared" ca="1" si="65"/>
        <v>0</v>
      </c>
      <c r="CC18" s="153" t="str">
        <f t="shared" ca="1" si="66"/>
        <v/>
      </c>
      <c r="CD18" s="153" t="e">
        <f t="shared" ca="1" si="67"/>
        <v>#N/A</v>
      </c>
    </row>
    <row r="19" spans="1:82">
      <c r="A19" s="150">
        <f t="shared" si="30"/>
        <v>14</v>
      </c>
      <c r="B19" s="40"/>
      <c r="C19" s="169"/>
      <c r="D19" s="170"/>
      <c r="E19" s="170"/>
      <c r="F19" s="171"/>
      <c r="G19" s="42"/>
      <c r="H19" s="42"/>
      <c r="I19" s="42"/>
      <c r="J19" s="42"/>
      <c r="K19" s="42"/>
      <c r="L19" s="168" t="str">
        <f t="shared" ca="1" si="0"/>
        <v/>
      </c>
      <c r="M19" s="111"/>
      <c r="N19" s="150" t="b">
        <f t="shared" ca="1" si="31"/>
        <v>0</v>
      </c>
      <c r="O19" s="150" t="b">
        <f t="shared" si="32"/>
        <v>0</v>
      </c>
      <c r="P19" s="111"/>
      <c r="Q19" s="150">
        <f t="shared" si="33"/>
        <v>13</v>
      </c>
      <c r="R19" s="150">
        <f t="shared" ca="1" si="1"/>
        <v>0</v>
      </c>
      <c r="S19" s="150" t="b">
        <f t="shared" ca="1" si="2"/>
        <v>1</v>
      </c>
      <c r="T19" s="111"/>
      <c r="U19" s="150" t="e">
        <f t="shared" ca="1" si="3"/>
        <v>#N/A</v>
      </c>
      <c r="V19" s="150" t="e">
        <f t="shared" ca="1" si="34"/>
        <v>#N/A</v>
      </c>
      <c r="W19" s="112" t="str">
        <f t="shared" ca="1" si="4"/>
        <v/>
      </c>
      <c r="X19" s="112" t="e">
        <f ca="1" xml:space="preserve"> IF(Y19,IF(AN19="",CONCATENATE(UPPER(LEFT(SystemName,1)),RIGHT(SystemName,LEN(SystemName)-1)),"When " &amp; AN19 &amp; ", " &amp; SystemName) &amp; " shall not allow " &amp; BB19 &amp; " to " &amp; BP19 &amp; ".  If such an attacker tries, " &amp; SystemName &amp; " shall " &amp; CD19 &amp; " the attack.","Attackers, prohibited threats, or intended response not yet defined.")</f>
        <v>#N/A</v>
      </c>
      <c r="Y19" s="112" t="e">
        <f t="shared" ca="1" si="35"/>
        <v>#N/A</v>
      </c>
      <c r="Z19" s="150" t="e">
        <f t="shared" ca="1" si="5"/>
        <v>#N/A</v>
      </c>
      <c r="AA19" s="150">
        <f t="shared" ca="1" si="6"/>
        <v>1</v>
      </c>
      <c r="AB19" s="153" t="e">
        <f t="shared" ca="1" si="7"/>
        <v>#N/A</v>
      </c>
      <c r="AC19" s="153" t="e">
        <f t="shared" ca="1" si="36"/>
        <v>#N/A</v>
      </c>
      <c r="AD19" s="153">
        <f t="shared" ca="1" si="8"/>
        <v>0</v>
      </c>
      <c r="AE19" s="153" t="str">
        <f t="shared" ca="1" si="37"/>
        <v/>
      </c>
      <c r="AF19" s="153">
        <f t="shared" ca="1" si="9"/>
        <v>0</v>
      </c>
      <c r="AG19" s="153" t="str">
        <f t="shared" ca="1" si="38"/>
        <v/>
      </c>
      <c r="AH19" s="153">
        <f t="shared" ca="1" si="10"/>
        <v>0</v>
      </c>
      <c r="AI19" s="153" t="str">
        <f t="shared" ca="1" si="39"/>
        <v/>
      </c>
      <c r="AJ19" s="153">
        <f t="shared" ca="1" si="11"/>
        <v>0</v>
      </c>
      <c r="AK19" s="153" t="str">
        <f t="shared" ca="1" si="40"/>
        <v/>
      </c>
      <c r="AL19" s="153">
        <f t="shared" ca="1" si="41"/>
        <v>0</v>
      </c>
      <c r="AM19" s="153" t="str">
        <f t="shared" ca="1" si="42"/>
        <v/>
      </c>
      <c r="AN19" s="153" t="e">
        <f t="shared" ca="1" si="43"/>
        <v>#N/A</v>
      </c>
      <c r="AO19" s="150">
        <f t="shared" ca="1" si="12"/>
        <v>1</v>
      </c>
      <c r="AP19" s="153" t="e">
        <f t="shared" ca="1" si="13"/>
        <v>#N/A</v>
      </c>
      <c r="AQ19" s="153" t="e">
        <f t="shared" ca="1" si="44"/>
        <v>#N/A</v>
      </c>
      <c r="AR19" s="153">
        <f t="shared" ca="1" si="14"/>
        <v>0</v>
      </c>
      <c r="AS19" s="153" t="str">
        <f t="shared" ca="1" si="45"/>
        <v/>
      </c>
      <c r="AT19" s="153">
        <f t="shared" ca="1" si="15"/>
        <v>0</v>
      </c>
      <c r="AU19" s="153" t="str">
        <f t="shared" ca="1" si="46"/>
        <v/>
      </c>
      <c r="AV19" s="153">
        <f t="shared" ca="1" si="16"/>
        <v>0</v>
      </c>
      <c r="AW19" s="153" t="str">
        <f t="shared" ca="1" si="47"/>
        <v/>
      </c>
      <c r="AX19" s="153">
        <f t="shared" ca="1" si="17"/>
        <v>0</v>
      </c>
      <c r="AY19" s="153" t="str">
        <f t="shared" ca="1" si="48"/>
        <v/>
      </c>
      <c r="AZ19" s="153">
        <f t="shared" ca="1" si="49"/>
        <v>0</v>
      </c>
      <c r="BA19" s="153" t="str">
        <f t="shared" ca="1" si="50"/>
        <v/>
      </c>
      <c r="BB19" s="153" t="e">
        <f t="shared" ca="1" si="51"/>
        <v>#N/A</v>
      </c>
      <c r="BC19" s="150">
        <f t="shared" ca="1" si="18"/>
        <v>1</v>
      </c>
      <c r="BD19" s="153" t="e">
        <f t="shared" ca="1" si="19"/>
        <v>#N/A</v>
      </c>
      <c r="BE19" s="153" t="e">
        <f t="shared" ca="1" si="52"/>
        <v>#N/A</v>
      </c>
      <c r="BF19" s="153">
        <f t="shared" ca="1" si="20"/>
        <v>0</v>
      </c>
      <c r="BG19" s="153" t="str">
        <f t="shared" ca="1" si="53"/>
        <v/>
      </c>
      <c r="BH19" s="153">
        <f t="shared" ca="1" si="21"/>
        <v>0</v>
      </c>
      <c r="BI19" s="153" t="str">
        <f t="shared" ca="1" si="54"/>
        <v/>
      </c>
      <c r="BJ19" s="153">
        <f t="shared" ca="1" si="22"/>
        <v>0</v>
      </c>
      <c r="BK19" s="153" t="str">
        <f t="shared" ca="1" si="55"/>
        <v/>
      </c>
      <c r="BL19" s="153">
        <f t="shared" ca="1" si="23"/>
        <v>0</v>
      </c>
      <c r="BM19" s="153" t="str">
        <f t="shared" ca="1" si="56"/>
        <v/>
      </c>
      <c r="BN19" s="153">
        <f t="shared" ca="1" si="57"/>
        <v>0</v>
      </c>
      <c r="BO19" s="153" t="str">
        <f t="shared" ca="1" si="58"/>
        <v/>
      </c>
      <c r="BP19" s="153" t="e">
        <f t="shared" ca="1" si="59"/>
        <v>#N/A</v>
      </c>
      <c r="BQ19" s="150">
        <f t="shared" ca="1" si="24"/>
        <v>1</v>
      </c>
      <c r="BR19" s="153" t="e">
        <f t="shared" ca="1" si="25"/>
        <v>#N/A</v>
      </c>
      <c r="BS19" s="153" t="e">
        <f t="shared" ca="1" si="60"/>
        <v>#N/A</v>
      </c>
      <c r="BT19" s="153">
        <f t="shared" ca="1" si="26"/>
        <v>0</v>
      </c>
      <c r="BU19" s="153" t="str">
        <f t="shared" ca="1" si="61"/>
        <v/>
      </c>
      <c r="BV19" s="153">
        <f t="shared" ca="1" si="27"/>
        <v>0</v>
      </c>
      <c r="BW19" s="153" t="str">
        <f t="shared" ca="1" si="62"/>
        <v/>
      </c>
      <c r="BX19" s="153">
        <f t="shared" ca="1" si="28"/>
        <v>0</v>
      </c>
      <c r="BY19" s="153" t="str">
        <f t="shared" ca="1" si="63"/>
        <v/>
      </c>
      <c r="BZ19" s="153">
        <f t="shared" ca="1" si="29"/>
        <v>0</v>
      </c>
      <c r="CA19" s="153" t="str">
        <f t="shared" ca="1" si="64"/>
        <v/>
      </c>
      <c r="CB19" s="153">
        <f t="shared" ca="1" si="65"/>
        <v>0</v>
      </c>
      <c r="CC19" s="153" t="str">
        <f t="shared" ca="1" si="66"/>
        <v/>
      </c>
      <c r="CD19" s="153" t="e">
        <f t="shared" ca="1" si="67"/>
        <v>#N/A</v>
      </c>
    </row>
    <row r="20" spans="1:82">
      <c r="A20" s="150">
        <f t="shared" si="30"/>
        <v>15</v>
      </c>
      <c r="B20" s="40"/>
      <c r="C20" s="169"/>
      <c r="D20" s="170"/>
      <c r="E20" s="170"/>
      <c r="F20" s="171"/>
      <c r="G20" s="42"/>
      <c r="H20" s="42"/>
      <c r="I20" s="42"/>
      <c r="J20" s="42"/>
      <c r="K20" s="42"/>
      <c r="L20" s="168" t="str">
        <f t="shared" ca="1" si="0"/>
        <v/>
      </c>
      <c r="M20" s="111"/>
      <c r="N20" s="150" t="b">
        <f t="shared" ca="1" si="31"/>
        <v>0</v>
      </c>
      <c r="O20" s="150" t="b">
        <f t="shared" si="32"/>
        <v>0</v>
      </c>
      <c r="P20" s="111"/>
      <c r="Q20" s="150">
        <f t="shared" si="33"/>
        <v>14</v>
      </c>
      <c r="R20" s="150">
        <f t="shared" ca="1" si="1"/>
        <v>0</v>
      </c>
      <c r="S20" s="150" t="b">
        <f t="shared" ca="1" si="2"/>
        <v>1</v>
      </c>
      <c r="T20" s="111"/>
      <c r="U20" s="150" t="e">
        <f t="shared" ca="1" si="3"/>
        <v>#N/A</v>
      </c>
      <c r="V20" s="150" t="e">
        <f t="shared" ca="1" si="34"/>
        <v>#N/A</v>
      </c>
      <c r="W20" s="112" t="str">
        <f t="shared" ca="1" si="4"/>
        <v/>
      </c>
      <c r="X20" s="112" t="e">
        <f ca="1" xml:space="preserve"> IF(Y20,IF(AN20="",CONCATENATE(UPPER(LEFT(SystemName,1)),RIGHT(SystemName,LEN(SystemName)-1)),"When " &amp; AN20 &amp; ", " &amp; SystemName) &amp; " shall not allow " &amp; BB20 &amp; " to " &amp; BP20 &amp; ".  If such an attacker tries, " &amp; SystemName &amp; " shall " &amp; CD20 &amp; " the attack.","Attackers, prohibited threats, or intended response not yet defined.")</f>
        <v>#N/A</v>
      </c>
      <c r="Y20" s="112" t="e">
        <f t="shared" ca="1" si="35"/>
        <v>#N/A</v>
      </c>
      <c r="Z20" s="150" t="e">
        <f t="shared" ca="1" si="5"/>
        <v>#N/A</v>
      </c>
      <c r="AA20" s="150">
        <f t="shared" ca="1" si="6"/>
        <v>1</v>
      </c>
      <c r="AB20" s="153" t="e">
        <f t="shared" ca="1" si="7"/>
        <v>#N/A</v>
      </c>
      <c r="AC20" s="153" t="e">
        <f t="shared" ca="1" si="36"/>
        <v>#N/A</v>
      </c>
      <c r="AD20" s="153">
        <f t="shared" ca="1" si="8"/>
        <v>0</v>
      </c>
      <c r="AE20" s="153" t="str">
        <f t="shared" ca="1" si="37"/>
        <v/>
      </c>
      <c r="AF20" s="153">
        <f t="shared" ca="1" si="9"/>
        <v>0</v>
      </c>
      <c r="AG20" s="153" t="str">
        <f t="shared" ca="1" si="38"/>
        <v/>
      </c>
      <c r="AH20" s="153">
        <f t="shared" ca="1" si="10"/>
        <v>0</v>
      </c>
      <c r="AI20" s="153" t="str">
        <f t="shared" ca="1" si="39"/>
        <v/>
      </c>
      <c r="AJ20" s="153">
        <f t="shared" ca="1" si="11"/>
        <v>0</v>
      </c>
      <c r="AK20" s="153" t="str">
        <f t="shared" ca="1" si="40"/>
        <v/>
      </c>
      <c r="AL20" s="153">
        <f t="shared" ca="1" si="41"/>
        <v>0</v>
      </c>
      <c r="AM20" s="153" t="str">
        <f t="shared" ca="1" si="42"/>
        <v/>
      </c>
      <c r="AN20" s="153" t="e">
        <f t="shared" ca="1" si="43"/>
        <v>#N/A</v>
      </c>
      <c r="AO20" s="150">
        <f t="shared" ca="1" si="12"/>
        <v>1</v>
      </c>
      <c r="AP20" s="153" t="e">
        <f t="shared" ca="1" si="13"/>
        <v>#N/A</v>
      </c>
      <c r="AQ20" s="153" t="e">
        <f t="shared" ca="1" si="44"/>
        <v>#N/A</v>
      </c>
      <c r="AR20" s="153">
        <f t="shared" ca="1" si="14"/>
        <v>0</v>
      </c>
      <c r="AS20" s="153" t="str">
        <f t="shared" ca="1" si="45"/>
        <v/>
      </c>
      <c r="AT20" s="153">
        <f t="shared" ca="1" si="15"/>
        <v>0</v>
      </c>
      <c r="AU20" s="153" t="str">
        <f t="shared" ca="1" si="46"/>
        <v/>
      </c>
      <c r="AV20" s="153">
        <f t="shared" ca="1" si="16"/>
        <v>0</v>
      </c>
      <c r="AW20" s="153" t="str">
        <f t="shared" ca="1" si="47"/>
        <v/>
      </c>
      <c r="AX20" s="153">
        <f t="shared" ca="1" si="17"/>
        <v>0</v>
      </c>
      <c r="AY20" s="153" t="str">
        <f t="shared" ca="1" si="48"/>
        <v/>
      </c>
      <c r="AZ20" s="153">
        <f t="shared" ca="1" si="49"/>
        <v>0</v>
      </c>
      <c r="BA20" s="153" t="str">
        <f t="shared" ca="1" si="50"/>
        <v/>
      </c>
      <c r="BB20" s="153" t="e">
        <f t="shared" ca="1" si="51"/>
        <v>#N/A</v>
      </c>
      <c r="BC20" s="150">
        <f t="shared" ca="1" si="18"/>
        <v>1</v>
      </c>
      <c r="BD20" s="153" t="e">
        <f t="shared" ca="1" si="19"/>
        <v>#N/A</v>
      </c>
      <c r="BE20" s="153" t="e">
        <f t="shared" ca="1" si="52"/>
        <v>#N/A</v>
      </c>
      <c r="BF20" s="153">
        <f t="shared" ca="1" si="20"/>
        <v>0</v>
      </c>
      <c r="BG20" s="153" t="str">
        <f t="shared" ca="1" si="53"/>
        <v/>
      </c>
      <c r="BH20" s="153">
        <f t="shared" ca="1" si="21"/>
        <v>0</v>
      </c>
      <c r="BI20" s="153" t="str">
        <f t="shared" ca="1" si="54"/>
        <v/>
      </c>
      <c r="BJ20" s="153">
        <f t="shared" ca="1" si="22"/>
        <v>0</v>
      </c>
      <c r="BK20" s="153" t="str">
        <f t="shared" ca="1" si="55"/>
        <v/>
      </c>
      <c r="BL20" s="153">
        <f t="shared" ca="1" si="23"/>
        <v>0</v>
      </c>
      <c r="BM20" s="153" t="str">
        <f t="shared" ca="1" si="56"/>
        <v/>
      </c>
      <c r="BN20" s="153">
        <f t="shared" ca="1" si="57"/>
        <v>0</v>
      </c>
      <c r="BO20" s="153" t="str">
        <f t="shared" ca="1" si="58"/>
        <v/>
      </c>
      <c r="BP20" s="153" t="e">
        <f t="shared" ca="1" si="59"/>
        <v>#N/A</v>
      </c>
      <c r="BQ20" s="150">
        <f t="shared" ca="1" si="24"/>
        <v>1</v>
      </c>
      <c r="BR20" s="153" t="e">
        <f t="shared" ca="1" si="25"/>
        <v>#N/A</v>
      </c>
      <c r="BS20" s="153" t="e">
        <f t="shared" ca="1" si="60"/>
        <v>#N/A</v>
      </c>
      <c r="BT20" s="153">
        <f t="shared" ca="1" si="26"/>
        <v>0</v>
      </c>
      <c r="BU20" s="153" t="str">
        <f t="shared" ca="1" si="61"/>
        <v/>
      </c>
      <c r="BV20" s="153">
        <f t="shared" ca="1" si="27"/>
        <v>0</v>
      </c>
      <c r="BW20" s="153" t="str">
        <f t="shared" ca="1" si="62"/>
        <v/>
      </c>
      <c r="BX20" s="153">
        <f t="shared" ca="1" si="28"/>
        <v>0</v>
      </c>
      <c r="BY20" s="153" t="str">
        <f t="shared" ca="1" si="63"/>
        <v/>
      </c>
      <c r="BZ20" s="153">
        <f t="shared" ca="1" si="29"/>
        <v>0</v>
      </c>
      <c r="CA20" s="153" t="str">
        <f t="shared" ca="1" si="64"/>
        <v/>
      </c>
      <c r="CB20" s="153">
        <f t="shared" ca="1" si="65"/>
        <v>0</v>
      </c>
      <c r="CC20" s="153" t="str">
        <f t="shared" ca="1" si="66"/>
        <v/>
      </c>
      <c r="CD20" s="153" t="e">
        <f t="shared" ca="1" si="67"/>
        <v>#N/A</v>
      </c>
    </row>
    <row r="21" spans="1:82">
      <c r="A21" s="150">
        <f t="shared" si="30"/>
        <v>16</v>
      </c>
      <c r="B21" s="40"/>
      <c r="C21" s="169"/>
      <c r="D21" s="170"/>
      <c r="E21" s="170"/>
      <c r="F21" s="171"/>
      <c r="G21" s="42"/>
      <c r="H21" s="42"/>
      <c r="I21" s="42"/>
      <c r="J21" s="42"/>
      <c r="K21" s="42"/>
      <c r="L21" s="168" t="str">
        <f t="shared" ca="1" si="0"/>
        <v/>
      </c>
      <c r="M21" s="111"/>
      <c r="N21" s="150" t="b">
        <f t="shared" ca="1" si="31"/>
        <v>0</v>
      </c>
      <c r="O21" s="150" t="b">
        <f t="shared" si="32"/>
        <v>0</v>
      </c>
      <c r="P21" s="111"/>
      <c r="Q21" s="150">
        <f t="shared" si="33"/>
        <v>15</v>
      </c>
      <c r="R21" s="150">
        <f t="shared" ca="1" si="1"/>
        <v>0</v>
      </c>
      <c r="S21" s="150" t="b">
        <f t="shared" ca="1" si="2"/>
        <v>1</v>
      </c>
      <c r="T21" s="111"/>
      <c r="U21" s="150" t="e">
        <f t="shared" ca="1" si="3"/>
        <v>#N/A</v>
      </c>
      <c r="V21" s="150" t="e">
        <f t="shared" ca="1" si="34"/>
        <v>#N/A</v>
      </c>
      <c r="W21" s="112" t="str">
        <f t="shared" ca="1" si="4"/>
        <v/>
      </c>
      <c r="X21" s="112" t="e">
        <f ca="1" xml:space="preserve"> IF(Y21,IF(AN21="",CONCATENATE(UPPER(LEFT(SystemName,1)),RIGHT(SystemName,LEN(SystemName)-1)),"When " &amp; AN21 &amp; ", " &amp; SystemName) &amp; " shall not allow " &amp; BB21 &amp; " to " &amp; BP21 &amp; ".  If such an attacker tries, " &amp; SystemName &amp; " shall " &amp; CD21 &amp; " the attack.","Attackers, prohibited threats, or intended response not yet defined.")</f>
        <v>#N/A</v>
      </c>
      <c r="Y21" s="112" t="e">
        <f t="shared" ca="1" si="35"/>
        <v>#N/A</v>
      </c>
      <c r="Z21" s="150" t="e">
        <f t="shared" ca="1" si="5"/>
        <v>#N/A</v>
      </c>
      <c r="AA21" s="150">
        <f t="shared" ca="1" si="6"/>
        <v>1</v>
      </c>
      <c r="AB21" s="153" t="e">
        <f t="shared" ca="1" si="7"/>
        <v>#N/A</v>
      </c>
      <c r="AC21" s="153" t="e">
        <f t="shared" ca="1" si="36"/>
        <v>#N/A</v>
      </c>
      <c r="AD21" s="153">
        <f t="shared" ca="1" si="8"/>
        <v>0</v>
      </c>
      <c r="AE21" s="153" t="str">
        <f t="shared" ca="1" si="37"/>
        <v/>
      </c>
      <c r="AF21" s="153">
        <f t="shared" ca="1" si="9"/>
        <v>0</v>
      </c>
      <c r="AG21" s="153" t="str">
        <f t="shared" ca="1" si="38"/>
        <v/>
      </c>
      <c r="AH21" s="153">
        <f t="shared" ca="1" si="10"/>
        <v>0</v>
      </c>
      <c r="AI21" s="153" t="str">
        <f t="shared" ca="1" si="39"/>
        <v/>
      </c>
      <c r="AJ21" s="153">
        <f t="shared" ca="1" si="11"/>
        <v>0</v>
      </c>
      <c r="AK21" s="153" t="str">
        <f t="shared" ca="1" si="40"/>
        <v/>
      </c>
      <c r="AL21" s="153">
        <f t="shared" ca="1" si="41"/>
        <v>0</v>
      </c>
      <c r="AM21" s="153" t="str">
        <f t="shared" ca="1" si="42"/>
        <v/>
      </c>
      <c r="AN21" s="153" t="e">
        <f t="shared" ca="1" si="43"/>
        <v>#N/A</v>
      </c>
      <c r="AO21" s="150">
        <f t="shared" ca="1" si="12"/>
        <v>1</v>
      </c>
      <c r="AP21" s="153" t="e">
        <f t="shared" ca="1" si="13"/>
        <v>#N/A</v>
      </c>
      <c r="AQ21" s="153" t="e">
        <f t="shared" ca="1" si="44"/>
        <v>#N/A</v>
      </c>
      <c r="AR21" s="153">
        <f t="shared" ca="1" si="14"/>
        <v>0</v>
      </c>
      <c r="AS21" s="153" t="str">
        <f t="shared" ca="1" si="45"/>
        <v/>
      </c>
      <c r="AT21" s="153">
        <f t="shared" ca="1" si="15"/>
        <v>0</v>
      </c>
      <c r="AU21" s="153" t="str">
        <f t="shared" ca="1" si="46"/>
        <v/>
      </c>
      <c r="AV21" s="153">
        <f t="shared" ca="1" si="16"/>
        <v>0</v>
      </c>
      <c r="AW21" s="153" t="str">
        <f t="shared" ca="1" si="47"/>
        <v/>
      </c>
      <c r="AX21" s="153">
        <f t="shared" ca="1" si="17"/>
        <v>0</v>
      </c>
      <c r="AY21" s="153" t="str">
        <f t="shared" ca="1" si="48"/>
        <v/>
      </c>
      <c r="AZ21" s="153">
        <f t="shared" ca="1" si="49"/>
        <v>0</v>
      </c>
      <c r="BA21" s="153" t="str">
        <f t="shared" ca="1" si="50"/>
        <v/>
      </c>
      <c r="BB21" s="153" t="e">
        <f t="shared" ca="1" si="51"/>
        <v>#N/A</v>
      </c>
      <c r="BC21" s="150">
        <f t="shared" ca="1" si="18"/>
        <v>1</v>
      </c>
      <c r="BD21" s="153" t="e">
        <f t="shared" ca="1" si="19"/>
        <v>#N/A</v>
      </c>
      <c r="BE21" s="153" t="e">
        <f t="shared" ca="1" si="52"/>
        <v>#N/A</v>
      </c>
      <c r="BF21" s="153">
        <f t="shared" ca="1" si="20"/>
        <v>0</v>
      </c>
      <c r="BG21" s="153" t="str">
        <f t="shared" ca="1" si="53"/>
        <v/>
      </c>
      <c r="BH21" s="153">
        <f t="shared" ca="1" si="21"/>
        <v>0</v>
      </c>
      <c r="BI21" s="153" t="str">
        <f t="shared" ca="1" si="54"/>
        <v/>
      </c>
      <c r="BJ21" s="153">
        <f t="shared" ca="1" si="22"/>
        <v>0</v>
      </c>
      <c r="BK21" s="153" t="str">
        <f t="shared" ca="1" si="55"/>
        <v/>
      </c>
      <c r="BL21" s="153">
        <f t="shared" ca="1" si="23"/>
        <v>0</v>
      </c>
      <c r="BM21" s="153" t="str">
        <f t="shared" ca="1" si="56"/>
        <v/>
      </c>
      <c r="BN21" s="153">
        <f t="shared" ca="1" si="57"/>
        <v>0</v>
      </c>
      <c r="BO21" s="153" t="str">
        <f t="shared" ca="1" si="58"/>
        <v/>
      </c>
      <c r="BP21" s="153" t="e">
        <f t="shared" ca="1" si="59"/>
        <v>#N/A</v>
      </c>
      <c r="BQ21" s="150">
        <f t="shared" ca="1" si="24"/>
        <v>1</v>
      </c>
      <c r="BR21" s="153" t="e">
        <f t="shared" ca="1" si="25"/>
        <v>#N/A</v>
      </c>
      <c r="BS21" s="153" t="e">
        <f t="shared" ca="1" si="60"/>
        <v>#N/A</v>
      </c>
      <c r="BT21" s="153">
        <f t="shared" ca="1" si="26"/>
        <v>0</v>
      </c>
      <c r="BU21" s="153" t="str">
        <f t="shared" ca="1" si="61"/>
        <v/>
      </c>
      <c r="BV21" s="153">
        <f t="shared" ca="1" si="27"/>
        <v>0</v>
      </c>
      <c r="BW21" s="153" t="str">
        <f t="shared" ca="1" si="62"/>
        <v/>
      </c>
      <c r="BX21" s="153">
        <f t="shared" ca="1" si="28"/>
        <v>0</v>
      </c>
      <c r="BY21" s="153" t="str">
        <f t="shared" ca="1" si="63"/>
        <v/>
      </c>
      <c r="BZ21" s="153">
        <f t="shared" ca="1" si="29"/>
        <v>0</v>
      </c>
      <c r="CA21" s="153" t="str">
        <f t="shared" ca="1" si="64"/>
        <v/>
      </c>
      <c r="CB21" s="153">
        <f t="shared" ca="1" si="65"/>
        <v>0</v>
      </c>
      <c r="CC21" s="153" t="str">
        <f t="shared" ca="1" si="66"/>
        <v/>
      </c>
      <c r="CD21" s="153" t="e">
        <f t="shared" ca="1" si="67"/>
        <v>#N/A</v>
      </c>
    </row>
    <row r="22" spans="1:82">
      <c r="A22" s="150">
        <f t="shared" si="30"/>
        <v>17</v>
      </c>
      <c r="B22" s="40"/>
      <c r="C22" s="169"/>
      <c r="D22" s="170"/>
      <c r="E22" s="170"/>
      <c r="F22" s="171"/>
      <c r="G22" s="42"/>
      <c r="H22" s="42"/>
      <c r="I22" s="42"/>
      <c r="J22" s="42"/>
      <c r="K22" s="42"/>
      <c r="L22" s="168" t="str">
        <f t="shared" ca="1" si="0"/>
        <v/>
      </c>
      <c r="M22" s="111"/>
      <c r="N22" s="150" t="b">
        <f t="shared" ca="1" si="31"/>
        <v>0</v>
      </c>
      <c r="O22" s="150" t="b">
        <f t="shared" si="32"/>
        <v>0</v>
      </c>
      <c r="P22" s="111"/>
      <c r="Q22" s="150">
        <f t="shared" si="33"/>
        <v>16</v>
      </c>
      <c r="R22" s="150">
        <f t="shared" ca="1" si="1"/>
        <v>0</v>
      </c>
      <c r="S22" s="150" t="b">
        <f t="shared" ca="1" si="2"/>
        <v>1</v>
      </c>
      <c r="T22" s="111"/>
      <c r="U22" s="150" t="e">
        <f t="shared" ca="1" si="3"/>
        <v>#N/A</v>
      </c>
      <c r="V22" s="150" t="e">
        <f t="shared" ca="1" si="34"/>
        <v>#N/A</v>
      </c>
      <c r="W22" s="112" t="str">
        <f t="shared" ca="1" si="4"/>
        <v/>
      </c>
      <c r="X22" s="112" t="e">
        <f ca="1" xml:space="preserve"> IF(Y22,IF(AN22="",CONCATENATE(UPPER(LEFT(SystemName,1)),RIGHT(SystemName,LEN(SystemName)-1)),"When " &amp; AN22 &amp; ", " &amp; SystemName) &amp; " shall not allow " &amp; BB22 &amp; " to " &amp; BP22 &amp; ".  If such an attacker tries, " &amp; SystemName &amp; " shall " &amp; CD22 &amp; " the attack.","Attackers, prohibited threats, or intended response not yet defined.")</f>
        <v>#N/A</v>
      </c>
      <c r="Y22" s="112" t="e">
        <f t="shared" ca="1" si="35"/>
        <v>#N/A</v>
      </c>
      <c r="Z22" s="150" t="e">
        <f t="shared" ca="1" si="5"/>
        <v>#N/A</v>
      </c>
      <c r="AA22" s="150">
        <f t="shared" ca="1" si="6"/>
        <v>1</v>
      </c>
      <c r="AB22" s="153" t="e">
        <f t="shared" ca="1" si="7"/>
        <v>#N/A</v>
      </c>
      <c r="AC22" s="153" t="e">
        <f t="shared" ca="1" si="36"/>
        <v>#N/A</v>
      </c>
      <c r="AD22" s="153">
        <f t="shared" ca="1" si="8"/>
        <v>0</v>
      </c>
      <c r="AE22" s="153" t="str">
        <f t="shared" ca="1" si="37"/>
        <v/>
      </c>
      <c r="AF22" s="153">
        <f t="shared" ca="1" si="9"/>
        <v>0</v>
      </c>
      <c r="AG22" s="153" t="str">
        <f t="shared" ca="1" si="38"/>
        <v/>
      </c>
      <c r="AH22" s="153">
        <f t="shared" ca="1" si="10"/>
        <v>0</v>
      </c>
      <c r="AI22" s="153" t="str">
        <f t="shared" ca="1" si="39"/>
        <v/>
      </c>
      <c r="AJ22" s="153">
        <f t="shared" ca="1" si="11"/>
        <v>0</v>
      </c>
      <c r="AK22" s="153" t="str">
        <f t="shared" ca="1" si="40"/>
        <v/>
      </c>
      <c r="AL22" s="153">
        <f t="shared" ca="1" si="41"/>
        <v>0</v>
      </c>
      <c r="AM22" s="153" t="str">
        <f t="shared" ca="1" si="42"/>
        <v/>
      </c>
      <c r="AN22" s="153" t="e">
        <f t="shared" ca="1" si="43"/>
        <v>#N/A</v>
      </c>
      <c r="AO22" s="150">
        <f t="shared" ca="1" si="12"/>
        <v>1</v>
      </c>
      <c r="AP22" s="153" t="e">
        <f t="shared" ca="1" si="13"/>
        <v>#N/A</v>
      </c>
      <c r="AQ22" s="153" t="e">
        <f t="shared" ca="1" si="44"/>
        <v>#N/A</v>
      </c>
      <c r="AR22" s="153">
        <f t="shared" ca="1" si="14"/>
        <v>0</v>
      </c>
      <c r="AS22" s="153" t="str">
        <f t="shared" ca="1" si="45"/>
        <v/>
      </c>
      <c r="AT22" s="153">
        <f t="shared" ca="1" si="15"/>
        <v>0</v>
      </c>
      <c r="AU22" s="153" t="str">
        <f t="shared" ca="1" si="46"/>
        <v/>
      </c>
      <c r="AV22" s="153">
        <f t="shared" ca="1" si="16"/>
        <v>0</v>
      </c>
      <c r="AW22" s="153" t="str">
        <f t="shared" ca="1" si="47"/>
        <v/>
      </c>
      <c r="AX22" s="153">
        <f t="shared" ca="1" si="17"/>
        <v>0</v>
      </c>
      <c r="AY22" s="153" t="str">
        <f t="shared" ca="1" si="48"/>
        <v/>
      </c>
      <c r="AZ22" s="153">
        <f t="shared" ca="1" si="49"/>
        <v>0</v>
      </c>
      <c r="BA22" s="153" t="str">
        <f t="shared" ca="1" si="50"/>
        <v/>
      </c>
      <c r="BB22" s="153" t="e">
        <f t="shared" ca="1" si="51"/>
        <v>#N/A</v>
      </c>
      <c r="BC22" s="150">
        <f t="shared" ca="1" si="18"/>
        <v>1</v>
      </c>
      <c r="BD22" s="153" t="e">
        <f t="shared" ca="1" si="19"/>
        <v>#N/A</v>
      </c>
      <c r="BE22" s="153" t="e">
        <f t="shared" ca="1" si="52"/>
        <v>#N/A</v>
      </c>
      <c r="BF22" s="153">
        <f t="shared" ca="1" si="20"/>
        <v>0</v>
      </c>
      <c r="BG22" s="153" t="str">
        <f t="shared" ca="1" si="53"/>
        <v/>
      </c>
      <c r="BH22" s="153">
        <f t="shared" ca="1" si="21"/>
        <v>0</v>
      </c>
      <c r="BI22" s="153" t="str">
        <f t="shared" ca="1" si="54"/>
        <v/>
      </c>
      <c r="BJ22" s="153">
        <f t="shared" ca="1" si="22"/>
        <v>0</v>
      </c>
      <c r="BK22" s="153" t="str">
        <f t="shared" ca="1" si="55"/>
        <v/>
      </c>
      <c r="BL22" s="153">
        <f t="shared" ca="1" si="23"/>
        <v>0</v>
      </c>
      <c r="BM22" s="153" t="str">
        <f t="shared" ca="1" si="56"/>
        <v/>
      </c>
      <c r="BN22" s="153">
        <f t="shared" ca="1" si="57"/>
        <v>0</v>
      </c>
      <c r="BO22" s="153" t="str">
        <f t="shared" ca="1" si="58"/>
        <v/>
      </c>
      <c r="BP22" s="153" t="e">
        <f t="shared" ca="1" si="59"/>
        <v>#N/A</v>
      </c>
      <c r="BQ22" s="150">
        <f t="shared" ca="1" si="24"/>
        <v>1</v>
      </c>
      <c r="BR22" s="153" t="e">
        <f t="shared" ca="1" si="25"/>
        <v>#N/A</v>
      </c>
      <c r="BS22" s="153" t="e">
        <f t="shared" ca="1" si="60"/>
        <v>#N/A</v>
      </c>
      <c r="BT22" s="153">
        <f t="shared" ca="1" si="26"/>
        <v>0</v>
      </c>
      <c r="BU22" s="153" t="str">
        <f t="shared" ca="1" si="61"/>
        <v/>
      </c>
      <c r="BV22" s="153">
        <f t="shared" ca="1" si="27"/>
        <v>0</v>
      </c>
      <c r="BW22" s="153" t="str">
        <f t="shared" ca="1" si="62"/>
        <v/>
      </c>
      <c r="BX22" s="153">
        <f t="shared" ca="1" si="28"/>
        <v>0</v>
      </c>
      <c r="BY22" s="153" t="str">
        <f t="shared" ca="1" si="63"/>
        <v/>
      </c>
      <c r="BZ22" s="153">
        <f t="shared" ca="1" si="29"/>
        <v>0</v>
      </c>
      <c r="CA22" s="153" t="str">
        <f t="shared" ca="1" si="64"/>
        <v/>
      </c>
      <c r="CB22" s="153">
        <f t="shared" ca="1" si="65"/>
        <v>0</v>
      </c>
      <c r="CC22" s="153" t="str">
        <f t="shared" ca="1" si="66"/>
        <v/>
      </c>
      <c r="CD22" s="153" t="e">
        <f t="shared" ca="1" si="67"/>
        <v>#N/A</v>
      </c>
    </row>
    <row r="23" spans="1:82">
      <c r="A23" s="150">
        <f t="shared" si="30"/>
        <v>18</v>
      </c>
      <c r="B23" s="40"/>
      <c r="C23" s="169"/>
      <c r="D23" s="170"/>
      <c r="E23" s="170"/>
      <c r="F23" s="171"/>
      <c r="G23" s="42"/>
      <c r="H23" s="42"/>
      <c r="I23" s="42"/>
      <c r="J23" s="42"/>
      <c r="K23" s="42"/>
      <c r="L23" s="168" t="str">
        <f t="shared" ca="1" si="0"/>
        <v/>
      </c>
      <c r="M23" s="111"/>
      <c r="N23" s="150" t="b">
        <f t="shared" ca="1" si="31"/>
        <v>0</v>
      </c>
      <c r="O23" s="150" t="b">
        <f t="shared" si="32"/>
        <v>0</v>
      </c>
      <c r="P23" s="111"/>
      <c r="Q23" s="150">
        <f t="shared" si="33"/>
        <v>17</v>
      </c>
      <c r="R23" s="150">
        <f t="shared" ca="1" si="1"/>
        <v>0</v>
      </c>
      <c r="S23" s="150" t="b">
        <f t="shared" ca="1" si="2"/>
        <v>1</v>
      </c>
      <c r="T23" s="111"/>
      <c r="U23" s="150" t="e">
        <f t="shared" ca="1" si="3"/>
        <v>#N/A</v>
      </c>
      <c r="V23" s="150" t="e">
        <f t="shared" ca="1" si="34"/>
        <v>#N/A</v>
      </c>
      <c r="W23" s="112" t="str">
        <f t="shared" ca="1" si="4"/>
        <v/>
      </c>
      <c r="X23" s="112" t="e">
        <f ca="1" xml:space="preserve"> IF(Y23,IF(AN23="",CONCATENATE(UPPER(LEFT(SystemName,1)),RIGHT(SystemName,LEN(SystemName)-1)),"When " &amp; AN23 &amp; ", " &amp; SystemName) &amp; " shall not allow " &amp; BB23 &amp; " to " &amp; BP23 &amp; ".  If such an attacker tries, " &amp; SystemName &amp; " shall " &amp; CD23 &amp; " the attack.","Attackers, prohibited threats, or intended response not yet defined.")</f>
        <v>#N/A</v>
      </c>
      <c r="Y23" s="112" t="e">
        <f t="shared" ca="1" si="35"/>
        <v>#N/A</v>
      </c>
      <c r="Z23" s="150" t="e">
        <f t="shared" ca="1" si="5"/>
        <v>#N/A</v>
      </c>
      <c r="AA23" s="150">
        <f t="shared" ca="1" si="6"/>
        <v>1</v>
      </c>
      <c r="AB23" s="153" t="e">
        <f t="shared" ca="1" si="7"/>
        <v>#N/A</v>
      </c>
      <c r="AC23" s="153" t="e">
        <f t="shared" ca="1" si="36"/>
        <v>#N/A</v>
      </c>
      <c r="AD23" s="153">
        <f t="shared" ca="1" si="8"/>
        <v>0</v>
      </c>
      <c r="AE23" s="153" t="str">
        <f t="shared" ca="1" si="37"/>
        <v/>
      </c>
      <c r="AF23" s="153">
        <f t="shared" ca="1" si="9"/>
        <v>0</v>
      </c>
      <c r="AG23" s="153" t="str">
        <f t="shared" ca="1" si="38"/>
        <v/>
      </c>
      <c r="AH23" s="153">
        <f t="shared" ca="1" si="10"/>
        <v>0</v>
      </c>
      <c r="AI23" s="153" t="str">
        <f t="shared" ca="1" si="39"/>
        <v/>
      </c>
      <c r="AJ23" s="153">
        <f t="shared" ca="1" si="11"/>
        <v>0</v>
      </c>
      <c r="AK23" s="153" t="str">
        <f t="shared" ca="1" si="40"/>
        <v/>
      </c>
      <c r="AL23" s="153">
        <f t="shared" ca="1" si="41"/>
        <v>0</v>
      </c>
      <c r="AM23" s="153" t="str">
        <f t="shared" ca="1" si="42"/>
        <v/>
      </c>
      <c r="AN23" s="153" t="e">
        <f t="shared" ca="1" si="43"/>
        <v>#N/A</v>
      </c>
      <c r="AO23" s="150">
        <f t="shared" ca="1" si="12"/>
        <v>1</v>
      </c>
      <c r="AP23" s="153" t="e">
        <f t="shared" ca="1" si="13"/>
        <v>#N/A</v>
      </c>
      <c r="AQ23" s="153" t="e">
        <f t="shared" ca="1" si="44"/>
        <v>#N/A</v>
      </c>
      <c r="AR23" s="153">
        <f t="shared" ca="1" si="14"/>
        <v>0</v>
      </c>
      <c r="AS23" s="153" t="str">
        <f t="shared" ca="1" si="45"/>
        <v/>
      </c>
      <c r="AT23" s="153">
        <f t="shared" ca="1" si="15"/>
        <v>0</v>
      </c>
      <c r="AU23" s="153" t="str">
        <f t="shared" ca="1" si="46"/>
        <v/>
      </c>
      <c r="AV23" s="153">
        <f t="shared" ca="1" si="16"/>
        <v>0</v>
      </c>
      <c r="AW23" s="153" t="str">
        <f t="shared" ca="1" si="47"/>
        <v/>
      </c>
      <c r="AX23" s="153">
        <f t="shared" ca="1" si="17"/>
        <v>0</v>
      </c>
      <c r="AY23" s="153" t="str">
        <f t="shared" ca="1" si="48"/>
        <v/>
      </c>
      <c r="AZ23" s="153">
        <f t="shared" ca="1" si="49"/>
        <v>0</v>
      </c>
      <c r="BA23" s="153" t="str">
        <f t="shared" ca="1" si="50"/>
        <v/>
      </c>
      <c r="BB23" s="153" t="e">
        <f t="shared" ca="1" si="51"/>
        <v>#N/A</v>
      </c>
      <c r="BC23" s="150">
        <f t="shared" ca="1" si="18"/>
        <v>1</v>
      </c>
      <c r="BD23" s="153" t="e">
        <f t="shared" ca="1" si="19"/>
        <v>#N/A</v>
      </c>
      <c r="BE23" s="153" t="e">
        <f t="shared" ca="1" si="52"/>
        <v>#N/A</v>
      </c>
      <c r="BF23" s="153">
        <f t="shared" ca="1" si="20"/>
        <v>0</v>
      </c>
      <c r="BG23" s="153" t="str">
        <f t="shared" ca="1" si="53"/>
        <v/>
      </c>
      <c r="BH23" s="153">
        <f t="shared" ca="1" si="21"/>
        <v>0</v>
      </c>
      <c r="BI23" s="153" t="str">
        <f t="shared" ca="1" si="54"/>
        <v/>
      </c>
      <c r="BJ23" s="153">
        <f t="shared" ca="1" si="22"/>
        <v>0</v>
      </c>
      <c r="BK23" s="153" t="str">
        <f t="shared" ca="1" si="55"/>
        <v/>
      </c>
      <c r="BL23" s="153">
        <f t="shared" ca="1" si="23"/>
        <v>0</v>
      </c>
      <c r="BM23" s="153" t="str">
        <f t="shared" ca="1" si="56"/>
        <v/>
      </c>
      <c r="BN23" s="153">
        <f t="shared" ca="1" si="57"/>
        <v>0</v>
      </c>
      <c r="BO23" s="153" t="str">
        <f t="shared" ca="1" si="58"/>
        <v/>
      </c>
      <c r="BP23" s="153" t="e">
        <f t="shared" ca="1" si="59"/>
        <v>#N/A</v>
      </c>
      <c r="BQ23" s="150">
        <f t="shared" ca="1" si="24"/>
        <v>1</v>
      </c>
      <c r="BR23" s="153" t="e">
        <f t="shared" ca="1" si="25"/>
        <v>#N/A</v>
      </c>
      <c r="BS23" s="153" t="e">
        <f t="shared" ca="1" si="60"/>
        <v>#N/A</v>
      </c>
      <c r="BT23" s="153">
        <f t="shared" ca="1" si="26"/>
        <v>0</v>
      </c>
      <c r="BU23" s="153" t="str">
        <f t="shared" ca="1" si="61"/>
        <v/>
      </c>
      <c r="BV23" s="153">
        <f t="shared" ca="1" si="27"/>
        <v>0</v>
      </c>
      <c r="BW23" s="153" t="str">
        <f t="shared" ca="1" si="62"/>
        <v/>
      </c>
      <c r="BX23" s="153">
        <f t="shared" ca="1" si="28"/>
        <v>0</v>
      </c>
      <c r="BY23" s="153" t="str">
        <f t="shared" ca="1" si="63"/>
        <v/>
      </c>
      <c r="BZ23" s="153">
        <f t="shared" ca="1" si="29"/>
        <v>0</v>
      </c>
      <c r="CA23" s="153" t="str">
        <f t="shared" ca="1" si="64"/>
        <v/>
      </c>
      <c r="CB23" s="153">
        <f t="shared" ca="1" si="65"/>
        <v>0</v>
      </c>
      <c r="CC23" s="153" t="str">
        <f t="shared" ca="1" si="66"/>
        <v/>
      </c>
      <c r="CD23" s="153" t="e">
        <f t="shared" ca="1" si="67"/>
        <v>#N/A</v>
      </c>
    </row>
    <row r="24" spans="1:82">
      <c r="A24" s="150">
        <f t="shared" si="30"/>
        <v>19</v>
      </c>
      <c r="B24" s="40"/>
      <c r="C24" s="169"/>
      <c r="D24" s="170"/>
      <c r="E24" s="170"/>
      <c r="F24" s="171"/>
      <c r="G24" s="42"/>
      <c r="H24" s="42"/>
      <c r="I24" s="42"/>
      <c r="J24" s="42"/>
      <c r="K24" s="42"/>
      <c r="L24" s="168" t="str">
        <f t="shared" ca="1" si="0"/>
        <v/>
      </c>
      <c r="M24" s="111"/>
      <c r="N24" s="150" t="b">
        <f t="shared" ca="1" si="31"/>
        <v>0</v>
      </c>
      <c r="O24" s="150" t="b">
        <f t="shared" si="32"/>
        <v>0</v>
      </c>
      <c r="P24" s="111"/>
      <c r="Q24" s="150">
        <f t="shared" si="33"/>
        <v>18</v>
      </c>
      <c r="R24" s="150">
        <f t="shared" ca="1" si="1"/>
        <v>0</v>
      </c>
      <c r="S24" s="150" t="b">
        <f t="shared" ca="1" si="2"/>
        <v>1</v>
      </c>
      <c r="T24" s="111"/>
      <c r="U24" s="150" t="e">
        <f t="shared" ca="1" si="3"/>
        <v>#N/A</v>
      </c>
      <c r="V24" s="150" t="e">
        <f t="shared" ca="1" si="34"/>
        <v>#N/A</v>
      </c>
      <c r="W24" s="112" t="str">
        <f t="shared" ca="1" si="4"/>
        <v/>
      </c>
      <c r="X24" s="112" t="e">
        <f ca="1" xml:space="preserve"> IF(Y24,IF(AN24="",CONCATENATE(UPPER(LEFT(SystemName,1)),RIGHT(SystemName,LEN(SystemName)-1)),"When " &amp; AN24 &amp; ", " &amp; SystemName) &amp; " shall not allow " &amp; BB24 &amp; " to " &amp; BP24 &amp; ".  If such an attacker tries, " &amp; SystemName &amp; " shall " &amp; CD24 &amp; " the attack.","Attackers, prohibited threats, or intended response not yet defined.")</f>
        <v>#N/A</v>
      </c>
      <c r="Y24" s="112" t="e">
        <f t="shared" ca="1" si="35"/>
        <v>#N/A</v>
      </c>
      <c r="Z24" s="150" t="e">
        <f t="shared" ca="1" si="5"/>
        <v>#N/A</v>
      </c>
      <c r="AA24" s="150">
        <f t="shared" ca="1" si="6"/>
        <v>1</v>
      </c>
      <c r="AB24" s="153" t="e">
        <f t="shared" ca="1" si="7"/>
        <v>#N/A</v>
      </c>
      <c r="AC24" s="153" t="e">
        <f t="shared" ca="1" si="36"/>
        <v>#N/A</v>
      </c>
      <c r="AD24" s="153">
        <f t="shared" ca="1" si="8"/>
        <v>0</v>
      </c>
      <c r="AE24" s="153" t="str">
        <f t="shared" ca="1" si="37"/>
        <v/>
      </c>
      <c r="AF24" s="153">
        <f t="shared" ca="1" si="9"/>
        <v>0</v>
      </c>
      <c r="AG24" s="153" t="str">
        <f t="shared" ca="1" si="38"/>
        <v/>
      </c>
      <c r="AH24" s="153">
        <f t="shared" ca="1" si="10"/>
        <v>0</v>
      </c>
      <c r="AI24" s="153" t="str">
        <f t="shared" ca="1" si="39"/>
        <v/>
      </c>
      <c r="AJ24" s="153">
        <f t="shared" ca="1" si="11"/>
        <v>0</v>
      </c>
      <c r="AK24" s="153" t="str">
        <f t="shared" ca="1" si="40"/>
        <v/>
      </c>
      <c r="AL24" s="153">
        <f t="shared" ca="1" si="41"/>
        <v>0</v>
      </c>
      <c r="AM24" s="153" t="str">
        <f t="shared" ca="1" si="42"/>
        <v/>
      </c>
      <c r="AN24" s="153" t="e">
        <f t="shared" ca="1" si="43"/>
        <v>#N/A</v>
      </c>
      <c r="AO24" s="150">
        <f t="shared" ca="1" si="12"/>
        <v>1</v>
      </c>
      <c r="AP24" s="153" t="e">
        <f t="shared" ca="1" si="13"/>
        <v>#N/A</v>
      </c>
      <c r="AQ24" s="153" t="e">
        <f t="shared" ca="1" si="44"/>
        <v>#N/A</v>
      </c>
      <c r="AR24" s="153">
        <f t="shared" ca="1" si="14"/>
        <v>0</v>
      </c>
      <c r="AS24" s="153" t="str">
        <f t="shared" ca="1" si="45"/>
        <v/>
      </c>
      <c r="AT24" s="153">
        <f t="shared" ca="1" si="15"/>
        <v>0</v>
      </c>
      <c r="AU24" s="153" t="str">
        <f t="shared" ca="1" si="46"/>
        <v/>
      </c>
      <c r="AV24" s="153">
        <f t="shared" ca="1" si="16"/>
        <v>0</v>
      </c>
      <c r="AW24" s="153" t="str">
        <f t="shared" ca="1" si="47"/>
        <v/>
      </c>
      <c r="AX24" s="153">
        <f t="shared" ca="1" si="17"/>
        <v>0</v>
      </c>
      <c r="AY24" s="153" t="str">
        <f t="shared" ca="1" si="48"/>
        <v/>
      </c>
      <c r="AZ24" s="153">
        <f t="shared" ca="1" si="49"/>
        <v>0</v>
      </c>
      <c r="BA24" s="153" t="str">
        <f t="shared" ca="1" si="50"/>
        <v/>
      </c>
      <c r="BB24" s="153" t="e">
        <f t="shared" ca="1" si="51"/>
        <v>#N/A</v>
      </c>
      <c r="BC24" s="150">
        <f t="shared" ca="1" si="18"/>
        <v>1</v>
      </c>
      <c r="BD24" s="153" t="e">
        <f t="shared" ca="1" si="19"/>
        <v>#N/A</v>
      </c>
      <c r="BE24" s="153" t="e">
        <f t="shared" ca="1" si="52"/>
        <v>#N/A</v>
      </c>
      <c r="BF24" s="153">
        <f t="shared" ca="1" si="20"/>
        <v>0</v>
      </c>
      <c r="BG24" s="153" t="str">
        <f t="shared" ca="1" si="53"/>
        <v/>
      </c>
      <c r="BH24" s="153">
        <f t="shared" ca="1" si="21"/>
        <v>0</v>
      </c>
      <c r="BI24" s="153" t="str">
        <f t="shared" ca="1" si="54"/>
        <v/>
      </c>
      <c r="BJ24" s="153">
        <f t="shared" ca="1" si="22"/>
        <v>0</v>
      </c>
      <c r="BK24" s="153" t="str">
        <f t="shared" ca="1" si="55"/>
        <v/>
      </c>
      <c r="BL24" s="153">
        <f t="shared" ca="1" si="23"/>
        <v>0</v>
      </c>
      <c r="BM24" s="153" t="str">
        <f t="shared" ca="1" si="56"/>
        <v/>
      </c>
      <c r="BN24" s="153">
        <f t="shared" ca="1" si="57"/>
        <v>0</v>
      </c>
      <c r="BO24" s="153" t="str">
        <f t="shared" ca="1" si="58"/>
        <v/>
      </c>
      <c r="BP24" s="153" t="e">
        <f t="shared" ca="1" si="59"/>
        <v>#N/A</v>
      </c>
      <c r="BQ24" s="150">
        <f t="shared" ca="1" si="24"/>
        <v>1</v>
      </c>
      <c r="BR24" s="153" t="e">
        <f t="shared" ca="1" si="25"/>
        <v>#N/A</v>
      </c>
      <c r="BS24" s="153" t="e">
        <f t="shared" ca="1" si="60"/>
        <v>#N/A</v>
      </c>
      <c r="BT24" s="153">
        <f t="shared" ca="1" si="26"/>
        <v>0</v>
      </c>
      <c r="BU24" s="153" t="str">
        <f t="shared" ca="1" si="61"/>
        <v/>
      </c>
      <c r="BV24" s="153">
        <f t="shared" ca="1" si="27"/>
        <v>0</v>
      </c>
      <c r="BW24" s="153" t="str">
        <f t="shared" ca="1" si="62"/>
        <v/>
      </c>
      <c r="BX24" s="153">
        <f t="shared" ca="1" si="28"/>
        <v>0</v>
      </c>
      <c r="BY24" s="153" t="str">
        <f t="shared" ca="1" si="63"/>
        <v/>
      </c>
      <c r="BZ24" s="153">
        <f t="shared" ca="1" si="29"/>
        <v>0</v>
      </c>
      <c r="CA24" s="153" t="str">
        <f t="shared" ca="1" si="64"/>
        <v/>
      </c>
      <c r="CB24" s="153">
        <f t="shared" ca="1" si="65"/>
        <v>0</v>
      </c>
      <c r="CC24" s="153" t="str">
        <f t="shared" ca="1" si="66"/>
        <v/>
      </c>
      <c r="CD24" s="153" t="e">
        <f t="shared" ca="1" si="67"/>
        <v>#N/A</v>
      </c>
    </row>
    <row r="25" spans="1:82">
      <c r="A25" s="150">
        <f t="shared" si="30"/>
        <v>20</v>
      </c>
      <c r="B25" s="40"/>
      <c r="C25" s="169"/>
      <c r="D25" s="170"/>
      <c r="E25" s="170"/>
      <c r="F25" s="171"/>
      <c r="G25" s="42"/>
      <c r="H25" s="42"/>
      <c r="I25" s="42"/>
      <c r="J25" s="42"/>
      <c r="K25" s="42"/>
      <c r="L25" s="168" t="str">
        <f t="shared" ca="1" si="0"/>
        <v/>
      </c>
      <c r="M25" s="111"/>
      <c r="N25" s="150" t="b">
        <f t="shared" ca="1" si="31"/>
        <v>0</v>
      </c>
      <c r="O25" s="150" t="b">
        <f t="shared" si="32"/>
        <v>0</v>
      </c>
      <c r="P25" s="111"/>
      <c r="Q25" s="150">
        <f t="shared" si="33"/>
        <v>19</v>
      </c>
      <c r="R25" s="150">
        <f t="shared" ca="1" si="1"/>
        <v>0</v>
      </c>
      <c r="S25" s="150" t="b">
        <f t="shared" ca="1" si="2"/>
        <v>1</v>
      </c>
      <c r="T25" s="111"/>
      <c r="U25" s="150" t="e">
        <f t="shared" ca="1" si="3"/>
        <v>#N/A</v>
      </c>
      <c r="V25" s="150" t="e">
        <f t="shared" ca="1" si="34"/>
        <v>#N/A</v>
      </c>
      <c r="W25" s="112" t="str">
        <f t="shared" ca="1" si="4"/>
        <v/>
      </c>
      <c r="X25" s="112" t="e">
        <f ca="1" xml:space="preserve"> IF(Y25,IF(AN25="",CONCATENATE(UPPER(LEFT(SystemName,1)),RIGHT(SystemName,LEN(SystemName)-1)),"When " &amp; AN25 &amp; ", " &amp; SystemName) &amp; " shall not allow " &amp; BB25 &amp; " to " &amp; BP25 &amp; ".  If such an attacker tries, " &amp; SystemName &amp; " shall " &amp; CD25 &amp; " the attack.","Attackers, prohibited threats, or intended response not yet defined.")</f>
        <v>#N/A</v>
      </c>
      <c r="Y25" s="112" t="e">
        <f t="shared" ca="1" si="35"/>
        <v>#N/A</v>
      </c>
      <c r="Z25" s="150" t="e">
        <f t="shared" ca="1" si="5"/>
        <v>#N/A</v>
      </c>
      <c r="AA25" s="150">
        <f t="shared" ca="1" si="6"/>
        <v>1</v>
      </c>
      <c r="AB25" s="153" t="e">
        <f t="shared" ca="1" si="7"/>
        <v>#N/A</v>
      </c>
      <c r="AC25" s="153" t="e">
        <f t="shared" ca="1" si="36"/>
        <v>#N/A</v>
      </c>
      <c r="AD25" s="153">
        <f t="shared" ca="1" si="8"/>
        <v>0</v>
      </c>
      <c r="AE25" s="153" t="str">
        <f t="shared" ca="1" si="37"/>
        <v/>
      </c>
      <c r="AF25" s="153">
        <f t="shared" ca="1" si="9"/>
        <v>0</v>
      </c>
      <c r="AG25" s="153" t="str">
        <f t="shared" ca="1" si="38"/>
        <v/>
      </c>
      <c r="AH25" s="153">
        <f t="shared" ca="1" si="10"/>
        <v>0</v>
      </c>
      <c r="AI25" s="153" t="str">
        <f t="shared" ca="1" si="39"/>
        <v/>
      </c>
      <c r="AJ25" s="153">
        <f t="shared" ca="1" si="11"/>
        <v>0</v>
      </c>
      <c r="AK25" s="153" t="str">
        <f t="shared" ca="1" si="40"/>
        <v/>
      </c>
      <c r="AL25" s="153">
        <f t="shared" ca="1" si="41"/>
        <v>0</v>
      </c>
      <c r="AM25" s="153" t="str">
        <f t="shared" ca="1" si="42"/>
        <v/>
      </c>
      <c r="AN25" s="153" t="e">
        <f t="shared" ca="1" si="43"/>
        <v>#N/A</v>
      </c>
      <c r="AO25" s="150">
        <f t="shared" ca="1" si="12"/>
        <v>1</v>
      </c>
      <c r="AP25" s="153" t="e">
        <f t="shared" ca="1" si="13"/>
        <v>#N/A</v>
      </c>
      <c r="AQ25" s="153" t="e">
        <f t="shared" ca="1" si="44"/>
        <v>#N/A</v>
      </c>
      <c r="AR25" s="153">
        <f t="shared" ca="1" si="14"/>
        <v>0</v>
      </c>
      <c r="AS25" s="153" t="str">
        <f t="shared" ca="1" si="45"/>
        <v/>
      </c>
      <c r="AT25" s="153">
        <f t="shared" ca="1" si="15"/>
        <v>0</v>
      </c>
      <c r="AU25" s="153" t="str">
        <f t="shared" ca="1" si="46"/>
        <v/>
      </c>
      <c r="AV25" s="153">
        <f t="shared" ca="1" si="16"/>
        <v>0</v>
      </c>
      <c r="AW25" s="153" t="str">
        <f t="shared" ca="1" si="47"/>
        <v/>
      </c>
      <c r="AX25" s="153">
        <f t="shared" ca="1" si="17"/>
        <v>0</v>
      </c>
      <c r="AY25" s="153" t="str">
        <f t="shared" ca="1" si="48"/>
        <v/>
      </c>
      <c r="AZ25" s="153">
        <f t="shared" ca="1" si="49"/>
        <v>0</v>
      </c>
      <c r="BA25" s="153" t="str">
        <f t="shared" ca="1" si="50"/>
        <v/>
      </c>
      <c r="BB25" s="153" t="e">
        <f t="shared" ca="1" si="51"/>
        <v>#N/A</v>
      </c>
      <c r="BC25" s="150">
        <f t="shared" ca="1" si="18"/>
        <v>1</v>
      </c>
      <c r="BD25" s="153" t="e">
        <f t="shared" ca="1" si="19"/>
        <v>#N/A</v>
      </c>
      <c r="BE25" s="153" t="e">
        <f t="shared" ca="1" si="52"/>
        <v>#N/A</v>
      </c>
      <c r="BF25" s="153">
        <f t="shared" ca="1" si="20"/>
        <v>0</v>
      </c>
      <c r="BG25" s="153" t="str">
        <f t="shared" ca="1" si="53"/>
        <v/>
      </c>
      <c r="BH25" s="153">
        <f t="shared" ca="1" si="21"/>
        <v>0</v>
      </c>
      <c r="BI25" s="153" t="str">
        <f t="shared" ca="1" si="54"/>
        <v/>
      </c>
      <c r="BJ25" s="153">
        <f t="shared" ca="1" si="22"/>
        <v>0</v>
      </c>
      <c r="BK25" s="153" t="str">
        <f t="shared" ca="1" si="55"/>
        <v/>
      </c>
      <c r="BL25" s="153">
        <f t="shared" ca="1" si="23"/>
        <v>0</v>
      </c>
      <c r="BM25" s="153" t="str">
        <f t="shared" ca="1" si="56"/>
        <v/>
      </c>
      <c r="BN25" s="153">
        <f t="shared" ca="1" si="57"/>
        <v>0</v>
      </c>
      <c r="BO25" s="153" t="str">
        <f t="shared" ca="1" si="58"/>
        <v/>
      </c>
      <c r="BP25" s="153" t="e">
        <f t="shared" ca="1" si="59"/>
        <v>#N/A</v>
      </c>
      <c r="BQ25" s="150">
        <f t="shared" ca="1" si="24"/>
        <v>1</v>
      </c>
      <c r="BR25" s="153" t="e">
        <f t="shared" ca="1" si="25"/>
        <v>#N/A</v>
      </c>
      <c r="BS25" s="153" t="e">
        <f t="shared" ca="1" si="60"/>
        <v>#N/A</v>
      </c>
      <c r="BT25" s="153">
        <f t="shared" ca="1" si="26"/>
        <v>0</v>
      </c>
      <c r="BU25" s="153" t="str">
        <f t="shared" ca="1" si="61"/>
        <v/>
      </c>
      <c r="BV25" s="153">
        <f t="shared" ca="1" si="27"/>
        <v>0</v>
      </c>
      <c r="BW25" s="153" t="str">
        <f t="shared" ca="1" si="62"/>
        <v/>
      </c>
      <c r="BX25" s="153">
        <f t="shared" ca="1" si="28"/>
        <v>0</v>
      </c>
      <c r="BY25" s="153" t="str">
        <f t="shared" ca="1" si="63"/>
        <v/>
      </c>
      <c r="BZ25" s="153">
        <f t="shared" ca="1" si="29"/>
        <v>0</v>
      </c>
      <c r="CA25" s="153" t="str">
        <f t="shared" ca="1" si="64"/>
        <v/>
      </c>
      <c r="CB25" s="153">
        <f t="shared" ca="1" si="65"/>
        <v>0</v>
      </c>
      <c r="CC25" s="153" t="str">
        <f t="shared" ca="1" si="66"/>
        <v/>
      </c>
      <c r="CD25" s="153" t="e">
        <f t="shared" ca="1" si="67"/>
        <v>#N/A</v>
      </c>
    </row>
    <row r="26" spans="1:82">
      <c r="A26" s="150">
        <f t="shared" si="30"/>
        <v>21</v>
      </c>
      <c r="B26" s="40"/>
      <c r="C26" s="169"/>
      <c r="D26" s="170"/>
      <c r="E26" s="170"/>
      <c r="F26" s="171"/>
      <c r="G26" s="42"/>
      <c r="H26" s="42"/>
      <c r="I26" s="42"/>
      <c r="J26" s="42"/>
      <c r="K26" s="42"/>
      <c r="L26" s="168" t="str">
        <f t="shared" ca="1" si="0"/>
        <v/>
      </c>
      <c r="M26" s="111"/>
      <c r="N26" s="150" t="b">
        <f t="shared" ca="1" si="31"/>
        <v>0</v>
      </c>
      <c r="O26" s="150" t="b">
        <f t="shared" si="32"/>
        <v>0</v>
      </c>
      <c r="P26" s="111"/>
      <c r="Q26" s="150">
        <f t="shared" si="33"/>
        <v>20</v>
      </c>
      <c r="R26" s="150">
        <f t="shared" ca="1" si="1"/>
        <v>0</v>
      </c>
      <c r="S26" s="150" t="b">
        <f t="shared" ca="1" si="2"/>
        <v>1</v>
      </c>
      <c r="T26" s="111"/>
      <c r="U26" s="150" t="e">
        <f t="shared" ca="1" si="3"/>
        <v>#N/A</v>
      </c>
      <c r="V26" s="150" t="e">
        <f t="shared" ca="1" si="34"/>
        <v>#N/A</v>
      </c>
      <c r="W26" s="112" t="str">
        <f t="shared" ca="1" si="4"/>
        <v/>
      </c>
      <c r="X26" s="112" t="e">
        <f ca="1" xml:space="preserve"> IF(Y26,IF(AN26="",CONCATENATE(UPPER(LEFT(SystemName,1)),RIGHT(SystemName,LEN(SystemName)-1)),"When " &amp; AN26 &amp; ", " &amp; SystemName) &amp; " shall not allow " &amp; BB26 &amp; " to " &amp; BP26 &amp; ".  If such an attacker tries, " &amp; SystemName &amp; " shall " &amp; CD26 &amp; " the attack.","Attackers, prohibited threats, or intended response not yet defined.")</f>
        <v>#N/A</v>
      </c>
      <c r="Y26" s="112" t="e">
        <f t="shared" ca="1" si="35"/>
        <v>#N/A</v>
      </c>
      <c r="Z26" s="150" t="e">
        <f t="shared" ca="1" si="5"/>
        <v>#N/A</v>
      </c>
      <c r="AA26" s="150">
        <f t="shared" ca="1" si="6"/>
        <v>1</v>
      </c>
      <c r="AB26" s="153" t="e">
        <f t="shared" ca="1" si="7"/>
        <v>#N/A</v>
      </c>
      <c r="AC26" s="153" t="e">
        <f t="shared" ca="1" si="36"/>
        <v>#N/A</v>
      </c>
      <c r="AD26" s="153">
        <f t="shared" ca="1" si="8"/>
        <v>0</v>
      </c>
      <c r="AE26" s="153" t="str">
        <f t="shared" ca="1" si="37"/>
        <v/>
      </c>
      <c r="AF26" s="153">
        <f t="shared" ca="1" si="9"/>
        <v>0</v>
      </c>
      <c r="AG26" s="153" t="str">
        <f t="shared" ca="1" si="38"/>
        <v/>
      </c>
      <c r="AH26" s="153">
        <f t="shared" ca="1" si="10"/>
        <v>0</v>
      </c>
      <c r="AI26" s="153" t="str">
        <f t="shared" ca="1" si="39"/>
        <v/>
      </c>
      <c r="AJ26" s="153">
        <f t="shared" ca="1" si="11"/>
        <v>0</v>
      </c>
      <c r="AK26" s="153" t="str">
        <f t="shared" ca="1" si="40"/>
        <v/>
      </c>
      <c r="AL26" s="153">
        <f t="shared" ca="1" si="41"/>
        <v>0</v>
      </c>
      <c r="AM26" s="153" t="str">
        <f t="shared" ca="1" si="42"/>
        <v/>
      </c>
      <c r="AN26" s="153" t="e">
        <f t="shared" ca="1" si="43"/>
        <v>#N/A</v>
      </c>
      <c r="AO26" s="150">
        <f t="shared" ca="1" si="12"/>
        <v>1</v>
      </c>
      <c r="AP26" s="153" t="e">
        <f t="shared" ca="1" si="13"/>
        <v>#N/A</v>
      </c>
      <c r="AQ26" s="153" t="e">
        <f t="shared" ca="1" si="44"/>
        <v>#N/A</v>
      </c>
      <c r="AR26" s="153">
        <f t="shared" ca="1" si="14"/>
        <v>0</v>
      </c>
      <c r="AS26" s="153" t="str">
        <f t="shared" ca="1" si="45"/>
        <v/>
      </c>
      <c r="AT26" s="153">
        <f t="shared" ca="1" si="15"/>
        <v>0</v>
      </c>
      <c r="AU26" s="153" t="str">
        <f t="shared" ca="1" si="46"/>
        <v/>
      </c>
      <c r="AV26" s="153">
        <f t="shared" ca="1" si="16"/>
        <v>0</v>
      </c>
      <c r="AW26" s="153" t="str">
        <f t="shared" ca="1" si="47"/>
        <v/>
      </c>
      <c r="AX26" s="153">
        <f t="shared" ca="1" si="17"/>
        <v>0</v>
      </c>
      <c r="AY26" s="153" t="str">
        <f t="shared" ca="1" si="48"/>
        <v/>
      </c>
      <c r="AZ26" s="153">
        <f t="shared" ca="1" si="49"/>
        <v>0</v>
      </c>
      <c r="BA26" s="153" t="str">
        <f t="shared" ca="1" si="50"/>
        <v/>
      </c>
      <c r="BB26" s="153" t="e">
        <f t="shared" ca="1" si="51"/>
        <v>#N/A</v>
      </c>
      <c r="BC26" s="150">
        <f t="shared" ca="1" si="18"/>
        <v>1</v>
      </c>
      <c r="BD26" s="153" t="e">
        <f t="shared" ca="1" si="19"/>
        <v>#N/A</v>
      </c>
      <c r="BE26" s="153" t="e">
        <f t="shared" ca="1" si="52"/>
        <v>#N/A</v>
      </c>
      <c r="BF26" s="153">
        <f t="shared" ca="1" si="20"/>
        <v>0</v>
      </c>
      <c r="BG26" s="153" t="str">
        <f t="shared" ca="1" si="53"/>
        <v/>
      </c>
      <c r="BH26" s="153">
        <f t="shared" ca="1" si="21"/>
        <v>0</v>
      </c>
      <c r="BI26" s="153" t="str">
        <f t="shared" ca="1" si="54"/>
        <v/>
      </c>
      <c r="BJ26" s="153">
        <f t="shared" ca="1" si="22"/>
        <v>0</v>
      </c>
      <c r="BK26" s="153" t="str">
        <f t="shared" ca="1" si="55"/>
        <v/>
      </c>
      <c r="BL26" s="153">
        <f t="shared" ca="1" si="23"/>
        <v>0</v>
      </c>
      <c r="BM26" s="153" t="str">
        <f t="shared" ca="1" si="56"/>
        <v/>
      </c>
      <c r="BN26" s="153">
        <f t="shared" ca="1" si="57"/>
        <v>0</v>
      </c>
      <c r="BO26" s="153" t="str">
        <f t="shared" ca="1" si="58"/>
        <v/>
      </c>
      <c r="BP26" s="153" t="e">
        <f t="shared" ca="1" si="59"/>
        <v>#N/A</v>
      </c>
      <c r="BQ26" s="150">
        <f t="shared" ca="1" si="24"/>
        <v>1</v>
      </c>
      <c r="BR26" s="153" t="e">
        <f t="shared" ca="1" si="25"/>
        <v>#N/A</v>
      </c>
      <c r="BS26" s="153" t="e">
        <f t="shared" ca="1" si="60"/>
        <v>#N/A</v>
      </c>
      <c r="BT26" s="153">
        <f t="shared" ca="1" si="26"/>
        <v>0</v>
      </c>
      <c r="BU26" s="153" t="str">
        <f t="shared" ca="1" si="61"/>
        <v/>
      </c>
      <c r="BV26" s="153">
        <f t="shared" ca="1" si="27"/>
        <v>0</v>
      </c>
      <c r="BW26" s="153" t="str">
        <f t="shared" ca="1" si="62"/>
        <v/>
      </c>
      <c r="BX26" s="153">
        <f t="shared" ca="1" si="28"/>
        <v>0</v>
      </c>
      <c r="BY26" s="153" t="str">
        <f t="shared" ca="1" si="63"/>
        <v/>
      </c>
      <c r="BZ26" s="153">
        <f t="shared" ca="1" si="29"/>
        <v>0</v>
      </c>
      <c r="CA26" s="153" t="str">
        <f t="shared" ca="1" si="64"/>
        <v/>
      </c>
      <c r="CB26" s="153">
        <f t="shared" ca="1" si="65"/>
        <v>0</v>
      </c>
      <c r="CC26" s="153" t="str">
        <f t="shared" ca="1" si="66"/>
        <v/>
      </c>
      <c r="CD26" s="153" t="e">
        <f t="shared" ca="1" si="67"/>
        <v>#N/A</v>
      </c>
    </row>
    <row r="27" spans="1:82">
      <c r="A27" s="150">
        <f t="shared" si="30"/>
        <v>22</v>
      </c>
      <c r="B27" s="40"/>
      <c r="C27" s="169"/>
      <c r="D27" s="170"/>
      <c r="E27" s="170"/>
      <c r="F27" s="171"/>
      <c r="G27" s="42"/>
      <c r="H27" s="42"/>
      <c r="I27" s="42"/>
      <c r="J27" s="42"/>
      <c r="K27" s="42"/>
      <c r="L27" s="168" t="str">
        <f t="shared" ca="1" si="0"/>
        <v/>
      </c>
      <c r="M27" s="111"/>
      <c r="N27" s="150" t="b">
        <f t="shared" ca="1" si="31"/>
        <v>0</v>
      </c>
      <c r="O27" s="150" t="b">
        <f t="shared" si="32"/>
        <v>0</v>
      </c>
      <c r="P27" s="111"/>
      <c r="Q27" s="150">
        <f t="shared" si="33"/>
        <v>21</v>
      </c>
      <c r="R27" s="150">
        <f t="shared" ca="1" si="1"/>
        <v>0</v>
      </c>
      <c r="S27" s="150" t="b">
        <f t="shared" ca="1" si="2"/>
        <v>1</v>
      </c>
      <c r="T27" s="111"/>
      <c r="U27" s="150" t="e">
        <f t="shared" ca="1" si="3"/>
        <v>#N/A</v>
      </c>
      <c r="V27" s="150" t="e">
        <f t="shared" ca="1" si="34"/>
        <v>#N/A</v>
      </c>
      <c r="W27" s="112" t="str">
        <f t="shared" ca="1" si="4"/>
        <v/>
      </c>
      <c r="X27" s="112" t="e">
        <f ca="1" xml:space="preserve"> IF(Y27,IF(AN27="",CONCATENATE(UPPER(LEFT(SystemName,1)),RIGHT(SystemName,LEN(SystemName)-1)),"When " &amp; AN27 &amp; ", " &amp; SystemName) &amp; " shall not allow " &amp; BB27 &amp; " to " &amp; BP27 &amp; ".  If such an attacker tries, " &amp; SystemName &amp; " shall " &amp; CD27 &amp; " the attack.","Attackers, prohibited threats, or intended response not yet defined.")</f>
        <v>#N/A</v>
      </c>
      <c r="Y27" s="112" t="e">
        <f t="shared" ca="1" si="35"/>
        <v>#N/A</v>
      </c>
      <c r="Z27" s="150" t="e">
        <f t="shared" ca="1" si="5"/>
        <v>#N/A</v>
      </c>
      <c r="AA27" s="150">
        <f t="shared" ca="1" si="6"/>
        <v>1</v>
      </c>
      <c r="AB27" s="153" t="e">
        <f t="shared" ca="1" si="7"/>
        <v>#N/A</v>
      </c>
      <c r="AC27" s="153" t="e">
        <f t="shared" ca="1" si="36"/>
        <v>#N/A</v>
      </c>
      <c r="AD27" s="153">
        <f t="shared" ca="1" si="8"/>
        <v>0</v>
      </c>
      <c r="AE27" s="153" t="str">
        <f t="shared" ca="1" si="37"/>
        <v/>
      </c>
      <c r="AF27" s="153">
        <f t="shared" ca="1" si="9"/>
        <v>0</v>
      </c>
      <c r="AG27" s="153" t="str">
        <f t="shared" ca="1" si="38"/>
        <v/>
      </c>
      <c r="AH27" s="153">
        <f t="shared" ca="1" si="10"/>
        <v>0</v>
      </c>
      <c r="AI27" s="153" t="str">
        <f t="shared" ca="1" si="39"/>
        <v/>
      </c>
      <c r="AJ27" s="153">
        <f t="shared" ca="1" si="11"/>
        <v>0</v>
      </c>
      <c r="AK27" s="153" t="str">
        <f t="shared" ca="1" si="40"/>
        <v/>
      </c>
      <c r="AL27" s="153">
        <f t="shared" ca="1" si="41"/>
        <v>0</v>
      </c>
      <c r="AM27" s="153" t="str">
        <f t="shared" ca="1" si="42"/>
        <v/>
      </c>
      <c r="AN27" s="153" t="e">
        <f t="shared" ca="1" si="43"/>
        <v>#N/A</v>
      </c>
      <c r="AO27" s="150">
        <f t="shared" ca="1" si="12"/>
        <v>1</v>
      </c>
      <c r="AP27" s="153" t="e">
        <f t="shared" ca="1" si="13"/>
        <v>#N/A</v>
      </c>
      <c r="AQ27" s="153" t="e">
        <f t="shared" ca="1" si="44"/>
        <v>#N/A</v>
      </c>
      <c r="AR27" s="153">
        <f t="shared" ca="1" si="14"/>
        <v>0</v>
      </c>
      <c r="AS27" s="153" t="str">
        <f t="shared" ca="1" si="45"/>
        <v/>
      </c>
      <c r="AT27" s="153">
        <f t="shared" ca="1" si="15"/>
        <v>0</v>
      </c>
      <c r="AU27" s="153" t="str">
        <f t="shared" ca="1" si="46"/>
        <v/>
      </c>
      <c r="AV27" s="153">
        <f t="shared" ca="1" si="16"/>
        <v>0</v>
      </c>
      <c r="AW27" s="153" t="str">
        <f t="shared" ca="1" si="47"/>
        <v/>
      </c>
      <c r="AX27" s="153">
        <f t="shared" ca="1" si="17"/>
        <v>0</v>
      </c>
      <c r="AY27" s="153" t="str">
        <f t="shared" ca="1" si="48"/>
        <v/>
      </c>
      <c r="AZ27" s="153">
        <f t="shared" ca="1" si="49"/>
        <v>0</v>
      </c>
      <c r="BA27" s="153" t="str">
        <f t="shared" ca="1" si="50"/>
        <v/>
      </c>
      <c r="BB27" s="153" t="e">
        <f t="shared" ca="1" si="51"/>
        <v>#N/A</v>
      </c>
      <c r="BC27" s="150">
        <f t="shared" ca="1" si="18"/>
        <v>1</v>
      </c>
      <c r="BD27" s="153" t="e">
        <f t="shared" ca="1" si="19"/>
        <v>#N/A</v>
      </c>
      <c r="BE27" s="153" t="e">
        <f t="shared" ca="1" si="52"/>
        <v>#N/A</v>
      </c>
      <c r="BF27" s="153">
        <f t="shared" ca="1" si="20"/>
        <v>0</v>
      </c>
      <c r="BG27" s="153" t="str">
        <f t="shared" ca="1" si="53"/>
        <v/>
      </c>
      <c r="BH27" s="153">
        <f t="shared" ca="1" si="21"/>
        <v>0</v>
      </c>
      <c r="BI27" s="153" t="str">
        <f t="shared" ca="1" si="54"/>
        <v/>
      </c>
      <c r="BJ27" s="153">
        <f t="shared" ca="1" si="22"/>
        <v>0</v>
      </c>
      <c r="BK27" s="153" t="str">
        <f t="shared" ca="1" si="55"/>
        <v/>
      </c>
      <c r="BL27" s="153">
        <f t="shared" ca="1" si="23"/>
        <v>0</v>
      </c>
      <c r="BM27" s="153" t="str">
        <f t="shared" ca="1" si="56"/>
        <v/>
      </c>
      <c r="BN27" s="153">
        <f t="shared" ca="1" si="57"/>
        <v>0</v>
      </c>
      <c r="BO27" s="153" t="str">
        <f t="shared" ca="1" si="58"/>
        <v/>
      </c>
      <c r="BP27" s="153" t="e">
        <f t="shared" ca="1" si="59"/>
        <v>#N/A</v>
      </c>
      <c r="BQ27" s="150">
        <f t="shared" ca="1" si="24"/>
        <v>1</v>
      </c>
      <c r="BR27" s="153" t="e">
        <f t="shared" ca="1" si="25"/>
        <v>#N/A</v>
      </c>
      <c r="BS27" s="153" t="e">
        <f t="shared" ca="1" si="60"/>
        <v>#N/A</v>
      </c>
      <c r="BT27" s="153">
        <f t="shared" ca="1" si="26"/>
        <v>0</v>
      </c>
      <c r="BU27" s="153" t="str">
        <f t="shared" ca="1" si="61"/>
        <v/>
      </c>
      <c r="BV27" s="153">
        <f t="shared" ca="1" si="27"/>
        <v>0</v>
      </c>
      <c r="BW27" s="153" t="str">
        <f t="shared" ca="1" si="62"/>
        <v/>
      </c>
      <c r="BX27" s="153">
        <f t="shared" ca="1" si="28"/>
        <v>0</v>
      </c>
      <c r="BY27" s="153" t="str">
        <f t="shared" ca="1" si="63"/>
        <v/>
      </c>
      <c r="BZ27" s="153">
        <f t="shared" ca="1" si="29"/>
        <v>0</v>
      </c>
      <c r="CA27" s="153" t="str">
        <f t="shared" ca="1" si="64"/>
        <v/>
      </c>
      <c r="CB27" s="153">
        <f t="shared" ca="1" si="65"/>
        <v>0</v>
      </c>
      <c r="CC27" s="153" t="str">
        <f t="shared" ca="1" si="66"/>
        <v/>
      </c>
      <c r="CD27" s="153" t="e">
        <f t="shared" ca="1" si="67"/>
        <v>#N/A</v>
      </c>
    </row>
    <row r="28" spans="1:82">
      <c r="A28" s="150">
        <f t="shared" si="30"/>
        <v>23</v>
      </c>
      <c r="B28" s="40"/>
      <c r="C28" s="169"/>
      <c r="D28" s="170"/>
      <c r="E28" s="170"/>
      <c r="F28" s="171"/>
      <c r="G28" s="42"/>
      <c r="H28" s="42"/>
      <c r="I28" s="42"/>
      <c r="J28" s="42"/>
      <c r="K28" s="42"/>
      <c r="L28" s="168" t="str">
        <f t="shared" ca="1" si="0"/>
        <v/>
      </c>
      <c r="M28" s="111"/>
      <c r="N28" s="150" t="b">
        <f t="shared" ca="1" si="31"/>
        <v>0</v>
      </c>
      <c r="O28" s="150" t="b">
        <f t="shared" si="32"/>
        <v>0</v>
      </c>
      <c r="P28" s="111"/>
      <c r="Q28" s="150">
        <f t="shared" si="33"/>
        <v>22</v>
      </c>
      <c r="R28" s="150">
        <f t="shared" ca="1" si="1"/>
        <v>0</v>
      </c>
      <c r="S28" s="150" t="b">
        <f t="shared" ca="1" si="2"/>
        <v>1</v>
      </c>
      <c r="T28" s="111"/>
      <c r="U28" s="150" t="e">
        <f t="shared" ca="1" si="3"/>
        <v>#N/A</v>
      </c>
      <c r="V28" s="150" t="e">
        <f t="shared" ca="1" si="34"/>
        <v>#N/A</v>
      </c>
      <c r="W28" s="112" t="str">
        <f t="shared" ca="1" si="4"/>
        <v/>
      </c>
      <c r="X28" s="112" t="e">
        <f ca="1" xml:space="preserve"> IF(Y28,IF(AN28="",CONCATENATE(UPPER(LEFT(SystemName,1)),RIGHT(SystemName,LEN(SystemName)-1)),"When " &amp; AN28 &amp; ", " &amp; SystemName) &amp; " shall not allow " &amp; BB28 &amp; " to " &amp; BP28 &amp; ".  If such an attacker tries, " &amp; SystemName &amp; " shall " &amp; CD28 &amp; " the attack.","Attackers, prohibited threats, or intended response not yet defined.")</f>
        <v>#N/A</v>
      </c>
      <c r="Y28" s="112" t="e">
        <f t="shared" ca="1" si="35"/>
        <v>#N/A</v>
      </c>
      <c r="Z28" s="150" t="e">
        <f t="shared" ca="1" si="5"/>
        <v>#N/A</v>
      </c>
      <c r="AA28" s="150">
        <f t="shared" ca="1" si="6"/>
        <v>1</v>
      </c>
      <c r="AB28" s="153" t="e">
        <f t="shared" ca="1" si="7"/>
        <v>#N/A</v>
      </c>
      <c r="AC28" s="153" t="e">
        <f t="shared" ca="1" si="36"/>
        <v>#N/A</v>
      </c>
      <c r="AD28" s="153">
        <f t="shared" ca="1" si="8"/>
        <v>0</v>
      </c>
      <c r="AE28" s="153" t="str">
        <f t="shared" ca="1" si="37"/>
        <v/>
      </c>
      <c r="AF28" s="153">
        <f t="shared" ca="1" si="9"/>
        <v>0</v>
      </c>
      <c r="AG28" s="153" t="str">
        <f t="shared" ca="1" si="38"/>
        <v/>
      </c>
      <c r="AH28" s="153">
        <f t="shared" ca="1" si="10"/>
        <v>0</v>
      </c>
      <c r="AI28" s="153" t="str">
        <f t="shared" ca="1" si="39"/>
        <v/>
      </c>
      <c r="AJ28" s="153">
        <f t="shared" ca="1" si="11"/>
        <v>0</v>
      </c>
      <c r="AK28" s="153" t="str">
        <f t="shared" ca="1" si="40"/>
        <v/>
      </c>
      <c r="AL28" s="153">
        <f t="shared" ca="1" si="41"/>
        <v>0</v>
      </c>
      <c r="AM28" s="153" t="str">
        <f t="shared" ca="1" si="42"/>
        <v/>
      </c>
      <c r="AN28" s="153" t="e">
        <f t="shared" ca="1" si="43"/>
        <v>#N/A</v>
      </c>
      <c r="AO28" s="150">
        <f t="shared" ca="1" si="12"/>
        <v>1</v>
      </c>
      <c r="AP28" s="153" t="e">
        <f t="shared" ca="1" si="13"/>
        <v>#N/A</v>
      </c>
      <c r="AQ28" s="153" t="e">
        <f t="shared" ca="1" si="44"/>
        <v>#N/A</v>
      </c>
      <c r="AR28" s="153">
        <f t="shared" ca="1" si="14"/>
        <v>0</v>
      </c>
      <c r="AS28" s="153" t="str">
        <f t="shared" ca="1" si="45"/>
        <v/>
      </c>
      <c r="AT28" s="153">
        <f t="shared" ca="1" si="15"/>
        <v>0</v>
      </c>
      <c r="AU28" s="153" t="str">
        <f t="shared" ca="1" si="46"/>
        <v/>
      </c>
      <c r="AV28" s="153">
        <f t="shared" ca="1" si="16"/>
        <v>0</v>
      </c>
      <c r="AW28" s="153" t="str">
        <f t="shared" ca="1" si="47"/>
        <v/>
      </c>
      <c r="AX28" s="153">
        <f t="shared" ca="1" si="17"/>
        <v>0</v>
      </c>
      <c r="AY28" s="153" t="str">
        <f t="shared" ca="1" si="48"/>
        <v/>
      </c>
      <c r="AZ28" s="153">
        <f t="shared" ca="1" si="49"/>
        <v>0</v>
      </c>
      <c r="BA28" s="153" t="str">
        <f t="shared" ca="1" si="50"/>
        <v/>
      </c>
      <c r="BB28" s="153" t="e">
        <f t="shared" ca="1" si="51"/>
        <v>#N/A</v>
      </c>
      <c r="BC28" s="150">
        <f t="shared" ca="1" si="18"/>
        <v>1</v>
      </c>
      <c r="BD28" s="153" t="e">
        <f t="shared" ca="1" si="19"/>
        <v>#N/A</v>
      </c>
      <c r="BE28" s="153" t="e">
        <f t="shared" ca="1" si="52"/>
        <v>#N/A</v>
      </c>
      <c r="BF28" s="153">
        <f t="shared" ca="1" si="20"/>
        <v>0</v>
      </c>
      <c r="BG28" s="153" t="str">
        <f t="shared" ca="1" si="53"/>
        <v/>
      </c>
      <c r="BH28" s="153">
        <f t="shared" ca="1" si="21"/>
        <v>0</v>
      </c>
      <c r="BI28" s="153" t="str">
        <f t="shared" ca="1" si="54"/>
        <v/>
      </c>
      <c r="BJ28" s="153">
        <f t="shared" ca="1" si="22"/>
        <v>0</v>
      </c>
      <c r="BK28" s="153" t="str">
        <f t="shared" ca="1" si="55"/>
        <v/>
      </c>
      <c r="BL28" s="153">
        <f t="shared" ca="1" si="23"/>
        <v>0</v>
      </c>
      <c r="BM28" s="153" t="str">
        <f t="shared" ca="1" si="56"/>
        <v/>
      </c>
      <c r="BN28" s="153">
        <f t="shared" ca="1" si="57"/>
        <v>0</v>
      </c>
      <c r="BO28" s="153" t="str">
        <f t="shared" ca="1" si="58"/>
        <v/>
      </c>
      <c r="BP28" s="153" t="e">
        <f t="shared" ca="1" si="59"/>
        <v>#N/A</v>
      </c>
      <c r="BQ28" s="150">
        <f t="shared" ca="1" si="24"/>
        <v>1</v>
      </c>
      <c r="BR28" s="153" t="e">
        <f t="shared" ca="1" si="25"/>
        <v>#N/A</v>
      </c>
      <c r="BS28" s="153" t="e">
        <f t="shared" ca="1" si="60"/>
        <v>#N/A</v>
      </c>
      <c r="BT28" s="153">
        <f t="shared" ca="1" si="26"/>
        <v>0</v>
      </c>
      <c r="BU28" s="153" t="str">
        <f t="shared" ca="1" si="61"/>
        <v/>
      </c>
      <c r="BV28" s="153">
        <f t="shared" ca="1" si="27"/>
        <v>0</v>
      </c>
      <c r="BW28" s="153" t="str">
        <f t="shared" ca="1" si="62"/>
        <v/>
      </c>
      <c r="BX28" s="153">
        <f t="shared" ca="1" si="28"/>
        <v>0</v>
      </c>
      <c r="BY28" s="153" t="str">
        <f t="shared" ca="1" si="63"/>
        <v/>
      </c>
      <c r="BZ28" s="153">
        <f t="shared" ca="1" si="29"/>
        <v>0</v>
      </c>
      <c r="CA28" s="153" t="str">
        <f t="shared" ca="1" si="64"/>
        <v/>
      </c>
      <c r="CB28" s="153">
        <f t="shared" ca="1" si="65"/>
        <v>0</v>
      </c>
      <c r="CC28" s="153" t="str">
        <f t="shared" ca="1" si="66"/>
        <v/>
      </c>
      <c r="CD28" s="153" t="e">
        <f t="shared" ca="1" si="67"/>
        <v>#N/A</v>
      </c>
    </row>
    <row r="29" spans="1:82">
      <c r="A29" s="150">
        <f t="shared" si="30"/>
        <v>24</v>
      </c>
      <c r="B29" s="40"/>
      <c r="C29" s="169"/>
      <c r="D29" s="170"/>
      <c r="E29" s="170"/>
      <c r="F29" s="171"/>
      <c r="G29" s="42"/>
      <c r="H29" s="42"/>
      <c r="I29" s="42"/>
      <c r="J29" s="42"/>
      <c r="K29" s="42"/>
      <c r="L29" s="168" t="str">
        <f t="shared" ca="1" si="0"/>
        <v/>
      </c>
      <c r="M29" s="111"/>
      <c r="N29" s="150" t="b">
        <f t="shared" ca="1" si="31"/>
        <v>0</v>
      </c>
      <c r="O29" s="150" t="b">
        <f t="shared" si="32"/>
        <v>0</v>
      </c>
      <c r="P29" s="111"/>
      <c r="Q29" s="150">
        <f t="shared" si="33"/>
        <v>23</v>
      </c>
      <c r="R29" s="150">
        <f t="shared" ca="1" si="1"/>
        <v>0</v>
      </c>
      <c r="S29" s="150" t="b">
        <f t="shared" ca="1" si="2"/>
        <v>1</v>
      </c>
      <c r="T29" s="111"/>
      <c r="U29" s="150" t="e">
        <f t="shared" ca="1" si="3"/>
        <v>#N/A</v>
      </c>
      <c r="V29" s="150" t="e">
        <f t="shared" ca="1" si="34"/>
        <v>#N/A</v>
      </c>
      <c r="W29" s="112" t="str">
        <f t="shared" ca="1" si="4"/>
        <v/>
      </c>
      <c r="X29" s="112" t="e">
        <f ca="1" xml:space="preserve"> IF(Y29,IF(AN29="",CONCATENATE(UPPER(LEFT(SystemName,1)),RIGHT(SystemName,LEN(SystemName)-1)),"When " &amp; AN29 &amp; ", " &amp; SystemName) &amp; " shall not allow " &amp; BB29 &amp; " to " &amp; BP29 &amp; ".  If such an attacker tries, " &amp; SystemName &amp; " shall " &amp; CD29 &amp; " the attack.","Attackers, prohibited threats, or intended response not yet defined.")</f>
        <v>#N/A</v>
      </c>
      <c r="Y29" s="112" t="e">
        <f t="shared" ca="1" si="35"/>
        <v>#N/A</v>
      </c>
      <c r="Z29" s="150" t="e">
        <f t="shared" ca="1" si="5"/>
        <v>#N/A</v>
      </c>
      <c r="AA29" s="150">
        <f t="shared" ca="1" si="6"/>
        <v>1</v>
      </c>
      <c r="AB29" s="153" t="e">
        <f t="shared" ca="1" si="7"/>
        <v>#N/A</v>
      </c>
      <c r="AC29" s="153" t="e">
        <f t="shared" ca="1" si="36"/>
        <v>#N/A</v>
      </c>
      <c r="AD29" s="153">
        <f t="shared" ca="1" si="8"/>
        <v>0</v>
      </c>
      <c r="AE29" s="153" t="str">
        <f t="shared" ca="1" si="37"/>
        <v/>
      </c>
      <c r="AF29" s="153">
        <f t="shared" ca="1" si="9"/>
        <v>0</v>
      </c>
      <c r="AG29" s="153" t="str">
        <f t="shared" ca="1" si="38"/>
        <v/>
      </c>
      <c r="AH29" s="153">
        <f t="shared" ca="1" si="10"/>
        <v>0</v>
      </c>
      <c r="AI29" s="153" t="str">
        <f t="shared" ca="1" si="39"/>
        <v/>
      </c>
      <c r="AJ29" s="153">
        <f t="shared" ca="1" si="11"/>
        <v>0</v>
      </c>
      <c r="AK29" s="153" t="str">
        <f t="shared" ca="1" si="40"/>
        <v/>
      </c>
      <c r="AL29" s="153">
        <f t="shared" ca="1" si="41"/>
        <v>0</v>
      </c>
      <c r="AM29" s="153" t="str">
        <f t="shared" ca="1" si="42"/>
        <v/>
      </c>
      <c r="AN29" s="153" t="e">
        <f t="shared" ca="1" si="43"/>
        <v>#N/A</v>
      </c>
      <c r="AO29" s="150">
        <f t="shared" ca="1" si="12"/>
        <v>1</v>
      </c>
      <c r="AP29" s="153" t="e">
        <f t="shared" ca="1" si="13"/>
        <v>#N/A</v>
      </c>
      <c r="AQ29" s="153" t="e">
        <f t="shared" ca="1" si="44"/>
        <v>#N/A</v>
      </c>
      <c r="AR29" s="153">
        <f t="shared" ca="1" si="14"/>
        <v>0</v>
      </c>
      <c r="AS29" s="153" t="str">
        <f t="shared" ca="1" si="45"/>
        <v/>
      </c>
      <c r="AT29" s="153">
        <f t="shared" ca="1" si="15"/>
        <v>0</v>
      </c>
      <c r="AU29" s="153" t="str">
        <f t="shared" ca="1" si="46"/>
        <v/>
      </c>
      <c r="AV29" s="153">
        <f t="shared" ca="1" si="16"/>
        <v>0</v>
      </c>
      <c r="AW29" s="153" t="str">
        <f t="shared" ca="1" si="47"/>
        <v/>
      </c>
      <c r="AX29" s="153">
        <f t="shared" ca="1" si="17"/>
        <v>0</v>
      </c>
      <c r="AY29" s="153" t="str">
        <f t="shared" ca="1" si="48"/>
        <v/>
      </c>
      <c r="AZ29" s="153">
        <f t="shared" ca="1" si="49"/>
        <v>0</v>
      </c>
      <c r="BA29" s="153" t="str">
        <f t="shared" ca="1" si="50"/>
        <v/>
      </c>
      <c r="BB29" s="153" t="e">
        <f t="shared" ca="1" si="51"/>
        <v>#N/A</v>
      </c>
      <c r="BC29" s="150">
        <f t="shared" ca="1" si="18"/>
        <v>1</v>
      </c>
      <c r="BD29" s="153" t="e">
        <f t="shared" ca="1" si="19"/>
        <v>#N/A</v>
      </c>
      <c r="BE29" s="153" t="e">
        <f t="shared" ca="1" si="52"/>
        <v>#N/A</v>
      </c>
      <c r="BF29" s="153">
        <f t="shared" ca="1" si="20"/>
        <v>0</v>
      </c>
      <c r="BG29" s="153" t="str">
        <f t="shared" ca="1" si="53"/>
        <v/>
      </c>
      <c r="BH29" s="153">
        <f t="shared" ca="1" si="21"/>
        <v>0</v>
      </c>
      <c r="BI29" s="153" t="str">
        <f t="shared" ca="1" si="54"/>
        <v/>
      </c>
      <c r="BJ29" s="153">
        <f t="shared" ca="1" si="22"/>
        <v>0</v>
      </c>
      <c r="BK29" s="153" t="str">
        <f t="shared" ca="1" si="55"/>
        <v/>
      </c>
      <c r="BL29" s="153">
        <f t="shared" ca="1" si="23"/>
        <v>0</v>
      </c>
      <c r="BM29" s="153" t="str">
        <f t="shared" ca="1" si="56"/>
        <v/>
      </c>
      <c r="BN29" s="153">
        <f t="shared" ca="1" si="57"/>
        <v>0</v>
      </c>
      <c r="BO29" s="153" t="str">
        <f t="shared" ca="1" si="58"/>
        <v/>
      </c>
      <c r="BP29" s="153" t="e">
        <f t="shared" ca="1" si="59"/>
        <v>#N/A</v>
      </c>
      <c r="BQ29" s="150">
        <f t="shared" ca="1" si="24"/>
        <v>1</v>
      </c>
      <c r="BR29" s="153" t="e">
        <f t="shared" ca="1" si="25"/>
        <v>#N/A</v>
      </c>
      <c r="BS29" s="153" t="e">
        <f t="shared" ca="1" si="60"/>
        <v>#N/A</v>
      </c>
      <c r="BT29" s="153">
        <f t="shared" ca="1" si="26"/>
        <v>0</v>
      </c>
      <c r="BU29" s="153" t="str">
        <f t="shared" ca="1" si="61"/>
        <v/>
      </c>
      <c r="BV29" s="153">
        <f t="shared" ca="1" si="27"/>
        <v>0</v>
      </c>
      <c r="BW29" s="153" t="str">
        <f t="shared" ca="1" si="62"/>
        <v/>
      </c>
      <c r="BX29" s="153">
        <f t="shared" ca="1" si="28"/>
        <v>0</v>
      </c>
      <c r="BY29" s="153" t="str">
        <f t="shared" ca="1" si="63"/>
        <v/>
      </c>
      <c r="BZ29" s="153">
        <f t="shared" ca="1" si="29"/>
        <v>0</v>
      </c>
      <c r="CA29" s="153" t="str">
        <f t="shared" ca="1" si="64"/>
        <v/>
      </c>
      <c r="CB29" s="153">
        <f t="shared" ca="1" si="65"/>
        <v>0</v>
      </c>
      <c r="CC29" s="153" t="str">
        <f t="shared" ca="1" si="66"/>
        <v/>
      </c>
      <c r="CD29" s="153" t="e">
        <f t="shared" ca="1" si="67"/>
        <v>#N/A</v>
      </c>
    </row>
    <row r="30" spans="1:82">
      <c r="A30" s="150">
        <f t="shared" si="30"/>
        <v>25</v>
      </c>
      <c r="B30" s="40"/>
      <c r="C30" s="169"/>
      <c r="D30" s="170"/>
      <c r="E30" s="170"/>
      <c r="F30" s="171"/>
      <c r="G30" s="42"/>
      <c r="H30" s="42"/>
      <c r="I30" s="42"/>
      <c r="J30" s="42"/>
      <c r="K30" s="42"/>
      <c r="L30" s="168" t="str">
        <f t="shared" ca="1" si="0"/>
        <v/>
      </c>
      <c r="M30" s="111"/>
      <c r="N30" s="150" t="b">
        <f t="shared" ca="1" si="31"/>
        <v>0</v>
      </c>
      <c r="O30" s="150" t="b">
        <f t="shared" si="32"/>
        <v>0</v>
      </c>
      <c r="P30" s="111"/>
      <c r="Q30" s="150">
        <f t="shared" si="33"/>
        <v>24</v>
      </c>
      <c r="R30" s="150">
        <f t="shared" ca="1" si="1"/>
        <v>0</v>
      </c>
      <c r="S30" s="150" t="b">
        <f t="shared" ca="1" si="2"/>
        <v>1</v>
      </c>
      <c r="T30" s="111"/>
      <c r="U30" s="150" t="e">
        <f t="shared" ca="1" si="3"/>
        <v>#N/A</v>
      </c>
      <c r="V30" s="150" t="e">
        <f t="shared" ca="1" si="34"/>
        <v>#N/A</v>
      </c>
      <c r="W30" s="112" t="str">
        <f t="shared" ca="1" si="4"/>
        <v/>
      </c>
      <c r="X30" s="112" t="e">
        <f ca="1" xml:space="preserve"> IF(Y30,IF(AN30="",CONCATENATE(UPPER(LEFT(SystemName,1)),RIGHT(SystemName,LEN(SystemName)-1)),"When " &amp; AN30 &amp; ", " &amp; SystemName) &amp; " shall not allow " &amp; BB30 &amp; " to " &amp; BP30 &amp; ".  If such an attacker tries, " &amp; SystemName &amp; " shall " &amp; CD30 &amp; " the attack.","Attackers, prohibited threats, or intended response not yet defined.")</f>
        <v>#N/A</v>
      </c>
      <c r="Y30" s="112" t="e">
        <f t="shared" ca="1" si="35"/>
        <v>#N/A</v>
      </c>
      <c r="Z30" s="150" t="e">
        <f t="shared" ca="1" si="5"/>
        <v>#N/A</v>
      </c>
      <c r="AA30" s="150">
        <f t="shared" ca="1" si="6"/>
        <v>1</v>
      </c>
      <c r="AB30" s="153" t="e">
        <f t="shared" ca="1" si="7"/>
        <v>#N/A</v>
      </c>
      <c r="AC30" s="153" t="e">
        <f t="shared" ca="1" si="36"/>
        <v>#N/A</v>
      </c>
      <c r="AD30" s="153">
        <f t="shared" ca="1" si="8"/>
        <v>0</v>
      </c>
      <c r="AE30" s="153" t="str">
        <f t="shared" ca="1" si="37"/>
        <v/>
      </c>
      <c r="AF30" s="153">
        <f t="shared" ca="1" si="9"/>
        <v>0</v>
      </c>
      <c r="AG30" s="153" t="str">
        <f t="shared" ca="1" si="38"/>
        <v/>
      </c>
      <c r="AH30" s="153">
        <f t="shared" ca="1" si="10"/>
        <v>0</v>
      </c>
      <c r="AI30" s="153" t="str">
        <f t="shared" ca="1" si="39"/>
        <v/>
      </c>
      <c r="AJ30" s="153">
        <f t="shared" ca="1" si="11"/>
        <v>0</v>
      </c>
      <c r="AK30" s="153" t="str">
        <f t="shared" ca="1" si="40"/>
        <v/>
      </c>
      <c r="AL30" s="153">
        <f t="shared" ca="1" si="41"/>
        <v>0</v>
      </c>
      <c r="AM30" s="153" t="str">
        <f t="shared" ca="1" si="42"/>
        <v/>
      </c>
      <c r="AN30" s="153" t="e">
        <f t="shared" ca="1" si="43"/>
        <v>#N/A</v>
      </c>
      <c r="AO30" s="150">
        <f t="shared" ca="1" si="12"/>
        <v>1</v>
      </c>
      <c r="AP30" s="153" t="e">
        <f t="shared" ca="1" si="13"/>
        <v>#N/A</v>
      </c>
      <c r="AQ30" s="153" t="e">
        <f t="shared" ca="1" si="44"/>
        <v>#N/A</v>
      </c>
      <c r="AR30" s="153">
        <f t="shared" ca="1" si="14"/>
        <v>0</v>
      </c>
      <c r="AS30" s="153" t="str">
        <f t="shared" ca="1" si="45"/>
        <v/>
      </c>
      <c r="AT30" s="153">
        <f t="shared" ca="1" si="15"/>
        <v>0</v>
      </c>
      <c r="AU30" s="153" t="str">
        <f t="shared" ca="1" si="46"/>
        <v/>
      </c>
      <c r="AV30" s="153">
        <f t="shared" ca="1" si="16"/>
        <v>0</v>
      </c>
      <c r="AW30" s="153" t="str">
        <f t="shared" ca="1" si="47"/>
        <v/>
      </c>
      <c r="AX30" s="153">
        <f t="shared" ca="1" si="17"/>
        <v>0</v>
      </c>
      <c r="AY30" s="153" t="str">
        <f t="shared" ca="1" si="48"/>
        <v/>
      </c>
      <c r="AZ30" s="153">
        <f t="shared" ca="1" si="49"/>
        <v>0</v>
      </c>
      <c r="BA30" s="153" t="str">
        <f t="shared" ca="1" si="50"/>
        <v/>
      </c>
      <c r="BB30" s="153" t="e">
        <f t="shared" ca="1" si="51"/>
        <v>#N/A</v>
      </c>
      <c r="BC30" s="150">
        <f t="shared" ca="1" si="18"/>
        <v>1</v>
      </c>
      <c r="BD30" s="153" t="e">
        <f t="shared" ca="1" si="19"/>
        <v>#N/A</v>
      </c>
      <c r="BE30" s="153" t="e">
        <f t="shared" ca="1" si="52"/>
        <v>#N/A</v>
      </c>
      <c r="BF30" s="153">
        <f t="shared" ca="1" si="20"/>
        <v>0</v>
      </c>
      <c r="BG30" s="153" t="str">
        <f t="shared" ca="1" si="53"/>
        <v/>
      </c>
      <c r="BH30" s="153">
        <f t="shared" ca="1" si="21"/>
        <v>0</v>
      </c>
      <c r="BI30" s="153" t="str">
        <f t="shared" ca="1" si="54"/>
        <v/>
      </c>
      <c r="BJ30" s="153">
        <f t="shared" ca="1" si="22"/>
        <v>0</v>
      </c>
      <c r="BK30" s="153" t="str">
        <f t="shared" ca="1" si="55"/>
        <v/>
      </c>
      <c r="BL30" s="153">
        <f t="shared" ca="1" si="23"/>
        <v>0</v>
      </c>
      <c r="BM30" s="153" t="str">
        <f t="shared" ca="1" si="56"/>
        <v/>
      </c>
      <c r="BN30" s="153">
        <f t="shared" ca="1" si="57"/>
        <v>0</v>
      </c>
      <c r="BO30" s="153" t="str">
        <f t="shared" ca="1" si="58"/>
        <v/>
      </c>
      <c r="BP30" s="153" t="e">
        <f t="shared" ca="1" si="59"/>
        <v>#N/A</v>
      </c>
      <c r="BQ30" s="150">
        <f t="shared" ca="1" si="24"/>
        <v>1</v>
      </c>
      <c r="BR30" s="153" t="e">
        <f t="shared" ca="1" si="25"/>
        <v>#N/A</v>
      </c>
      <c r="BS30" s="153" t="e">
        <f t="shared" ca="1" si="60"/>
        <v>#N/A</v>
      </c>
      <c r="BT30" s="153">
        <f t="shared" ca="1" si="26"/>
        <v>0</v>
      </c>
      <c r="BU30" s="153" t="str">
        <f t="shared" ca="1" si="61"/>
        <v/>
      </c>
      <c r="BV30" s="153">
        <f t="shared" ca="1" si="27"/>
        <v>0</v>
      </c>
      <c r="BW30" s="153" t="str">
        <f t="shared" ca="1" si="62"/>
        <v/>
      </c>
      <c r="BX30" s="153">
        <f t="shared" ca="1" si="28"/>
        <v>0</v>
      </c>
      <c r="BY30" s="153" t="str">
        <f t="shared" ca="1" si="63"/>
        <v/>
      </c>
      <c r="BZ30" s="153">
        <f t="shared" ca="1" si="29"/>
        <v>0</v>
      </c>
      <c r="CA30" s="153" t="str">
        <f t="shared" ca="1" si="64"/>
        <v/>
      </c>
      <c r="CB30" s="153">
        <f t="shared" ca="1" si="65"/>
        <v>0</v>
      </c>
      <c r="CC30" s="153" t="str">
        <f t="shared" ca="1" si="66"/>
        <v/>
      </c>
      <c r="CD30" s="153" t="e">
        <f t="shared" ca="1" si="67"/>
        <v>#N/A</v>
      </c>
    </row>
    <row r="31" spans="1:82">
      <c r="A31" s="150">
        <f t="shared" si="30"/>
        <v>26</v>
      </c>
      <c r="B31" s="40"/>
      <c r="C31" s="169"/>
      <c r="D31" s="170"/>
      <c r="E31" s="170"/>
      <c r="F31" s="171"/>
      <c r="G31" s="42"/>
      <c r="H31" s="42"/>
      <c r="I31" s="42"/>
      <c r="J31" s="42"/>
      <c r="K31" s="42"/>
      <c r="L31" s="168" t="str">
        <f t="shared" ca="1" si="0"/>
        <v/>
      </c>
      <c r="M31" s="111"/>
      <c r="N31" s="150" t="b">
        <f t="shared" ca="1" si="31"/>
        <v>0</v>
      </c>
      <c r="O31" s="150" t="b">
        <f t="shared" si="32"/>
        <v>0</v>
      </c>
      <c r="P31" s="111"/>
      <c r="Q31" s="150">
        <f t="shared" si="33"/>
        <v>25</v>
      </c>
      <c r="R31" s="150">
        <f t="shared" ca="1" si="1"/>
        <v>0</v>
      </c>
      <c r="S31" s="150" t="b">
        <f t="shared" ca="1" si="2"/>
        <v>1</v>
      </c>
      <c r="T31" s="111"/>
      <c r="U31" s="150" t="e">
        <f t="shared" ca="1" si="3"/>
        <v>#N/A</v>
      </c>
      <c r="V31" s="150" t="e">
        <f t="shared" ca="1" si="34"/>
        <v>#N/A</v>
      </c>
      <c r="W31" s="112" t="str">
        <f t="shared" ca="1" si="4"/>
        <v/>
      </c>
      <c r="X31" s="112" t="e">
        <f ca="1" xml:space="preserve"> IF(Y31,IF(AN31="",CONCATENATE(UPPER(LEFT(SystemName,1)),RIGHT(SystemName,LEN(SystemName)-1)),"When " &amp; AN31 &amp; ", " &amp; SystemName) &amp; " shall not allow " &amp; BB31 &amp; " to " &amp; BP31 &amp; ".  If such an attacker tries, " &amp; SystemName &amp; " shall " &amp; CD31 &amp; " the attack.","Attackers, prohibited threats, or intended response not yet defined.")</f>
        <v>#N/A</v>
      </c>
      <c r="Y31" s="112" t="e">
        <f t="shared" ca="1" si="35"/>
        <v>#N/A</v>
      </c>
      <c r="Z31" s="150" t="e">
        <f t="shared" ca="1" si="5"/>
        <v>#N/A</v>
      </c>
      <c r="AA31" s="150">
        <f t="shared" ca="1" si="6"/>
        <v>1</v>
      </c>
      <c r="AB31" s="153" t="e">
        <f t="shared" ca="1" si="7"/>
        <v>#N/A</v>
      </c>
      <c r="AC31" s="153" t="e">
        <f t="shared" ca="1" si="36"/>
        <v>#N/A</v>
      </c>
      <c r="AD31" s="153">
        <f t="shared" ca="1" si="8"/>
        <v>0</v>
      </c>
      <c r="AE31" s="153" t="str">
        <f t="shared" ca="1" si="37"/>
        <v/>
      </c>
      <c r="AF31" s="153">
        <f t="shared" ca="1" si="9"/>
        <v>0</v>
      </c>
      <c r="AG31" s="153" t="str">
        <f t="shared" ca="1" si="38"/>
        <v/>
      </c>
      <c r="AH31" s="153">
        <f t="shared" ca="1" si="10"/>
        <v>0</v>
      </c>
      <c r="AI31" s="153" t="str">
        <f t="shared" ca="1" si="39"/>
        <v/>
      </c>
      <c r="AJ31" s="153">
        <f t="shared" ca="1" si="11"/>
        <v>0</v>
      </c>
      <c r="AK31" s="153" t="str">
        <f t="shared" ca="1" si="40"/>
        <v/>
      </c>
      <c r="AL31" s="153">
        <f t="shared" ca="1" si="41"/>
        <v>0</v>
      </c>
      <c r="AM31" s="153" t="str">
        <f t="shared" ca="1" si="42"/>
        <v/>
      </c>
      <c r="AN31" s="153" t="e">
        <f t="shared" ca="1" si="43"/>
        <v>#N/A</v>
      </c>
      <c r="AO31" s="150">
        <f t="shared" ca="1" si="12"/>
        <v>1</v>
      </c>
      <c r="AP31" s="153" t="e">
        <f t="shared" ca="1" si="13"/>
        <v>#N/A</v>
      </c>
      <c r="AQ31" s="153" t="e">
        <f t="shared" ca="1" si="44"/>
        <v>#N/A</v>
      </c>
      <c r="AR31" s="153">
        <f t="shared" ca="1" si="14"/>
        <v>0</v>
      </c>
      <c r="AS31" s="153" t="str">
        <f t="shared" ca="1" si="45"/>
        <v/>
      </c>
      <c r="AT31" s="153">
        <f t="shared" ca="1" si="15"/>
        <v>0</v>
      </c>
      <c r="AU31" s="153" t="str">
        <f t="shared" ca="1" si="46"/>
        <v/>
      </c>
      <c r="AV31" s="153">
        <f t="shared" ca="1" si="16"/>
        <v>0</v>
      </c>
      <c r="AW31" s="153" t="str">
        <f t="shared" ca="1" si="47"/>
        <v/>
      </c>
      <c r="AX31" s="153">
        <f t="shared" ca="1" si="17"/>
        <v>0</v>
      </c>
      <c r="AY31" s="153" t="str">
        <f t="shared" ca="1" si="48"/>
        <v/>
      </c>
      <c r="AZ31" s="153">
        <f t="shared" ca="1" si="49"/>
        <v>0</v>
      </c>
      <c r="BA31" s="153" t="str">
        <f t="shared" ca="1" si="50"/>
        <v/>
      </c>
      <c r="BB31" s="153" t="e">
        <f t="shared" ca="1" si="51"/>
        <v>#N/A</v>
      </c>
      <c r="BC31" s="150">
        <f t="shared" ca="1" si="18"/>
        <v>1</v>
      </c>
      <c r="BD31" s="153" t="e">
        <f t="shared" ca="1" si="19"/>
        <v>#N/A</v>
      </c>
      <c r="BE31" s="153" t="e">
        <f t="shared" ca="1" si="52"/>
        <v>#N/A</v>
      </c>
      <c r="BF31" s="153">
        <f t="shared" ca="1" si="20"/>
        <v>0</v>
      </c>
      <c r="BG31" s="153" t="str">
        <f t="shared" ca="1" si="53"/>
        <v/>
      </c>
      <c r="BH31" s="153">
        <f t="shared" ca="1" si="21"/>
        <v>0</v>
      </c>
      <c r="BI31" s="153" t="str">
        <f t="shared" ca="1" si="54"/>
        <v/>
      </c>
      <c r="BJ31" s="153">
        <f t="shared" ca="1" si="22"/>
        <v>0</v>
      </c>
      <c r="BK31" s="153" t="str">
        <f t="shared" ca="1" si="55"/>
        <v/>
      </c>
      <c r="BL31" s="153">
        <f t="shared" ca="1" si="23"/>
        <v>0</v>
      </c>
      <c r="BM31" s="153" t="str">
        <f t="shared" ca="1" si="56"/>
        <v/>
      </c>
      <c r="BN31" s="153">
        <f t="shared" ca="1" si="57"/>
        <v>0</v>
      </c>
      <c r="BO31" s="153" t="str">
        <f t="shared" ca="1" si="58"/>
        <v/>
      </c>
      <c r="BP31" s="153" t="e">
        <f t="shared" ca="1" si="59"/>
        <v>#N/A</v>
      </c>
      <c r="BQ31" s="150">
        <f t="shared" ca="1" si="24"/>
        <v>1</v>
      </c>
      <c r="BR31" s="153" t="e">
        <f t="shared" ca="1" si="25"/>
        <v>#N/A</v>
      </c>
      <c r="BS31" s="153" t="e">
        <f t="shared" ca="1" si="60"/>
        <v>#N/A</v>
      </c>
      <c r="BT31" s="153">
        <f t="shared" ca="1" si="26"/>
        <v>0</v>
      </c>
      <c r="BU31" s="153" t="str">
        <f t="shared" ca="1" si="61"/>
        <v/>
      </c>
      <c r="BV31" s="153">
        <f t="shared" ca="1" si="27"/>
        <v>0</v>
      </c>
      <c r="BW31" s="153" t="str">
        <f t="shared" ca="1" si="62"/>
        <v/>
      </c>
      <c r="BX31" s="153">
        <f t="shared" ca="1" si="28"/>
        <v>0</v>
      </c>
      <c r="BY31" s="153" t="str">
        <f t="shared" ca="1" si="63"/>
        <v/>
      </c>
      <c r="BZ31" s="153">
        <f t="shared" ca="1" si="29"/>
        <v>0</v>
      </c>
      <c r="CA31" s="153" t="str">
        <f t="shared" ca="1" si="64"/>
        <v/>
      </c>
      <c r="CB31" s="153">
        <f t="shared" ca="1" si="65"/>
        <v>0</v>
      </c>
      <c r="CC31" s="153" t="str">
        <f t="shared" ca="1" si="66"/>
        <v/>
      </c>
      <c r="CD31" s="153" t="e">
        <f t="shared" ca="1" si="67"/>
        <v>#N/A</v>
      </c>
    </row>
    <row r="32" spans="1:82">
      <c r="A32" s="150">
        <f t="shared" si="30"/>
        <v>27</v>
      </c>
      <c r="B32" s="40"/>
      <c r="C32" s="169"/>
      <c r="D32" s="170"/>
      <c r="E32" s="170"/>
      <c r="F32" s="171"/>
      <c r="G32" s="42"/>
      <c r="H32" s="42"/>
      <c r="I32" s="42"/>
      <c r="J32" s="42"/>
      <c r="K32" s="42"/>
      <c r="L32" s="168" t="str">
        <f t="shared" ca="1" si="0"/>
        <v/>
      </c>
      <c r="M32" s="111"/>
      <c r="N32" s="150" t="b">
        <f t="shared" ca="1" si="31"/>
        <v>0</v>
      </c>
      <c r="O32" s="150" t="b">
        <f t="shared" si="32"/>
        <v>0</v>
      </c>
      <c r="P32" s="111"/>
      <c r="Q32" s="150">
        <f t="shared" si="33"/>
        <v>26</v>
      </c>
      <c r="R32" s="150">
        <f t="shared" ca="1" si="1"/>
        <v>0</v>
      </c>
      <c r="S32" s="150" t="b">
        <f t="shared" ca="1" si="2"/>
        <v>1</v>
      </c>
      <c r="T32" s="111"/>
      <c r="U32" s="150" t="e">
        <f t="shared" ca="1" si="3"/>
        <v>#N/A</v>
      </c>
      <c r="V32" s="150" t="e">
        <f t="shared" ca="1" si="34"/>
        <v>#N/A</v>
      </c>
      <c r="W32" s="112" t="str">
        <f t="shared" ca="1" si="4"/>
        <v/>
      </c>
      <c r="X32" s="112" t="e">
        <f ca="1" xml:space="preserve"> IF(Y32,IF(AN32="",CONCATENATE(UPPER(LEFT(SystemName,1)),RIGHT(SystemName,LEN(SystemName)-1)),"When " &amp; AN32 &amp; ", " &amp; SystemName) &amp; " shall not allow " &amp; BB32 &amp; " to " &amp; BP32 &amp; ".  If such an attacker tries, " &amp; SystemName &amp; " shall " &amp; CD32 &amp; " the attack.","Attackers, prohibited threats, or intended response not yet defined.")</f>
        <v>#N/A</v>
      </c>
      <c r="Y32" s="112" t="e">
        <f t="shared" ca="1" si="35"/>
        <v>#N/A</v>
      </c>
      <c r="Z32" s="150" t="e">
        <f t="shared" ca="1" si="5"/>
        <v>#N/A</v>
      </c>
      <c r="AA32" s="150">
        <f t="shared" ca="1" si="6"/>
        <v>1</v>
      </c>
      <c r="AB32" s="153" t="e">
        <f t="shared" ca="1" si="7"/>
        <v>#N/A</v>
      </c>
      <c r="AC32" s="153" t="e">
        <f t="shared" ca="1" si="36"/>
        <v>#N/A</v>
      </c>
      <c r="AD32" s="153">
        <f t="shared" ca="1" si="8"/>
        <v>0</v>
      </c>
      <c r="AE32" s="153" t="str">
        <f t="shared" ca="1" si="37"/>
        <v/>
      </c>
      <c r="AF32" s="153">
        <f t="shared" ca="1" si="9"/>
        <v>0</v>
      </c>
      <c r="AG32" s="153" t="str">
        <f t="shared" ca="1" si="38"/>
        <v/>
      </c>
      <c r="AH32" s="153">
        <f t="shared" ca="1" si="10"/>
        <v>0</v>
      </c>
      <c r="AI32" s="153" t="str">
        <f t="shared" ca="1" si="39"/>
        <v/>
      </c>
      <c r="AJ32" s="153">
        <f t="shared" ca="1" si="11"/>
        <v>0</v>
      </c>
      <c r="AK32" s="153" t="str">
        <f t="shared" ca="1" si="40"/>
        <v/>
      </c>
      <c r="AL32" s="153">
        <f t="shared" ca="1" si="41"/>
        <v>0</v>
      </c>
      <c r="AM32" s="153" t="str">
        <f t="shared" ca="1" si="42"/>
        <v/>
      </c>
      <c r="AN32" s="153" t="e">
        <f t="shared" ca="1" si="43"/>
        <v>#N/A</v>
      </c>
      <c r="AO32" s="150">
        <f t="shared" ca="1" si="12"/>
        <v>1</v>
      </c>
      <c r="AP32" s="153" t="e">
        <f t="shared" ca="1" si="13"/>
        <v>#N/A</v>
      </c>
      <c r="AQ32" s="153" t="e">
        <f t="shared" ca="1" si="44"/>
        <v>#N/A</v>
      </c>
      <c r="AR32" s="153">
        <f t="shared" ca="1" si="14"/>
        <v>0</v>
      </c>
      <c r="AS32" s="153" t="str">
        <f t="shared" ca="1" si="45"/>
        <v/>
      </c>
      <c r="AT32" s="153">
        <f t="shared" ca="1" si="15"/>
        <v>0</v>
      </c>
      <c r="AU32" s="153" t="str">
        <f t="shared" ca="1" si="46"/>
        <v/>
      </c>
      <c r="AV32" s="153">
        <f t="shared" ca="1" si="16"/>
        <v>0</v>
      </c>
      <c r="AW32" s="153" t="str">
        <f t="shared" ca="1" si="47"/>
        <v/>
      </c>
      <c r="AX32" s="153">
        <f t="shared" ca="1" si="17"/>
        <v>0</v>
      </c>
      <c r="AY32" s="153" t="str">
        <f t="shared" ca="1" si="48"/>
        <v/>
      </c>
      <c r="AZ32" s="153">
        <f t="shared" ca="1" si="49"/>
        <v>0</v>
      </c>
      <c r="BA32" s="153" t="str">
        <f t="shared" ca="1" si="50"/>
        <v/>
      </c>
      <c r="BB32" s="153" t="e">
        <f t="shared" ca="1" si="51"/>
        <v>#N/A</v>
      </c>
      <c r="BC32" s="150">
        <f t="shared" ca="1" si="18"/>
        <v>1</v>
      </c>
      <c r="BD32" s="153" t="e">
        <f t="shared" ca="1" si="19"/>
        <v>#N/A</v>
      </c>
      <c r="BE32" s="153" t="e">
        <f t="shared" ca="1" si="52"/>
        <v>#N/A</v>
      </c>
      <c r="BF32" s="153">
        <f t="shared" ca="1" si="20"/>
        <v>0</v>
      </c>
      <c r="BG32" s="153" t="str">
        <f t="shared" ca="1" si="53"/>
        <v/>
      </c>
      <c r="BH32" s="153">
        <f t="shared" ca="1" si="21"/>
        <v>0</v>
      </c>
      <c r="BI32" s="153" t="str">
        <f t="shared" ca="1" si="54"/>
        <v/>
      </c>
      <c r="BJ32" s="153">
        <f t="shared" ca="1" si="22"/>
        <v>0</v>
      </c>
      <c r="BK32" s="153" t="str">
        <f t="shared" ca="1" si="55"/>
        <v/>
      </c>
      <c r="BL32" s="153">
        <f t="shared" ca="1" si="23"/>
        <v>0</v>
      </c>
      <c r="BM32" s="153" t="str">
        <f t="shared" ca="1" si="56"/>
        <v/>
      </c>
      <c r="BN32" s="153">
        <f t="shared" ca="1" si="57"/>
        <v>0</v>
      </c>
      <c r="BO32" s="153" t="str">
        <f t="shared" ca="1" si="58"/>
        <v/>
      </c>
      <c r="BP32" s="153" t="e">
        <f t="shared" ca="1" si="59"/>
        <v>#N/A</v>
      </c>
      <c r="BQ32" s="150">
        <f t="shared" ca="1" si="24"/>
        <v>1</v>
      </c>
      <c r="BR32" s="153" t="e">
        <f t="shared" ca="1" si="25"/>
        <v>#N/A</v>
      </c>
      <c r="BS32" s="153" t="e">
        <f t="shared" ca="1" si="60"/>
        <v>#N/A</v>
      </c>
      <c r="BT32" s="153">
        <f t="shared" ca="1" si="26"/>
        <v>0</v>
      </c>
      <c r="BU32" s="153" t="str">
        <f t="shared" ca="1" si="61"/>
        <v/>
      </c>
      <c r="BV32" s="153">
        <f t="shared" ca="1" si="27"/>
        <v>0</v>
      </c>
      <c r="BW32" s="153" t="str">
        <f t="shared" ca="1" si="62"/>
        <v/>
      </c>
      <c r="BX32" s="153">
        <f t="shared" ca="1" si="28"/>
        <v>0</v>
      </c>
      <c r="BY32" s="153" t="str">
        <f t="shared" ca="1" si="63"/>
        <v/>
      </c>
      <c r="BZ32" s="153">
        <f t="shared" ca="1" si="29"/>
        <v>0</v>
      </c>
      <c r="CA32" s="153" t="str">
        <f t="shared" ca="1" si="64"/>
        <v/>
      </c>
      <c r="CB32" s="153">
        <f t="shared" ca="1" si="65"/>
        <v>0</v>
      </c>
      <c r="CC32" s="153" t="str">
        <f t="shared" ca="1" si="66"/>
        <v/>
      </c>
      <c r="CD32" s="153" t="e">
        <f t="shared" ca="1" si="67"/>
        <v>#N/A</v>
      </c>
    </row>
    <row r="33" spans="1:82">
      <c r="A33" s="150">
        <f t="shared" si="30"/>
        <v>28</v>
      </c>
      <c r="B33" s="40"/>
      <c r="C33" s="169"/>
      <c r="D33" s="170"/>
      <c r="E33" s="170"/>
      <c r="F33" s="171"/>
      <c r="G33" s="42"/>
      <c r="H33" s="42"/>
      <c r="I33" s="42"/>
      <c r="J33" s="42"/>
      <c r="K33" s="42"/>
      <c r="L33" s="168" t="str">
        <f t="shared" ca="1" si="0"/>
        <v/>
      </c>
      <c r="M33" s="111"/>
      <c r="N33" s="150" t="b">
        <f t="shared" ca="1" si="31"/>
        <v>0</v>
      </c>
      <c r="O33" s="150" t="b">
        <f t="shared" si="32"/>
        <v>0</v>
      </c>
      <c r="P33" s="111"/>
      <c r="Q33" s="150">
        <f t="shared" si="33"/>
        <v>27</v>
      </c>
      <c r="R33" s="150">
        <f t="shared" ca="1" si="1"/>
        <v>0</v>
      </c>
      <c r="S33" s="150" t="b">
        <f t="shared" ca="1" si="2"/>
        <v>1</v>
      </c>
      <c r="T33" s="111"/>
      <c r="U33" s="150" t="e">
        <f t="shared" ca="1" si="3"/>
        <v>#N/A</v>
      </c>
      <c r="V33" s="150" t="e">
        <f t="shared" ca="1" si="34"/>
        <v>#N/A</v>
      </c>
      <c r="W33" s="112" t="str">
        <f t="shared" ca="1" si="4"/>
        <v/>
      </c>
      <c r="X33" s="112" t="e">
        <f ca="1" xml:space="preserve"> IF(Y33,IF(AN33="",CONCATENATE(UPPER(LEFT(SystemName,1)),RIGHT(SystemName,LEN(SystemName)-1)),"When " &amp; AN33 &amp; ", " &amp; SystemName) &amp; " shall not allow " &amp; BB33 &amp; " to " &amp; BP33 &amp; ".  If such an attacker tries, " &amp; SystemName &amp; " shall " &amp; CD33 &amp; " the attack.","Attackers, prohibited threats, or intended response not yet defined.")</f>
        <v>#N/A</v>
      </c>
      <c r="Y33" s="112" t="e">
        <f t="shared" ca="1" si="35"/>
        <v>#N/A</v>
      </c>
      <c r="Z33" s="150" t="e">
        <f t="shared" ca="1" si="5"/>
        <v>#N/A</v>
      </c>
      <c r="AA33" s="150">
        <f t="shared" ca="1" si="6"/>
        <v>1</v>
      </c>
      <c r="AB33" s="153" t="e">
        <f t="shared" ca="1" si="7"/>
        <v>#N/A</v>
      </c>
      <c r="AC33" s="153" t="e">
        <f t="shared" ca="1" si="36"/>
        <v>#N/A</v>
      </c>
      <c r="AD33" s="153">
        <f t="shared" ca="1" si="8"/>
        <v>0</v>
      </c>
      <c r="AE33" s="153" t="str">
        <f t="shared" ca="1" si="37"/>
        <v/>
      </c>
      <c r="AF33" s="153">
        <f t="shared" ca="1" si="9"/>
        <v>0</v>
      </c>
      <c r="AG33" s="153" t="str">
        <f t="shared" ca="1" si="38"/>
        <v/>
      </c>
      <c r="AH33" s="153">
        <f t="shared" ca="1" si="10"/>
        <v>0</v>
      </c>
      <c r="AI33" s="153" t="str">
        <f t="shared" ca="1" si="39"/>
        <v/>
      </c>
      <c r="AJ33" s="153">
        <f t="shared" ca="1" si="11"/>
        <v>0</v>
      </c>
      <c r="AK33" s="153" t="str">
        <f t="shared" ca="1" si="40"/>
        <v/>
      </c>
      <c r="AL33" s="153">
        <f t="shared" ca="1" si="41"/>
        <v>0</v>
      </c>
      <c r="AM33" s="153" t="str">
        <f t="shared" ca="1" si="42"/>
        <v/>
      </c>
      <c r="AN33" s="153" t="e">
        <f t="shared" ca="1" si="43"/>
        <v>#N/A</v>
      </c>
      <c r="AO33" s="150">
        <f t="shared" ca="1" si="12"/>
        <v>1</v>
      </c>
      <c r="AP33" s="153" t="e">
        <f t="shared" ca="1" si="13"/>
        <v>#N/A</v>
      </c>
      <c r="AQ33" s="153" t="e">
        <f t="shared" ca="1" si="44"/>
        <v>#N/A</v>
      </c>
      <c r="AR33" s="153">
        <f t="shared" ca="1" si="14"/>
        <v>0</v>
      </c>
      <c r="AS33" s="153" t="str">
        <f t="shared" ca="1" si="45"/>
        <v/>
      </c>
      <c r="AT33" s="153">
        <f t="shared" ca="1" si="15"/>
        <v>0</v>
      </c>
      <c r="AU33" s="153" t="str">
        <f t="shared" ca="1" si="46"/>
        <v/>
      </c>
      <c r="AV33" s="153">
        <f t="shared" ca="1" si="16"/>
        <v>0</v>
      </c>
      <c r="AW33" s="153" t="str">
        <f t="shared" ca="1" si="47"/>
        <v/>
      </c>
      <c r="AX33" s="153">
        <f t="shared" ca="1" si="17"/>
        <v>0</v>
      </c>
      <c r="AY33" s="153" t="str">
        <f t="shared" ca="1" si="48"/>
        <v/>
      </c>
      <c r="AZ33" s="153">
        <f t="shared" ca="1" si="49"/>
        <v>0</v>
      </c>
      <c r="BA33" s="153" t="str">
        <f t="shared" ca="1" si="50"/>
        <v/>
      </c>
      <c r="BB33" s="153" t="e">
        <f t="shared" ca="1" si="51"/>
        <v>#N/A</v>
      </c>
      <c r="BC33" s="150">
        <f t="shared" ca="1" si="18"/>
        <v>1</v>
      </c>
      <c r="BD33" s="153" t="e">
        <f t="shared" ca="1" si="19"/>
        <v>#N/A</v>
      </c>
      <c r="BE33" s="153" t="e">
        <f t="shared" ca="1" si="52"/>
        <v>#N/A</v>
      </c>
      <c r="BF33" s="153">
        <f t="shared" ca="1" si="20"/>
        <v>0</v>
      </c>
      <c r="BG33" s="153" t="str">
        <f t="shared" ca="1" si="53"/>
        <v/>
      </c>
      <c r="BH33" s="153">
        <f t="shared" ca="1" si="21"/>
        <v>0</v>
      </c>
      <c r="BI33" s="153" t="str">
        <f t="shared" ca="1" si="54"/>
        <v/>
      </c>
      <c r="BJ33" s="153">
        <f t="shared" ca="1" si="22"/>
        <v>0</v>
      </c>
      <c r="BK33" s="153" t="str">
        <f t="shared" ca="1" si="55"/>
        <v/>
      </c>
      <c r="BL33" s="153">
        <f t="shared" ca="1" si="23"/>
        <v>0</v>
      </c>
      <c r="BM33" s="153" t="str">
        <f t="shared" ca="1" si="56"/>
        <v/>
      </c>
      <c r="BN33" s="153">
        <f t="shared" ca="1" si="57"/>
        <v>0</v>
      </c>
      <c r="BO33" s="153" t="str">
        <f t="shared" ca="1" si="58"/>
        <v/>
      </c>
      <c r="BP33" s="153" t="e">
        <f t="shared" ca="1" si="59"/>
        <v>#N/A</v>
      </c>
      <c r="BQ33" s="150">
        <f t="shared" ca="1" si="24"/>
        <v>1</v>
      </c>
      <c r="BR33" s="153" t="e">
        <f t="shared" ca="1" si="25"/>
        <v>#N/A</v>
      </c>
      <c r="BS33" s="153" t="e">
        <f t="shared" ca="1" si="60"/>
        <v>#N/A</v>
      </c>
      <c r="BT33" s="153">
        <f t="shared" ca="1" si="26"/>
        <v>0</v>
      </c>
      <c r="BU33" s="153" t="str">
        <f t="shared" ca="1" si="61"/>
        <v/>
      </c>
      <c r="BV33" s="153">
        <f t="shared" ca="1" si="27"/>
        <v>0</v>
      </c>
      <c r="BW33" s="153" t="str">
        <f t="shared" ca="1" si="62"/>
        <v/>
      </c>
      <c r="BX33" s="153">
        <f t="shared" ca="1" si="28"/>
        <v>0</v>
      </c>
      <c r="BY33" s="153" t="str">
        <f t="shared" ca="1" si="63"/>
        <v/>
      </c>
      <c r="BZ33" s="153">
        <f t="shared" ca="1" si="29"/>
        <v>0</v>
      </c>
      <c r="CA33" s="153" t="str">
        <f t="shared" ca="1" si="64"/>
        <v/>
      </c>
      <c r="CB33" s="153">
        <f t="shared" ca="1" si="65"/>
        <v>0</v>
      </c>
      <c r="CC33" s="153" t="str">
        <f t="shared" ca="1" si="66"/>
        <v/>
      </c>
      <c r="CD33" s="153" t="e">
        <f t="shared" ca="1" si="67"/>
        <v>#N/A</v>
      </c>
    </row>
    <row r="34" spans="1:82">
      <c r="A34" s="150">
        <f t="shared" si="30"/>
        <v>29</v>
      </c>
      <c r="B34" s="40"/>
      <c r="C34" s="169"/>
      <c r="D34" s="170"/>
      <c r="E34" s="170"/>
      <c r="F34" s="171"/>
      <c r="G34" s="42"/>
      <c r="H34" s="42"/>
      <c r="I34" s="42"/>
      <c r="J34" s="42"/>
      <c r="K34" s="42"/>
      <c r="L34" s="168" t="str">
        <f t="shared" ca="1" si="0"/>
        <v/>
      </c>
      <c r="M34" s="111"/>
      <c r="N34" s="150" t="b">
        <f t="shared" ca="1" si="31"/>
        <v>0</v>
      </c>
      <c r="O34" s="150" t="b">
        <f t="shared" si="32"/>
        <v>0</v>
      </c>
      <c r="P34" s="111"/>
      <c r="Q34" s="150">
        <f t="shared" si="33"/>
        <v>28</v>
      </c>
      <c r="R34" s="150">
        <f t="shared" ca="1" si="1"/>
        <v>0</v>
      </c>
      <c r="S34" s="150" t="b">
        <f t="shared" ca="1" si="2"/>
        <v>1</v>
      </c>
      <c r="T34" s="111"/>
      <c r="U34" s="150" t="e">
        <f t="shared" ca="1" si="3"/>
        <v>#N/A</v>
      </c>
      <c r="V34" s="150" t="e">
        <f t="shared" ca="1" si="34"/>
        <v>#N/A</v>
      </c>
      <c r="W34" s="112" t="str">
        <f t="shared" ca="1" si="4"/>
        <v/>
      </c>
      <c r="X34" s="112" t="e">
        <f ca="1" xml:space="preserve"> IF(Y34,IF(AN34="",CONCATENATE(UPPER(LEFT(SystemName,1)),RIGHT(SystemName,LEN(SystemName)-1)),"When " &amp; AN34 &amp; ", " &amp; SystemName) &amp; " shall not allow " &amp; BB34 &amp; " to " &amp; BP34 &amp; ".  If such an attacker tries, " &amp; SystemName &amp; " shall " &amp; CD34 &amp; " the attack.","Attackers, prohibited threats, or intended response not yet defined.")</f>
        <v>#N/A</v>
      </c>
      <c r="Y34" s="112" t="e">
        <f t="shared" ca="1" si="35"/>
        <v>#N/A</v>
      </c>
      <c r="Z34" s="150" t="e">
        <f t="shared" ca="1" si="5"/>
        <v>#N/A</v>
      </c>
      <c r="AA34" s="150">
        <f t="shared" ca="1" si="6"/>
        <v>1</v>
      </c>
      <c r="AB34" s="153" t="e">
        <f t="shared" ca="1" si="7"/>
        <v>#N/A</v>
      </c>
      <c r="AC34" s="153" t="e">
        <f t="shared" ca="1" si="36"/>
        <v>#N/A</v>
      </c>
      <c r="AD34" s="153">
        <f t="shared" ca="1" si="8"/>
        <v>0</v>
      </c>
      <c r="AE34" s="153" t="str">
        <f t="shared" ca="1" si="37"/>
        <v/>
      </c>
      <c r="AF34" s="153">
        <f t="shared" ca="1" si="9"/>
        <v>0</v>
      </c>
      <c r="AG34" s="153" t="str">
        <f t="shared" ca="1" si="38"/>
        <v/>
      </c>
      <c r="AH34" s="153">
        <f t="shared" ca="1" si="10"/>
        <v>0</v>
      </c>
      <c r="AI34" s="153" t="str">
        <f t="shared" ca="1" si="39"/>
        <v/>
      </c>
      <c r="AJ34" s="153">
        <f t="shared" ca="1" si="11"/>
        <v>0</v>
      </c>
      <c r="AK34" s="153" t="str">
        <f t="shared" ca="1" si="40"/>
        <v/>
      </c>
      <c r="AL34" s="153">
        <f t="shared" ca="1" si="41"/>
        <v>0</v>
      </c>
      <c r="AM34" s="153" t="str">
        <f t="shared" ca="1" si="42"/>
        <v/>
      </c>
      <c r="AN34" s="153" t="e">
        <f t="shared" ca="1" si="43"/>
        <v>#N/A</v>
      </c>
      <c r="AO34" s="150">
        <f t="shared" ca="1" si="12"/>
        <v>1</v>
      </c>
      <c r="AP34" s="153" t="e">
        <f t="shared" ca="1" si="13"/>
        <v>#N/A</v>
      </c>
      <c r="AQ34" s="153" t="e">
        <f t="shared" ca="1" si="44"/>
        <v>#N/A</v>
      </c>
      <c r="AR34" s="153">
        <f t="shared" ca="1" si="14"/>
        <v>0</v>
      </c>
      <c r="AS34" s="153" t="str">
        <f t="shared" ca="1" si="45"/>
        <v/>
      </c>
      <c r="AT34" s="153">
        <f t="shared" ca="1" si="15"/>
        <v>0</v>
      </c>
      <c r="AU34" s="153" t="str">
        <f t="shared" ca="1" si="46"/>
        <v/>
      </c>
      <c r="AV34" s="153">
        <f t="shared" ca="1" si="16"/>
        <v>0</v>
      </c>
      <c r="AW34" s="153" t="str">
        <f t="shared" ca="1" si="47"/>
        <v/>
      </c>
      <c r="AX34" s="153">
        <f t="shared" ca="1" si="17"/>
        <v>0</v>
      </c>
      <c r="AY34" s="153" t="str">
        <f t="shared" ca="1" si="48"/>
        <v/>
      </c>
      <c r="AZ34" s="153">
        <f t="shared" ca="1" si="49"/>
        <v>0</v>
      </c>
      <c r="BA34" s="153" t="str">
        <f t="shared" ca="1" si="50"/>
        <v/>
      </c>
      <c r="BB34" s="153" t="e">
        <f t="shared" ca="1" si="51"/>
        <v>#N/A</v>
      </c>
      <c r="BC34" s="150">
        <f t="shared" ca="1" si="18"/>
        <v>1</v>
      </c>
      <c r="BD34" s="153" t="e">
        <f t="shared" ca="1" si="19"/>
        <v>#N/A</v>
      </c>
      <c r="BE34" s="153" t="e">
        <f t="shared" ca="1" si="52"/>
        <v>#N/A</v>
      </c>
      <c r="BF34" s="153">
        <f t="shared" ca="1" si="20"/>
        <v>0</v>
      </c>
      <c r="BG34" s="153" t="str">
        <f t="shared" ca="1" si="53"/>
        <v/>
      </c>
      <c r="BH34" s="153">
        <f t="shared" ca="1" si="21"/>
        <v>0</v>
      </c>
      <c r="BI34" s="153" t="str">
        <f t="shared" ca="1" si="54"/>
        <v/>
      </c>
      <c r="BJ34" s="153">
        <f t="shared" ca="1" si="22"/>
        <v>0</v>
      </c>
      <c r="BK34" s="153" t="str">
        <f t="shared" ca="1" si="55"/>
        <v/>
      </c>
      <c r="BL34" s="153">
        <f t="shared" ca="1" si="23"/>
        <v>0</v>
      </c>
      <c r="BM34" s="153" t="str">
        <f t="shared" ca="1" si="56"/>
        <v/>
      </c>
      <c r="BN34" s="153">
        <f t="shared" ca="1" si="57"/>
        <v>0</v>
      </c>
      <c r="BO34" s="153" t="str">
        <f t="shared" ca="1" si="58"/>
        <v/>
      </c>
      <c r="BP34" s="153" t="e">
        <f t="shared" ca="1" si="59"/>
        <v>#N/A</v>
      </c>
      <c r="BQ34" s="150">
        <f t="shared" ca="1" si="24"/>
        <v>1</v>
      </c>
      <c r="BR34" s="153" t="e">
        <f t="shared" ca="1" si="25"/>
        <v>#N/A</v>
      </c>
      <c r="BS34" s="153" t="e">
        <f t="shared" ca="1" si="60"/>
        <v>#N/A</v>
      </c>
      <c r="BT34" s="153">
        <f t="shared" ca="1" si="26"/>
        <v>0</v>
      </c>
      <c r="BU34" s="153" t="str">
        <f t="shared" ca="1" si="61"/>
        <v/>
      </c>
      <c r="BV34" s="153">
        <f t="shared" ca="1" si="27"/>
        <v>0</v>
      </c>
      <c r="BW34" s="153" t="str">
        <f t="shared" ca="1" si="62"/>
        <v/>
      </c>
      <c r="BX34" s="153">
        <f t="shared" ca="1" si="28"/>
        <v>0</v>
      </c>
      <c r="BY34" s="153" t="str">
        <f t="shared" ca="1" si="63"/>
        <v/>
      </c>
      <c r="BZ34" s="153">
        <f t="shared" ca="1" si="29"/>
        <v>0</v>
      </c>
      <c r="CA34" s="153" t="str">
        <f t="shared" ca="1" si="64"/>
        <v/>
      </c>
      <c r="CB34" s="153">
        <f t="shared" ca="1" si="65"/>
        <v>0</v>
      </c>
      <c r="CC34" s="153" t="str">
        <f t="shared" ca="1" si="66"/>
        <v/>
      </c>
      <c r="CD34" s="153" t="e">
        <f t="shared" ca="1" si="67"/>
        <v>#N/A</v>
      </c>
    </row>
    <row r="35" spans="1:82">
      <c r="A35" s="150">
        <f t="shared" si="30"/>
        <v>30</v>
      </c>
      <c r="B35" s="40"/>
      <c r="C35" s="169"/>
      <c r="D35" s="170"/>
      <c r="E35" s="170"/>
      <c r="F35" s="171"/>
      <c r="G35" s="42"/>
      <c r="H35" s="42"/>
      <c r="I35" s="42"/>
      <c r="J35" s="42"/>
      <c r="K35" s="42"/>
      <c r="L35" s="168" t="str">
        <f t="shared" ca="1" si="0"/>
        <v/>
      </c>
      <c r="M35" s="111"/>
      <c r="N35" s="150" t="b">
        <f t="shared" ca="1" si="31"/>
        <v>0</v>
      </c>
      <c r="O35" s="150" t="b">
        <f t="shared" si="32"/>
        <v>0</v>
      </c>
      <c r="P35" s="111"/>
      <c r="Q35" s="150">
        <f t="shared" si="33"/>
        <v>29</v>
      </c>
      <c r="R35" s="150">
        <f t="shared" ca="1" si="1"/>
        <v>0</v>
      </c>
      <c r="S35" s="150" t="b">
        <f t="shared" ca="1" si="2"/>
        <v>1</v>
      </c>
      <c r="T35" s="111"/>
      <c r="U35" s="150" t="e">
        <f t="shared" ca="1" si="3"/>
        <v>#N/A</v>
      </c>
      <c r="V35" s="150" t="e">
        <f t="shared" ca="1" si="34"/>
        <v>#N/A</v>
      </c>
      <c r="W35" s="112" t="str">
        <f t="shared" ca="1" si="4"/>
        <v/>
      </c>
      <c r="X35" s="112" t="e">
        <f ca="1" xml:space="preserve"> IF(Y35,IF(AN35="",CONCATENATE(UPPER(LEFT(SystemName,1)),RIGHT(SystemName,LEN(SystemName)-1)),"When " &amp; AN35 &amp; ", " &amp; SystemName) &amp; " shall not allow " &amp; BB35 &amp; " to " &amp; BP35 &amp; ".  If such an attacker tries, " &amp; SystemName &amp; " shall " &amp; CD35 &amp; " the attack.","Attackers, prohibited threats, or intended response not yet defined.")</f>
        <v>#N/A</v>
      </c>
      <c r="Y35" s="112" t="e">
        <f t="shared" ca="1" si="35"/>
        <v>#N/A</v>
      </c>
      <c r="Z35" s="150" t="e">
        <f t="shared" ca="1" si="5"/>
        <v>#N/A</v>
      </c>
      <c r="AA35" s="150">
        <f t="shared" ca="1" si="6"/>
        <v>1</v>
      </c>
      <c r="AB35" s="153" t="e">
        <f t="shared" ca="1" si="7"/>
        <v>#N/A</v>
      </c>
      <c r="AC35" s="153" t="e">
        <f t="shared" ca="1" si="36"/>
        <v>#N/A</v>
      </c>
      <c r="AD35" s="153">
        <f t="shared" ca="1" si="8"/>
        <v>0</v>
      </c>
      <c r="AE35" s="153" t="str">
        <f t="shared" ca="1" si="37"/>
        <v/>
      </c>
      <c r="AF35" s="153">
        <f t="shared" ca="1" si="9"/>
        <v>0</v>
      </c>
      <c r="AG35" s="153" t="str">
        <f t="shared" ca="1" si="38"/>
        <v/>
      </c>
      <c r="AH35" s="153">
        <f t="shared" ca="1" si="10"/>
        <v>0</v>
      </c>
      <c r="AI35" s="153" t="str">
        <f t="shared" ca="1" si="39"/>
        <v/>
      </c>
      <c r="AJ35" s="153">
        <f t="shared" ca="1" si="11"/>
        <v>0</v>
      </c>
      <c r="AK35" s="153" t="str">
        <f t="shared" ca="1" si="40"/>
        <v/>
      </c>
      <c r="AL35" s="153">
        <f t="shared" ca="1" si="41"/>
        <v>0</v>
      </c>
      <c r="AM35" s="153" t="str">
        <f t="shared" ca="1" si="42"/>
        <v/>
      </c>
      <c r="AN35" s="153" t="e">
        <f t="shared" ca="1" si="43"/>
        <v>#N/A</v>
      </c>
      <c r="AO35" s="150">
        <f t="shared" ca="1" si="12"/>
        <v>1</v>
      </c>
      <c r="AP35" s="153" t="e">
        <f t="shared" ca="1" si="13"/>
        <v>#N/A</v>
      </c>
      <c r="AQ35" s="153" t="e">
        <f t="shared" ca="1" si="44"/>
        <v>#N/A</v>
      </c>
      <c r="AR35" s="153">
        <f t="shared" ca="1" si="14"/>
        <v>0</v>
      </c>
      <c r="AS35" s="153" t="str">
        <f t="shared" ca="1" si="45"/>
        <v/>
      </c>
      <c r="AT35" s="153">
        <f t="shared" ca="1" si="15"/>
        <v>0</v>
      </c>
      <c r="AU35" s="153" t="str">
        <f t="shared" ca="1" si="46"/>
        <v/>
      </c>
      <c r="AV35" s="153">
        <f t="shared" ca="1" si="16"/>
        <v>0</v>
      </c>
      <c r="AW35" s="153" t="str">
        <f t="shared" ca="1" si="47"/>
        <v/>
      </c>
      <c r="AX35" s="153">
        <f t="shared" ca="1" si="17"/>
        <v>0</v>
      </c>
      <c r="AY35" s="153" t="str">
        <f t="shared" ca="1" si="48"/>
        <v/>
      </c>
      <c r="AZ35" s="153">
        <f t="shared" ca="1" si="49"/>
        <v>0</v>
      </c>
      <c r="BA35" s="153" t="str">
        <f t="shared" ca="1" si="50"/>
        <v/>
      </c>
      <c r="BB35" s="153" t="e">
        <f t="shared" ca="1" si="51"/>
        <v>#N/A</v>
      </c>
      <c r="BC35" s="150">
        <f t="shared" ca="1" si="18"/>
        <v>1</v>
      </c>
      <c r="BD35" s="153" t="e">
        <f t="shared" ca="1" si="19"/>
        <v>#N/A</v>
      </c>
      <c r="BE35" s="153" t="e">
        <f t="shared" ca="1" si="52"/>
        <v>#N/A</v>
      </c>
      <c r="BF35" s="153">
        <f t="shared" ca="1" si="20"/>
        <v>0</v>
      </c>
      <c r="BG35" s="153" t="str">
        <f t="shared" ca="1" si="53"/>
        <v/>
      </c>
      <c r="BH35" s="153">
        <f t="shared" ca="1" si="21"/>
        <v>0</v>
      </c>
      <c r="BI35" s="153" t="str">
        <f t="shared" ca="1" si="54"/>
        <v/>
      </c>
      <c r="BJ35" s="153">
        <f t="shared" ca="1" si="22"/>
        <v>0</v>
      </c>
      <c r="BK35" s="153" t="str">
        <f t="shared" ca="1" si="55"/>
        <v/>
      </c>
      <c r="BL35" s="153">
        <f t="shared" ca="1" si="23"/>
        <v>0</v>
      </c>
      <c r="BM35" s="153" t="str">
        <f t="shared" ca="1" si="56"/>
        <v/>
      </c>
      <c r="BN35" s="153">
        <f t="shared" ca="1" si="57"/>
        <v>0</v>
      </c>
      <c r="BO35" s="153" t="str">
        <f t="shared" ca="1" si="58"/>
        <v/>
      </c>
      <c r="BP35" s="153" t="e">
        <f t="shared" ca="1" si="59"/>
        <v>#N/A</v>
      </c>
      <c r="BQ35" s="150">
        <f t="shared" ca="1" si="24"/>
        <v>1</v>
      </c>
      <c r="BR35" s="153" t="e">
        <f t="shared" ca="1" si="25"/>
        <v>#N/A</v>
      </c>
      <c r="BS35" s="153" t="e">
        <f t="shared" ca="1" si="60"/>
        <v>#N/A</v>
      </c>
      <c r="BT35" s="153">
        <f t="shared" ca="1" si="26"/>
        <v>0</v>
      </c>
      <c r="BU35" s="153" t="str">
        <f t="shared" ca="1" si="61"/>
        <v/>
      </c>
      <c r="BV35" s="153">
        <f t="shared" ca="1" si="27"/>
        <v>0</v>
      </c>
      <c r="BW35" s="153" t="str">
        <f t="shared" ca="1" si="62"/>
        <v/>
      </c>
      <c r="BX35" s="153">
        <f t="shared" ca="1" si="28"/>
        <v>0</v>
      </c>
      <c r="BY35" s="153" t="str">
        <f t="shared" ca="1" si="63"/>
        <v/>
      </c>
      <c r="BZ35" s="153">
        <f t="shared" ca="1" si="29"/>
        <v>0</v>
      </c>
      <c r="CA35" s="153" t="str">
        <f t="shared" ca="1" si="64"/>
        <v/>
      </c>
      <c r="CB35" s="153">
        <f t="shared" ca="1" si="65"/>
        <v>0</v>
      </c>
      <c r="CC35" s="153" t="str">
        <f t="shared" ca="1" si="66"/>
        <v/>
      </c>
      <c r="CD35" s="153" t="e">
        <f t="shared" ca="1" si="67"/>
        <v>#N/A</v>
      </c>
    </row>
    <row r="36" spans="1:82">
      <c r="A36" s="150">
        <f t="shared" si="30"/>
        <v>31</v>
      </c>
      <c r="B36" s="40"/>
      <c r="C36" s="169"/>
      <c r="D36" s="170"/>
      <c r="E36" s="170"/>
      <c r="F36" s="171"/>
      <c r="G36" s="42"/>
      <c r="H36" s="42"/>
      <c r="I36" s="42"/>
      <c r="J36" s="42"/>
      <c r="K36" s="42"/>
      <c r="L36" s="168" t="str">
        <f t="shared" ca="1" si="0"/>
        <v/>
      </c>
      <c r="M36" s="111"/>
      <c r="N36" s="150" t="b">
        <f t="shared" ca="1" si="31"/>
        <v>0</v>
      </c>
      <c r="O36" s="150" t="b">
        <f t="shared" si="32"/>
        <v>0</v>
      </c>
      <c r="P36" s="111"/>
      <c r="Q36" s="150">
        <f t="shared" si="33"/>
        <v>30</v>
      </c>
      <c r="R36" s="150">
        <f t="shared" ca="1" si="1"/>
        <v>0</v>
      </c>
      <c r="S36" s="150" t="b">
        <f t="shared" ca="1" si="2"/>
        <v>1</v>
      </c>
      <c r="T36" s="111"/>
      <c r="U36" s="150" t="e">
        <f t="shared" ca="1" si="3"/>
        <v>#N/A</v>
      </c>
      <c r="V36" s="150" t="e">
        <f t="shared" ca="1" si="34"/>
        <v>#N/A</v>
      </c>
      <c r="W36" s="112" t="str">
        <f t="shared" ca="1" si="4"/>
        <v/>
      </c>
      <c r="X36" s="112" t="e">
        <f ca="1" xml:space="preserve"> IF(Y36,IF(AN36="",CONCATENATE(UPPER(LEFT(SystemName,1)),RIGHT(SystemName,LEN(SystemName)-1)),"When " &amp; AN36 &amp; ", " &amp; SystemName) &amp; " shall not allow " &amp; BB36 &amp; " to " &amp; BP36 &amp; ".  If such an attacker tries, " &amp; SystemName &amp; " shall " &amp; CD36 &amp; " the attack.","Attackers, prohibited threats, or intended response not yet defined.")</f>
        <v>#N/A</v>
      </c>
      <c r="Y36" s="112" t="e">
        <f t="shared" ca="1" si="35"/>
        <v>#N/A</v>
      </c>
      <c r="Z36" s="150" t="e">
        <f t="shared" ca="1" si="5"/>
        <v>#N/A</v>
      </c>
      <c r="AA36" s="150">
        <f t="shared" ca="1" si="6"/>
        <v>1</v>
      </c>
      <c r="AB36" s="153" t="e">
        <f t="shared" ca="1" si="7"/>
        <v>#N/A</v>
      </c>
      <c r="AC36" s="153" t="e">
        <f t="shared" ca="1" si="36"/>
        <v>#N/A</v>
      </c>
      <c r="AD36" s="153">
        <f t="shared" ca="1" si="8"/>
        <v>0</v>
      </c>
      <c r="AE36" s="153" t="str">
        <f t="shared" ca="1" si="37"/>
        <v/>
      </c>
      <c r="AF36" s="153">
        <f t="shared" ca="1" si="9"/>
        <v>0</v>
      </c>
      <c r="AG36" s="153" t="str">
        <f t="shared" ca="1" si="38"/>
        <v/>
      </c>
      <c r="AH36" s="153">
        <f t="shared" ca="1" si="10"/>
        <v>0</v>
      </c>
      <c r="AI36" s="153" t="str">
        <f t="shared" ca="1" si="39"/>
        <v/>
      </c>
      <c r="AJ36" s="153">
        <f t="shared" ca="1" si="11"/>
        <v>0</v>
      </c>
      <c r="AK36" s="153" t="str">
        <f t="shared" ca="1" si="40"/>
        <v/>
      </c>
      <c r="AL36" s="153">
        <f t="shared" ca="1" si="41"/>
        <v>0</v>
      </c>
      <c r="AM36" s="153" t="str">
        <f t="shared" ca="1" si="42"/>
        <v/>
      </c>
      <c r="AN36" s="153" t="e">
        <f t="shared" ca="1" si="43"/>
        <v>#N/A</v>
      </c>
      <c r="AO36" s="150">
        <f t="shared" ca="1" si="12"/>
        <v>1</v>
      </c>
      <c r="AP36" s="153" t="e">
        <f t="shared" ca="1" si="13"/>
        <v>#N/A</v>
      </c>
      <c r="AQ36" s="153" t="e">
        <f t="shared" ca="1" si="44"/>
        <v>#N/A</v>
      </c>
      <c r="AR36" s="153">
        <f t="shared" ca="1" si="14"/>
        <v>0</v>
      </c>
      <c r="AS36" s="153" t="str">
        <f t="shared" ca="1" si="45"/>
        <v/>
      </c>
      <c r="AT36" s="153">
        <f t="shared" ca="1" si="15"/>
        <v>0</v>
      </c>
      <c r="AU36" s="153" t="str">
        <f t="shared" ca="1" si="46"/>
        <v/>
      </c>
      <c r="AV36" s="153">
        <f t="shared" ca="1" si="16"/>
        <v>0</v>
      </c>
      <c r="AW36" s="153" t="str">
        <f t="shared" ca="1" si="47"/>
        <v/>
      </c>
      <c r="AX36" s="153">
        <f t="shared" ca="1" si="17"/>
        <v>0</v>
      </c>
      <c r="AY36" s="153" t="str">
        <f t="shared" ca="1" si="48"/>
        <v/>
      </c>
      <c r="AZ36" s="153">
        <f t="shared" ca="1" si="49"/>
        <v>0</v>
      </c>
      <c r="BA36" s="153" t="str">
        <f t="shared" ca="1" si="50"/>
        <v/>
      </c>
      <c r="BB36" s="153" t="e">
        <f t="shared" ca="1" si="51"/>
        <v>#N/A</v>
      </c>
      <c r="BC36" s="150">
        <f t="shared" ca="1" si="18"/>
        <v>1</v>
      </c>
      <c r="BD36" s="153" t="e">
        <f t="shared" ca="1" si="19"/>
        <v>#N/A</v>
      </c>
      <c r="BE36" s="153" t="e">
        <f t="shared" ca="1" si="52"/>
        <v>#N/A</v>
      </c>
      <c r="BF36" s="153">
        <f t="shared" ca="1" si="20"/>
        <v>0</v>
      </c>
      <c r="BG36" s="153" t="str">
        <f t="shared" ca="1" si="53"/>
        <v/>
      </c>
      <c r="BH36" s="153">
        <f t="shared" ca="1" si="21"/>
        <v>0</v>
      </c>
      <c r="BI36" s="153" t="str">
        <f t="shared" ca="1" si="54"/>
        <v/>
      </c>
      <c r="BJ36" s="153">
        <f t="shared" ca="1" si="22"/>
        <v>0</v>
      </c>
      <c r="BK36" s="153" t="str">
        <f t="shared" ca="1" si="55"/>
        <v/>
      </c>
      <c r="BL36" s="153">
        <f t="shared" ca="1" si="23"/>
        <v>0</v>
      </c>
      <c r="BM36" s="153" t="str">
        <f t="shared" ca="1" si="56"/>
        <v/>
      </c>
      <c r="BN36" s="153">
        <f t="shared" ca="1" si="57"/>
        <v>0</v>
      </c>
      <c r="BO36" s="153" t="str">
        <f t="shared" ca="1" si="58"/>
        <v/>
      </c>
      <c r="BP36" s="153" t="e">
        <f t="shared" ca="1" si="59"/>
        <v>#N/A</v>
      </c>
      <c r="BQ36" s="150">
        <f t="shared" ca="1" si="24"/>
        <v>1</v>
      </c>
      <c r="BR36" s="153" t="e">
        <f t="shared" ca="1" si="25"/>
        <v>#N/A</v>
      </c>
      <c r="BS36" s="153" t="e">
        <f t="shared" ca="1" si="60"/>
        <v>#N/A</v>
      </c>
      <c r="BT36" s="153">
        <f t="shared" ca="1" si="26"/>
        <v>0</v>
      </c>
      <c r="BU36" s="153" t="str">
        <f t="shared" ca="1" si="61"/>
        <v/>
      </c>
      <c r="BV36" s="153">
        <f t="shared" ca="1" si="27"/>
        <v>0</v>
      </c>
      <c r="BW36" s="153" t="str">
        <f t="shared" ca="1" si="62"/>
        <v/>
      </c>
      <c r="BX36" s="153">
        <f t="shared" ca="1" si="28"/>
        <v>0</v>
      </c>
      <c r="BY36" s="153" t="str">
        <f t="shared" ca="1" si="63"/>
        <v/>
      </c>
      <c r="BZ36" s="153">
        <f t="shared" ca="1" si="29"/>
        <v>0</v>
      </c>
      <c r="CA36" s="153" t="str">
        <f t="shared" ca="1" si="64"/>
        <v/>
      </c>
      <c r="CB36" s="153">
        <f t="shared" ca="1" si="65"/>
        <v>0</v>
      </c>
      <c r="CC36" s="153" t="str">
        <f t="shared" ca="1" si="66"/>
        <v/>
      </c>
      <c r="CD36" s="153" t="e">
        <f t="shared" ca="1" si="67"/>
        <v>#N/A</v>
      </c>
    </row>
    <row r="37" spans="1:82">
      <c r="A37" s="150">
        <f t="shared" si="30"/>
        <v>32</v>
      </c>
      <c r="B37" s="40"/>
      <c r="C37" s="169"/>
      <c r="D37" s="170"/>
      <c r="E37" s="170"/>
      <c r="F37" s="171"/>
      <c r="G37" s="42"/>
      <c r="H37" s="42"/>
      <c r="I37" s="42"/>
      <c r="J37" s="42"/>
      <c r="K37" s="42"/>
      <c r="L37" s="168" t="str">
        <f t="shared" ca="1" si="0"/>
        <v/>
      </c>
      <c r="M37" s="111"/>
      <c r="N37" s="150" t="b">
        <f t="shared" ca="1" si="31"/>
        <v>0</v>
      </c>
      <c r="O37" s="150" t="b">
        <f t="shared" si="32"/>
        <v>0</v>
      </c>
      <c r="P37" s="111"/>
      <c r="Q37" s="150">
        <f t="shared" si="33"/>
        <v>31</v>
      </c>
      <c r="R37" s="150">
        <f t="shared" ca="1" si="1"/>
        <v>0</v>
      </c>
      <c r="S37" s="150" t="b">
        <f t="shared" ca="1" si="2"/>
        <v>1</v>
      </c>
      <c r="T37" s="111"/>
      <c r="U37" s="150" t="e">
        <f t="shared" ca="1" si="3"/>
        <v>#N/A</v>
      </c>
      <c r="V37" s="150" t="e">
        <f t="shared" ca="1" si="34"/>
        <v>#N/A</v>
      </c>
      <c r="W37" s="112" t="str">
        <f t="shared" ca="1" si="4"/>
        <v/>
      </c>
      <c r="X37" s="112" t="e">
        <f ca="1" xml:space="preserve"> IF(Y37,IF(AN37="",CONCATENATE(UPPER(LEFT(SystemName,1)),RIGHT(SystemName,LEN(SystemName)-1)),"When " &amp; AN37 &amp; ", " &amp; SystemName) &amp; " shall not allow " &amp; BB37 &amp; " to " &amp; BP37 &amp; ".  If such an attacker tries, " &amp; SystemName &amp; " shall " &amp; CD37 &amp; " the attack.","Attackers, prohibited threats, or intended response not yet defined.")</f>
        <v>#N/A</v>
      </c>
      <c r="Y37" s="112" t="e">
        <f t="shared" ca="1" si="35"/>
        <v>#N/A</v>
      </c>
      <c r="Z37" s="150" t="e">
        <f t="shared" ca="1" si="5"/>
        <v>#N/A</v>
      </c>
      <c r="AA37" s="150">
        <f t="shared" ca="1" si="6"/>
        <v>1</v>
      </c>
      <c r="AB37" s="153" t="e">
        <f t="shared" ca="1" si="7"/>
        <v>#N/A</v>
      </c>
      <c r="AC37" s="153" t="e">
        <f t="shared" ca="1" si="36"/>
        <v>#N/A</v>
      </c>
      <c r="AD37" s="153">
        <f t="shared" ca="1" si="8"/>
        <v>0</v>
      </c>
      <c r="AE37" s="153" t="str">
        <f t="shared" ca="1" si="37"/>
        <v/>
      </c>
      <c r="AF37" s="153">
        <f t="shared" ca="1" si="9"/>
        <v>0</v>
      </c>
      <c r="AG37" s="153" t="str">
        <f t="shared" ca="1" si="38"/>
        <v/>
      </c>
      <c r="AH37" s="153">
        <f t="shared" ca="1" si="10"/>
        <v>0</v>
      </c>
      <c r="AI37" s="153" t="str">
        <f t="shared" ca="1" si="39"/>
        <v/>
      </c>
      <c r="AJ37" s="153">
        <f t="shared" ca="1" si="11"/>
        <v>0</v>
      </c>
      <c r="AK37" s="153" t="str">
        <f t="shared" ca="1" si="40"/>
        <v/>
      </c>
      <c r="AL37" s="153">
        <f t="shared" ca="1" si="41"/>
        <v>0</v>
      </c>
      <c r="AM37" s="153" t="str">
        <f t="shared" ca="1" si="42"/>
        <v/>
      </c>
      <c r="AN37" s="153" t="e">
        <f t="shared" ca="1" si="43"/>
        <v>#N/A</v>
      </c>
      <c r="AO37" s="150">
        <f t="shared" ca="1" si="12"/>
        <v>1</v>
      </c>
      <c r="AP37" s="153" t="e">
        <f t="shared" ca="1" si="13"/>
        <v>#N/A</v>
      </c>
      <c r="AQ37" s="153" t="e">
        <f t="shared" ca="1" si="44"/>
        <v>#N/A</v>
      </c>
      <c r="AR37" s="153">
        <f t="shared" ca="1" si="14"/>
        <v>0</v>
      </c>
      <c r="AS37" s="153" t="str">
        <f t="shared" ca="1" si="45"/>
        <v/>
      </c>
      <c r="AT37" s="153">
        <f t="shared" ca="1" si="15"/>
        <v>0</v>
      </c>
      <c r="AU37" s="153" t="str">
        <f t="shared" ca="1" si="46"/>
        <v/>
      </c>
      <c r="AV37" s="153">
        <f t="shared" ca="1" si="16"/>
        <v>0</v>
      </c>
      <c r="AW37" s="153" t="str">
        <f t="shared" ca="1" si="47"/>
        <v/>
      </c>
      <c r="AX37" s="153">
        <f t="shared" ca="1" si="17"/>
        <v>0</v>
      </c>
      <c r="AY37" s="153" t="str">
        <f t="shared" ca="1" si="48"/>
        <v/>
      </c>
      <c r="AZ37" s="153">
        <f t="shared" ca="1" si="49"/>
        <v>0</v>
      </c>
      <c r="BA37" s="153" t="str">
        <f t="shared" ca="1" si="50"/>
        <v/>
      </c>
      <c r="BB37" s="153" t="e">
        <f t="shared" ca="1" si="51"/>
        <v>#N/A</v>
      </c>
      <c r="BC37" s="150">
        <f t="shared" ca="1" si="18"/>
        <v>1</v>
      </c>
      <c r="BD37" s="153" t="e">
        <f t="shared" ca="1" si="19"/>
        <v>#N/A</v>
      </c>
      <c r="BE37" s="153" t="e">
        <f t="shared" ca="1" si="52"/>
        <v>#N/A</v>
      </c>
      <c r="BF37" s="153">
        <f t="shared" ca="1" si="20"/>
        <v>0</v>
      </c>
      <c r="BG37" s="153" t="str">
        <f t="shared" ca="1" si="53"/>
        <v/>
      </c>
      <c r="BH37" s="153">
        <f t="shared" ca="1" si="21"/>
        <v>0</v>
      </c>
      <c r="BI37" s="153" t="str">
        <f t="shared" ca="1" si="54"/>
        <v/>
      </c>
      <c r="BJ37" s="153">
        <f t="shared" ca="1" si="22"/>
        <v>0</v>
      </c>
      <c r="BK37" s="153" t="str">
        <f t="shared" ca="1" si="55"/>
        <v/>
      </c>
      <c r="BL37" s="153">
        <f t="shared" ca="1" si="23"/>
        <v>0</v>
      </c>
      <c r="BM37" s="153" t="str">
        <f t="shared" ca="1" si="56"/>
        <v/>
      </c>
      <c r="BN37" s="153">
        <f t="shared" ca="1" si="57"/>
        <v>0</v>
      </c>
      <c r="BO37" s="153" t="str">
        <f t="shared" ca="1" si="58"/>
        <v/>
      </c>
      <c r="BP37" s="153" t="e">
        <f t="shared" ca="1" si="59"/>
        <v>#N/A</v>
      </c>
      <c r="BQ37" s="150">
        <f t="shared" ca="1" si="24"/>
        <v>1</v>
      </c>
      <c r="BR37" s="153" t="e">
        <f t="shared" ca="1" si="25"/>
        <v>#N/A</v>
      </c>
      <c r="BS37" s="153" t="e">
        <f t="shared" ca="1" si="60"/>
        <v>#N/A</v>
      </c>
      <c r="BT37" s="153">
        <f t="shared" ca="1" si="26"/>
        <v>0</v>
      </c>
      <c r="BU37" s="153" t="str">
        <f t="shared" ca="1" si="61"/>
        <v/>
      </c>
      <c r="BV37" s="153">
        <f t="shared" ca="1" si="27"/>
        <v>0</v>
      </c>
      <c r="BW37" s="153" t="str">
        <f t="shared" ca="1" si="62"/>
        <v/>
      </c>
      <c r="BX37" s="153">
        <f t="shared" ca="1" si="28"/>
        <v>0</v>
      </c>
      <c r="BY37" s="153" t="str">
        <f t="shared" ca="1" si="63"/>
        <v/>
      </c>
      <c r="BZ37" s="153">
        <f t="shared" ca="1" si="29"/>
        <v>0</v>
      </c>
      <c r="CA37" s="153" t="str">
        <f t="shared" ca="1" si="64"/>
        <v/>
      </c>
      <c r="CB37" s="153">
        <f t="shared" ca="1" si="65"/>
        <v>0</v>
      </c>
      <c r="CC37" s="153" t="str">
        <f t="shared" ca="1" si="66"/>
        <v/>
      </c>
      <c r="CD37" s="153" t="e">
        <f t="shared" ca="1" si="67"/>
        <v>#N/A</v>
      </c>
    </row>
    <row r="38" spans="1:82">
      <c r="A38" s="150">
        <f t="shared" si="30"/>
        <v>33</v>
      </c>
      <c r="B38" s="40"/>
      <c r="C38" s="169"/>
      <c r="D38" s="170"/>
      <c r="E38" s="170"/>
      <c r="F38" s="171"/>
      <c r="G38" s="42"/>
      <c r="H38" s="42"/>
      <c r="I38" s="42"/>
      <c r="J38" s="42"/>
      <c r="K38" s="42"/>
      <c r="L38" s="168" t="str">
        <f t="shared" ref="L38:L55" ca="1" si="68" xml:space="preserve"> IF(N38,OFFSET($A$5,MATCH($B38,$W$6:$W$200,0),COLUMN($X$5)-COLUMN($A$5)),"")</f>
        <v/>
      </c>
      <c r="M38" s="111"/>
      <c r="N38" s="150" t="b">
        <f t="shared" ca="1" si="31"/>
        <v>0</v>
      </c>
      <c r="O38" s="150" t="b">
        <f t="shared" si="32"/>
        <v>0</v>
      </c>
      <c r="P38" s="111"/>
      <c r="Q38" s="150">
        <f t="shared" si="33"/>
        <v>32</v>
      </c>
      <c r="R38" s="150">
        <f t="shared" ref="R38:R55" ca="1" si="69">OFFSET($A$5, $Q38, R$2)</f>
        <v>0</v>
      </c>
      <c r="S38" s="150" t="b">
        <f t="shared" ref="S38:S55" ca="1" si="70">B38=R38</f>
        <v>1</v>
      </c>
      <c r="T38" s="111"/>
      <c r="U38" s="150" t="e">
        <f t="shared" ref="U38:U55" ca="1" si="71">OFFSET($A$5,$Q38,$V$2)+1</f>
        <v>#N/A</v>
      </c>
      <c r="V38" s="150" t="e">
        <f t="shared" ca="1" si="34"/>
        <v>#N/A</v>
      </c>
      <c r="W38" s="112" t="str">
        <f t="shared" ref="W38:W55" ca="1" si="72">IF(ISNA(V38),"",OFFSET($A$5,V38,1))</f>
        <v/>
      </c>
      <c r="X38" s="112" t="e">
        <f ca="1" xml:space="preserve"> IF(Y38,IF(AN38="",CONCATENATE(UPPER(LEFT(SystemName,1)),RIGHT(SystemName,LEN(SystemName)-1)),"When " &amp; AN38 &amp; ", " &amp; SystemName) &amp; " shall not allow " &amp; BB38 &amp; " to " &amp; BP38 &amp; ".  If such an attacker tries, " &amp; SystemName &amp; " shall " &amp; CD38 &amp; " the attack.","Attackers, prohibited threats, or intended response not yet defined.")</f>
        <v>#N/A</v>
      </c>
      <c r="Y38" s="112" t="e">
        <f t="shared" ca="1" si="35"/>
        <v>#N/A</v>
      </c>
      <c r="Z38" s="150" t="e">
        <f t="shared" ref="Z38:Z55" ca="1" si="73">COUNTIF(OFFSET($A$5,$V38,1,$A$4,1),$W38)</f>
        <v>#N/A</v>
      </c>
      <c r="AA38" s="150">
        <f t="shared" ref="AA38:AA55" ca="1" si="74">COUNTA(OFFSET($A$5,$V38,AA$2,$Z38,1))</f>
        <v>1</v>
      </c>
      <c r="AB38" s="153" t="e">
        <f t="shared" ref="AB38:AB55" ca="1" si="75">IF(AB$5&lt;AA38,OFFSET($A$5,$V38+AB$5,AA$2),0)</f>
        <v>#N/A</v>
      </c>
      <c r="AC38" s="153" t="e">
        <f t="shared" ca="1" si="36"/>
        <v>#N/A</v>
      </c>
      <c r="AD38" s="153">
        <f t="shared" ref="AD38:AD55" ca="1" si="76">IF(AD$5&lt;AA38,OFFSET($A$5,$V38+AD$5,AA$2),0)</f>
        <v>0</v>
      </c>
      <c r="AE38" s="153" t="str">
        <f t="shared" ca="1" si="37"/>
        <v/>
      </c>
      <c r="AF38" s="153">
        <f t="shared" ref="AF38:AF55" ca="1" si="77">IF(AF$5&lt;AA38,OFFSET($A$5,$V38+AF$5,AA$2),0)</f>
        <v>0</v>
      </c>
      <c r="AG38" s="153" t="str">
        <f t="shared" ca="1" si="38"/>
        <v/>
      </c>
      <c r="AH38" s="153">
        <f t="shared" ref="AH38:AH55" ca="1" si="78">IF(AH$5&lt;AA38,OFFSET($A$5,$V38+AH$5,AA$2),0)</f>
        <v>0</v>
      </c>
      <c r="AI38" s="153" t="str">
        <f t="shared" ca="1" si="39"/>
        <v/>
      </c>
      <c r="AJ38" s="153">
        <f t="shared" ref="AJ38:AJ55" ca="1" si="79">IF(AJ$5&lt;AA38,OFFSET($A$5,$V38+AJ$5,AA$2),0)</f>
        <v>0</v>
      </c>
      <c r="AK38" s="153" t="str">
        <f t="shared" ca="1" si="40"/>
        <v/>
      </c>
      <c r="AL38" s="153">
        <f t="shared" ca="1" si="41"/>
        <v>0</v>
      </c>
      <c r="AM38" s="153" t="str">
        <f t="shared" ca="1" si="42"/>
        <v/>
      </c>
      <c r="AN38" s="153" t="e">
        <f t="shared" ca="1" si="43"/>
        <v>#N/A</v>
      </c>
      <c r="AO38" s="150">
        <f t="shared" ref="AO38:AO55" ca="1" si="80">COUNTA(OFFSET($A$5,$V38,AO$2,$Z38,1))</f>
        <v>1</v>
      </c>
      <c r="AP38" s="153" t="e">
        <f t="shared" ref="AP38:AP55" ca="1" si="81">IF(AP$5&lt;AO38,OFFSET($A$5,$V38+AP$5,AO$2),0)</f>
        <v>#N/A</v>
      </c>
      <c r="AQ38" s="153" t="e">
        <f t="shared" ca="1" si="44"/>
        <v>#N/A</v>
      </c>
      <c r="AR38" s="153">
        <f t="shared" ref="AR38:AR55" ca="1" si="82">IF(AR$5&lt;AO38,OFFSET($A$5,$V38+AR$5,AO$2),0)</f>
        <v>0</v>
      </c>
      <c r="AS38" s="153" t="str">
        <f t="shared" ca="1" si="45"/>
        <v/>
      </c>
      <c r="AT38" s="153">
        <f t="shared" ref="AT38:AT55" ca="1" si="83">IF(AT$5&lt;AO38,OFFSET($A$5,$V38+AT$5,AO$2),0)</f>
        <v>0</v>
      </c>
      <c r="AU38" s="153" t="str">
        <f t="shared" ca="1" si="46"/>
        <v/>
      </c>
      <c r="AV38" s="153">
        <f t="shared" ref="AV38:AV55" ca="1" si="84">IF(AV$5&lt;AO38,OFFSET($A$5,$V38+AV$5,AO$2),0)</f>
        <v>0</v>
      </c>
      <c r="AW38" s="153" t="str">
        <f t="shared" ca="1" si="47"/>
        <v/>
      </c>
      <c r="AX38" s="153">
        <f t="shared" ref="AX38:AX55" ca="1" si="85">IF(AX$5&lt;AO38,OFFSET($A$5,$V38+AX$5,AO$2),0)</f>
        <v>0</v>
      </c>
      <c r="AY38" s="153" t="str">
        <f t="shared" ca="1" si="48"/>
        <v/>
      </c>
      <c r="AZ38" s="153">
        <f t="shared" ca="1" si="49"/>
        <v>0</v>
      </c>
      <c r="BA38" s="153" t="str">
        <f t="shared" ca="1" si="50"/>
        <v/>
      </c>
      <c r="BB38" s="153" t="e">
        <f t="shared" ca="1" si="51"/>
        <v>#N/A</v>
      </c>
      <c r="BC38" s="150">
        <f t="shared" ref="BC38:BC55" ca="1" si="86">COUNTA(OFFSET($A$5,$V38,BC$2,$Z38,1))</f>
        <v>1</v>
      </c>
      <c r="BD38" s="153" t="e">
        <f t="shared" ref="BD38:BD55" ca="1" si="87">IF(BD$5&lt;BC38,OFFSET($A$5,$V38+BD$5,BC$2),0)</f>
        <v>#N/A</v>
      </c>
      <c r="BE38" s="153" t="e">
        <f t="shared" ca="1" si="52"/>
        <v>#N/A</v>
      </c>
      <c r="BF38" s="153">
        <f t="shared" ref="BF38:BF55" ca="1" si="88">IF(BF$5&lt;BC38,OFFSET($A$5,$V38+BF$5,BC$2),0)</f>
        <v>0</v>
      </c>
      <c r="BG38" s="153" t="str">
        <f t="shared" ca="1" si="53"/>
        <v/>
      </c>
      <c r="BH38" s="153">
        <f t="shared" ref="BH38:BH55" ca="1" si="89">IF(BH$5&lt;BC38,OFFSET($A$5,$V38+BH$5,BC$2),0)</f>
        <v>0</v>
      </c>
      <c r="BI38" s="153" t="str">
        <f t="shared" ca="1" si="54"/>
        <v/>
      </c>
      <c r="BJ38" s="153">
        <f t="shared" ref="BJ38:BJ55" ca="1" si="90">IF(BJ$5&lt;BC38,OFFSET($A$5,$V38+BJ$5,BC$2),0)</f>
        <v>0</v>
      </c>
      <c r="BK38" s="153" t="str">
        <f t="shared" ca="1" si="55"/>
        <v/>
      </c>
      <c r="BL38" s="153">
        <f t="shared" ref="BL38:BL55" ca="1" si="91">IF(BL$5&lt;BC38,OFFSET($A$5,$V38+BL$5,BC$2),0)</f>
        <v>0</v>
      </c>
      <c r="BM38" s="153" t="str">
        <f t="shared" ca="1" si="56"/>
        <v/>
      </c>
      <c r="BN38" s="153">
        <f t="shared" ca="1" si="57"/>
        <v>0</v>
      </c>
      <c r="BO38" s="153" t="str">
        <f t="shared" ca="1" si="58"/>
        <v/>
      </c>
      <c r="BP38" s="153" t="e">
        <f t="shared" ca="1" si="59"/>
        <v>#N/A</v>
      </c>
      <c r="BQ38" s="150">
        <f t="shared" ref="BQ38:BQ55" ca="1" si="92">COUNTA(OFFSET($A$5,$V38,BQ$2,$Z38,1))</f>
        <v>1</v>
      </c>
      <c r="BR38" s="153" t="e">
        <f t="shared" ref="BR38:BR55" ca="1" si="93">IF(BR$5&lt;BQ38,OFFSET($A$5,$V38+BR$5,BQ$2),0)</f>
        <v>#N/A</v>
      </c>
      <c r="BS38" s="153" t="e">
        <f t="shared" ca="1" si="60"/>
        <v>#N/A</v>
      </c>
      <c r="BT38" s="153">
        <f t="shared" ref="BT38:BT55" ca="1" si="94">IF(BT$5&lt;BQ38,OFFSET($A$5,$V38+BT$5,BQ$2),0)</f>
        <v>0</v>
      </c>
      <c r="BU38" s="153" t="str">
        <f t="shared" ca="1" si="61"/>
        <v/>
      </c>
      <c r="BV38" s="153">
        <f t="shared" ref="BV38:BV55" ca="1" si="95">IF(BV$5&lt;BQ38,OFFSET($A$5,$V38+BV$5,BQ$2),0)</f>
        <v>0</v>
      </c>
      <c r="BW38" s="153" t="str">
        <f t="shared" ca="1" si="62"/>
        <v/>
      </c>
      <c r="BX38" s="153">
        <f t="shared" ref="BX38:BX55" ca="1" si="96">IF(BX$5&lt;BQ38,OFFSET($A$5,$V38+BX$5,BQ$2),0)</f>
        <v>0</v>
      </c>
      <c r="BY38" s="153" t="str">
        <f t="shared" ca="1" si="63"/>
        <v/>
      </c>
      <c r="BZ38" s="153">
        <f t="shared" ref="BZ38:BZ55" ca="1" si="97">IF(BZ$5&lt;BQ38,OFFSET($A$5,$V38+BZ$5,BQ$2),0)</f>
        <v>0</v>
      </c>
      <c r="CA38" s="153" t="str">
        <f t="shared" ca="1" si="64"/>
        <v/>
      </c>
      <c r="CB38" s="153">
        <f t="shared" ca="1" si="65"/>
        <v>0</v>
      </c>
      <c r="CC38" s="153" t="str">
        <f t="shared" ca="1" si="66"/>
        <v/>
      </c>
      <c r="CD38" s="153" t="e">
        <f t="shared" ca="1" si="67"/>
        <v>#N/A</v>
      </c>
    </row>
    <row r="39" spans="1:82">
      <c r="A39" s="150">
        <f t="shared" si="30"/>
        <v>34</v>
      </c>
      <c r="B39" s="40"/>
      <c r="C39" s="169"/>
      <c r="D39" s="170"/>
      <c r="E39" s="170"/>
      <c r="F39" s="171"/>
      <c r="G39" s="42"/>
      <c r="H39" s="42"/>
      <c r="I39" s="42"/>
      <c r="J39" s="42"/>
      <c r="K39" s="42"/>
      <c r="L39" s="168" t="str">
        <f t="shared" ca="1" si="68"/>
        <v/>
      </c>
      <c r="M39" s="111"/>
      <c r="N39" s="150" t="b">
        <f t="shared" ca="1" si="31"/>
        <v>0</v>
      </c>
      <c r="O39" s="150" t="b">
        <f t="shared" si="32"/>
        <v>0</v>
      </c>
      <c r="P39" s="111"/>
      <c r="Q39" s="150">
        <f t="shared" si="33"/>
        <v>33</v>
      </c>
      <c r="R39" s="150">
        <f t="shared" ca="1" si="69"/>
        <v>0</v>
      </c>
      <c r="S39" s="150" t="b">
        <f t="shared" ca="1" si="70"/>
        <v>1</v>
      </c>
      <c r="T39" s="111"/>
      <c r="U39" s="150" t="e">
        <f t="shared" ca="1" si="71"/>
        <v>#N/A</v>
      </c>
      <c r="V39" s="150" t="e">
        <f t="shared" ca="1" si="34"/>
        <v>#N/A</v>
      </c>
      <c r="W39" s="112" t="str">
        <f t="shared" ca="1" si="72"/>
        <v/>
      </c>
      <c r="X39" s="112" t="e">
        <f ca="1" xml:space="preserve"> IF(Y39,IF(AN39="",CONCATENATE(UPPER(LEFT(SystemName,1)),RIGHT(SystemName,LEN(SystemName)-1)),"When " &amp; AN39 &amp; ", " &amp; SystemName) &amp; " shall not allow " &amp; BB39 &amp; " to " &amp; BP39 &amp; ".  If such an attacker tries, " &amp; SystemName &amp; " shall " &amp; CD39 &amp; " the attack.","Attackers, prohibited threats, or intended response not yet defined.")</f>
        <v>#N/A</v>
      </c>
      <c r="Y39" s="112" t="e">
        <f t="shared" ca="1" si="35"/>
        <v>#N/A</v>
      </c>
      <c r="Z39" s="150" t="e">
        <f t="shared" ca="1" si="73"/>
        <v>#N/A</v>
      </c>
      <c r="AA39" s="150">
        <f t="shared" ca="1" si="74"/>
        <v>1</v>
      </c>
      <c r="AB39" s="153" t="e">
        <f t="shared" ca="1" si="75"/>
        <v>#N/A</v>
      </c>
      <c r="AC39" s="153" t="e">
        <f t="shared" ca="1" si="36"/>
        <v>#N/A</v>
      </c>
      <c r="AD39" s="153">
        <f t="shared" ca="1" si="76"/>
        <v>0</v>
      </c>
      <c r="AE39" s="153" t="str">
        <f t="shared" ca="1" si="37"/>
        <v/>
      </c>
      <c r="AF39" s="153">
        <f t="shared" ca="1" si="77"/>
        <v>0</v>
      </c>
      <c r="AG39" s="153" t="str">
        <f t="shared" ca="1" si="38"/>
        <v/>
      </c>
      <c r="AH39" s="153">
        <f t="shared" ca="1" si="78"/>
        <v>0</v>
      </c>
      <c r="AI39" s="153" t="str">
        <f t="shared" ca="1" si="39"/>
        <v/>
      </c>
      <c r="AJ39" s="153">
        <f t="shared" ca="1" si="79"/>
        <v>0</v>
      </c>
      <c r="AK39" s="153" t="str">
        <f t="shared" ca="1" si="40"/>
        <v/>
      </c>
      <c r="AL39" s="153">
        <f t="shared" ca="1" si="41"/>
        <v>0</v>
      </c>
      <c r="AM39" s="153" t="str">
        <f t="shared" ca="1" si="42"/>
        <v/>
      </c>
      <c r="AN39" s="153" t="e">
        <f t="shared" ca="1" si="43"/>
        <v>#N/A</v>
      </c>
      <c r="AO39" s="150">
        <f t="shared" ca="1" si="80"/>
        <v>1</v>
      </c>
      <c r="AP39" s="153" t="e">
        <f t="shared" ca="1" si="81"/>
        <v>#N/A</v>
      </c>
      <c r="AQ39" s="153" t="e">
        <f t="shared" ca="1" si="44"/>
        <v>#N/A</v>
      </c>
      <c r="AR39" s="153">
        <f t="shared" ca="1" si="82"/>
        <v>0</v>
      </c>
      <c r="AS39" s="153" t="str">
        <f t="shared" ca="1" si="45"/>
        <v/>
      </c>
      <c r="AT39" s="153">
        <f t="shared" ca="1" si="83"/>
        <v>0</v>
      </c>
      <c r="AU39" s="153" t="str">
        <f t="shared" ca="1" si="46"/>
        <v/>
      </c>
      <c r="AV39" s="153">
        <f t="shared" ca="1" si="84"/>
        <v>0</v>
      </c>
      <c r="AW39" s="153" t="str">
        <f t="shared" ca="1" si="47"/>
        <v/>
      </c>
      <c r="AX39" s="153">
        <f t="shared" ca="1" si="85"/>
        <v>0</v>
      </c>
      <c r="AY39" s="153" t="str">
        <f t="shared" ca="1" si="48"/>
        <v/>
      </c>
      <c r="AZ39" s="153">
        <f t="shared" ca="1" si="49"/>
        <v>0</v>
      </c>
      <c r="BA39" s="153" t="str">
        <f t="shared" ca="1" si="50"/>
        <v/>
      </c>
      <c r="BB39" s="153" t="e">
        <f t="shared" ca="1" si="51"/>
        <v>#N/A</v>
      </c>
      <c r="BC39" s="150">
        <f t="shared" ca="1" si="86"/>
        <v>1</v>
      </c>
      <c r="BD39" s="153" t="e">
        <f t="shared" ca="1" si="87"/>
        <v>#N/A</v>
      </c>
      <c r="BE39" s="153" t="e">
        <f t="shared" ca="1" si="52"/>
        <v>#N/A</v>
      </c>
      <c r="BF39" s="153">
        <f t="shared" ca="1" si="88"/>
        <v>0</v>
      </c>
      <c r="BG39" s="153" t="str">
        <f t="shared" ca="1" si="53"/>
        <v/>
      </c>
      <c r="BH39" s="153">
        <f t="shared" ca="1" si="89"/>
        <v>0</v>
      </c>
      <c r="BI39" s="153" t="str">
        <f t="shared" ca="1" si="54"/>
        <v/>
      </c>
      <c r="BJ39" s="153">
        <f t="shared" ca="1" si="90"/>
        <v>0</v>
      </c>
      <c r="BK39" s="153" t="str">
        <f t="shared" ca="1" si="55"/>
        <v/>
      </c>
      <c r="BL39" s="153">
        <f t="shared" ca="1" si="91"/>
        <v>0</v>
      </c>
      <c r="BM39" s="153" t="str">
        <f t="shared" ca="1" si="56"/>
        <v/>
      </c>
      <c r="BN39" s="153">
        <f t="shared" ca="1" si="57"/>
        <v>0</v>
      </c>
      <c r="BO39" s="153" t="str">
        <f t="shared" ca="1" si="58"/>
        <v/>
      </c>
      <c r="BP39" s="153" t="e">
        <f t="shared" ca="1" si="59"/>
        <v>#N/A</v>
      </c>
      <c r="BQ39" s="150">
        <f t="shared" ca="1" si="92"/>
        <v>1</v>
      </c>
      <c r="BR39" s="153" t="e">
        <f t="shared" ca="1" si="93"/>
        <v>#N/A</v>
      </c>
      <c r="BS39" s="153" t="e">
        <f t="shared" ca="1" si="60"/>
        <v>#N/A</v>
      </c>
      <c r="BT39" s="153">
        <f t="shared" ca="1" si="94"/>
        <v>0</v>
      </c>
      <c r="BU39" s="153" t="str">
        <f t="shared" ca="1" si="61"/>
        <v/>
      </c>
      <c r="BV39" s="153">
        <f t="shared" ca="1" si="95"/>
        <v>0</v>
      </c>
      <c r="BW39" s="153" t="str">
        <f t="shared" ca="1" si="62"/>
        <v/>
      </c>
      <c r="BX39" s="153">
        <f t="shared" ca="1" si="96"/>
        <v>0</v>
      </c>
      <c r="BY39" s="153" t="str">
        <f t="shared" ca="1" si="63"/>
        <v/>
      </c>
      <c r="BZ39" s="153">
        <f t="shared" ca="1" si="97"/>
        <v>0</v>
      </c>
      <c r="CA39" s="153" t="str">
        <f t="shared" ca="1" si="64"/>
        <v/>
      </c>
      <c r="CB39" s="153">
        <f t="shared" ca="1" si="65"/>
        <v>0</v>
      </c>
      <c r="CC39" s="153" t="str">
        <f t="shared" ca="1" si="66"/>
        <v/>
      </c>
      <c r="CD39" s="153" t="e">
        <f t="shared" ca="1" si="67"/>
        <v>#N/A</v>
      </c>
    </row>
    <row r="40" spans="1:82">
      <c r="A40" s="150">
        <f t="shared" si="30"/>
        <v>35</v>
      </c>
      <c r="B40" s="40"/>
      <c r="C40" s="169"/>
      <c r="D40" s="170"/>
      <c r="E40" s="170"/>
      <c r="F40" s="171"/>
      <c r="G40" s="42"/>
      <c r="H40" s="42"/>
      <c r="I40" s="42"/>
      <c r="J40" s="42"/>
      <c r="K40" s="42"/>
      <c r="L40" s="168" t="str">
        <f t="shared" ca="1" si="68"/>
        <v/>
      </c>
      <c r="M40" s="111"/>
      <c r="N40" s="150" t="b">
        <f t="shared" ca="1" si="31"/>
        <v>0</v>
      </c>
      <c r="O40" s="150" t="b">
        <f t="shared" si="32"/>
        <v>0</v>
      </c>
      <c r="P40" s="111"/>
      <c r="Q40" s="150">
        <f t="shared" si="33"/>
        <v>34</v>
      </c>
      <c r="R40" s="150">
        <f t="shared" ca="1" si="69"/>
        <v>0</v>
      </c>
      <c r="S40" s="150" t="b">
        <f t="shared" ca="1" si="70"/>
        <v>1</v>
      </c>
      <c r="T40" s="111"/>
      <c r="U40" s="150" t="e">
        <f t="shared" ca="1" si="71"/>
        <v>#N/A</v>
      </c>
      <c r="V40" s="150" t="e">
        <f t="shared" ca="1" si="34"/>
        <v>#N/A</v>
      </c>
      <c r="W40" s="112" t="str">
        <f t="shared" ca="1" si="72"/>
        <v/>
      </c>
      <c r="X40" s="112" t="e">
        <f ca="1" xml:space="preserve"> IF(Y40,IF(AN40="",CONCATENATE(UPPER(LEFT(SystemName,1)),RIGHT(SystemName,LEN(SystemName)-1)),"When " &amp; AN40 &amp; ", " &amp; SystemName) &amp; " shall not allow " &amp; BB40 &amp; " to " &amp; BP40 &amp; ".  If such an attacker tries, " &amp; SystemName &amp; " shall " &amp; CD40 &amp; " the attack.","Attackers, prohibited threats, or intended response not yet defined.")</f>
        <v>#N/A</v>
      </c>
      <c r="Y40" s="112" t="e">
        <f t="shared" ca="1" si="35"/>
        <v>#N/A</v>
      </c>
      <c r="Z40" s="150" t="e">
        <f t="shared" ca="1" si="73"/>
        <v>#N/A</v>
      </c>
      <c r="AA40" s="150">
        <f t="shared" ca="1" si="74"/>
        <v>1</v>
      </c>
      <c r="AB40" s="153" t="e">
        <f t="shared" ca="1" si="75"/>
        <v>#N/A</v>
      </c>
      <c r="AC40" s="153" t="e">
        <f t="shared" ca="1" si="36"/>
        <v>#N/A</v>
      </c>
      <c r="AD40" s="153">
        <f t="shared" ca="1" si="76"/>
        <v>0</v>
      </c>
      <c r="AE40" s="153" t="str">
        <f t="shared" ca="1" si="37"/>
        <v/>
      </c>
      <c r="AF40" s="153">
        <f t="shared" ca="1" si="77"/>
        <v>0</v>
      </c>
      <c r="AG40" s="153" t="str">
        <f t="shared" ca="1" si="38"/>
        <v/>
      </c>
      <c r="AH40" s="153">
        <f t="shared" ca="1" si="78"/>
        <v>0</v>
      </c>
      <c r="AI40" s="153" t="str">
        <f t="shared" ca="1" si="39"/>
        <v/>
      </c>
      <c r="AJ40" s="153">
        <f t="shared" ca="1" si="79"/>
        <v>0</v>
      </c>
      <c r="AK40" s="153" t="str">
        <f t="shared" ca="1" si="40"/>
        <v/>
      </c>
      <c r="AL40" s="153">
        <f t="shared" ca="1" si="41"/>
        <v>0</v>
      </c>
      <c r="AM40" s="153" t="str">
        <f t="shared" ca="1" si="42"/>
        <v/>
      </c>
      <c r="AN40" s="153" t="e">
        <f t="shared" ca="1" si="43"/>
        <v>#N/A</v>
      </c>
      <c r="AO40" s="150">
        <f t="shared" ca="1" si="80"/>
        <v>1</v>
      </c>
      <c r="AP40" s="153" t="e">
        <f t="shared" ca="1" si="81"/>
        <v>#N/A</v>
      </c>
      <c r="AQ40" s="153" t="e">
        <f t="shared" ca="1" si="44"/>
        <v>#N/A</v>
      </c>
      <c r="AR40" s="153">
        <f t="shared" ca="1" si="82"/>
        <v>0</v>
      </c>
      <c r="AS40" s="153" t="str">
        <f t="shared" ca="1" si="45"/>
        <v/>
      </c>
      <c r="AT40" s="153">
        <f t="shared" ca="1" si="83"/>
        <v>0</v>
      </c>
      <c r="AU40" s="153" t="str">
        <f t="shared" ca="1" si="46"/>
        <v/>
      </c>
      <c r="AV40" s="153">
        <f t="shared" ca="1" si="84"/>
        <v>0</v>
      </c>
      <c r="AW40" s="153" t="str">
        <f t="shared" ca="1" si="47"/>
        <v/>
      </c>
      <c r="AX40" s="153">
        <f t="shared" ca="1" si="85"/>
        <v>0</v>
      </c>
      <c r="AY40" s="153" t="str">
        <f t="shared" ca="1" si="48"/>
        <v/>
      </c>
      <c r="AZ40" s="153">
        <f t="shared" ca="1" si="49"/>
        <v>0</v>
      </c>
      <c r="BA40" s="153" t="str">
        <f t="shared" ca="1" si="50"/>
        <v/>
      </c>
      <c r="BB40" s="153" t="e">
        <f t="shared" ca="1" si="51"/>
        <v>#N/A</v>
      </c>
      <c r="BC40" s="150">
        <f t="shared" ca="1" si="86"/>
        <v>1</v>
      </c>
      <c r="BD40" s="153" t="e">
        <f t="shared" ca="1" si="87"/>
        <v>#N/A</v>
      </c>
      <c r="BE40" s="153" t="e">
        <f t="shared" ca="1" si="52"/>
        <v>#N/A</v>
      </c>
      <c r="BF40" s="153">
        <f t="shared" ca="1" si="88"/>
        <v>0</v>
      </c>
      <c r="BG40" s="153" t="str">
        <f t="shared" ca="1" si="53"/>
        <v/>
      </c>
      <c r="BH40" s="153">
        <f t="shared" ca="1" si="89"/>
        <v>0</v>
      </c>
      <c r="BI40" s="153" t="str">
        <f t="shared" ca="1" si="54"/>
        <v/>
      </c>
      <c r="BJ40" s="153">
        <f t="shared" ca="1" si="90"/>
        <v>0</v>
      </c>
      <c r="BK40" s="153" t="str">
        <f t="shared" ca="1" si="55"/>
        <v/>
      </c>
      <c r="BL40" s="153">
        <f t="shared" ca="1" si="91"/>
        <v>0</v>
      </c>
      <c r="BM40" s="153" t="str">
        <f t="shared" ca="1" si="56"/>
        <v/>
      </c>
      <c r="BN40" s="153">
        <f t="shared" ca="1" si="57"/>
        <v>0</v>
      </c>
      <c r="BO40" s="153" t="str">
        <f t="shared" ca="1" si="58"/>
        <v/>
      </c>
      <c r="BP40" s="153" t="e">
        <f t="shared" ca="1" si="59"/>
        <v>#N/A</v>
      </c>
      <c r="BQ40" s="150">
        <f t="shared" ca="1" si="92"/>
        <v>1</v>
      </c>
      <c r="BR40" s="153" t="e">
        <f t="shared" ca="1" si="93"/>
        <v>#N/A</v>
      </c>
      <c r="BS40" s="153" t="e">
        <f t="shared" ca="1" si="60"/>
        <v>#N/A</v>
      </c>
      <c r="BT40" s="153">
        <f t="shared" ca="1" si="94"/>
        <v>0</v>
      </c>
      <c r="BU40" s="153" t="str">
        <f t="shared" ca="1" si="61"/>
        <v/>
      </c>
      <c r="BV40" s="153">
        <f t="shared" ca="1" si="95"/>
        <v>0</v>
      </c>
      <c r="BW40" s="153" t="str">
        <f t="shared" ca="1" si="62"/>
        <v/>
      </c>
      <c r="BX40" s="153">
        <f t="shared" ca="1" si="96"/>
        <v>0</v>
      </c>
      <c r="BY40" s="153" t="str">
        <f t="shared" ca="1" si="63"/>
        <v/>
      </c>
      <c r="BZ40" s="153">
        <f t="shared" ca="1" si="97"/>
        <v>0</v>
      </c>
      <c r="CA40" s="153" t="str">
        <f t="shared" ca="1" si="64"/>
        <v/>
      </c>
      <c r="CB40" s="153">
        <f t="shared" ca="1" si="65"/>
        <v>0</v>
      </c>
      <c r="CC40" s="153" t="str">
        <f t="shared" ca="1" si="66"/>
        <v/>
      </c>
      <c r="CD40" s="153" t="e">
        <f t="shared" ca="1" si="67"/>
        <v>#N/A</v>
      </c>
    </row>
    <row r="41" spans="1:82">
      <c r="A41" s="150">
        <f t="shared" si="30"/>
        <v>36</v>
      </c>
      <c r="B41" s="40"/>
      <c r="C41" s="169"/>
      <c r="D41" s="170"/>
      <c r="E41" s="170"/>
      <c r="F41" s="171"/>
      <c r="G41" s="42"/>
      <c r="H41" s="42"/>
      <c r="I41" s="42"/>
      <c r="J41" s="42"/>
      <c r="K41" s="42"/>
      <c r="L41" s="168" t="str">
        <f t="shared" ca="1" si="68"/>
        <v/>
      </c>
      <c r="M41" s="111"/>
      <c r="N41" s="150" t="b">
        <f t="shared" ca="1" si="31"/>
        <v>0</v>
      </c>
      <c r="O41" s="150" t="b">
        <f t="shared" si="32"/>
        <v>0</v>
      </c>
      <c r="P41" s="111"/>
      <c r="Q41" s="150">
        <f t="shared" si="33"/>
        <v>35</v>
      </c>
      <c r="R41" s="150">
        <f t="shared" ca="1" si="69"/>
        <v>0</v>
      </c>
      <c r="S41" s="150" t="b">
        <f t="shared" ca="1" si="70"/>
        <v>1</v>
      </c>
      <c r="T41" s="111"/>
      <c r="U41" s="150" t="e">
        <f t="shared" ca="1" si="71"/>
        <v>#N/A</v>
      </c>
      <c r="V41" s="150" t="e">
        <f t="shared" ca="1" si="34"/>
        <v>#N/A</v>
      </c>
      <c r="W41" s="112" t="str">
        <f t="shared" ca="1" si="72"/>
        <v/>
      </c>
      <c r="X41" s="112" t="e">
        <f ca="1" xml:space="preserve"> IF(Y41,IF(AN41="",CONCATENATE(UPPER(LEFT(SystemName,1)),RIGHT(SystemName,LEN(SystemName)-1)),"When " &amp; AN41 &amp; ", " &amp; SystemName) &amp; " shall not allow " &amp; BB41 &amp; " to " &amp; BP41 &amp; ".  If such an attacker tries, " &amp; SystemName &amp; " shall " &amp; CD41 &amp; " the attack.","Attackers, prohibited threats, or intended response not yet defined.")</f>
        <v>#N/A</v>
      </c>
      <c r="Y41" s="112" t="e">
        <f t="shared" ca="1" si="35"/>
        <v>#N/A</v>
      </c>
      <c r="Z41" s="150" t="e">
        <f t="shared" ca="1" si="73"/>
        <v>#N/A</v>
      </c>
      <c r="AA41" s="150">
        <f t="shared" ca="1" si="74"/>
        <v>1</v>
      </c>
      <c r="AB41" s="153" t="e">
        <f t="shared" ca="1" si="75"/>
        <v>#N/A</v>
      </c>
      <c r="AC41" s="153" t="e">
        <f t="shared" ca="1" si="36"/>
        <v>#N/A</v>
      </c>
      <c r="AD41" s="153">
        <f t="shared" ca="1" si="76"/>
        <v>0</v>
      </c>
      <c r="AE41" s="153" t="str">
        <f t="shared" ca="1" si="37"/>
        <v/>
      </c>
      <c r="AF41" s="153">
        <f t="shared" ca="1" si="77"/>
        <v>0</v>
      </c>
      <c r="AG41" s="153" t="str">
        <f t="shared" ca="1" si="38"/>
        <v/>
      </c>
      <c r="AH41" s="153">
        <f t="shared" ca="1" si="78"/>
        <v>0</v>
      </c>
      <c r="AI41" s="153" t="str">
        <f t="shared" ca="1" si="39"/>
        <v/>
      </c>
      <c r="AJ41" s="153">
        <f t="shared" ca="1" si="79"/>
        <v>0</v>
      </c>
      <c r="AK41" s="153" t="str">
        <f t="shared" ca="1" si="40"/>
        <v/>
      </c>
      <c r="AL41" s="153">
        <f t="shared" ca="1" si="41"/>
        <v>0</v>
      </c>
      <c r="AM41" s="153" t="str">
        <f t="shared" ca="1" si="42"/>
        <v/>
      </c>
      <c r="AN41" s="153" t="e">
        <f t="shared" ca="1" si="43"/>
        <v>#N/A</v>
      </c>
      <c r="AO41" s="150">
        <f t="shared" ca="1" si="80"/>
        <v>1</v>
      </c>
      <c r="AP41" s="153" t="e">
        <f t="shared" ca="1" si="81"/>
        <v>#N/A</v>
      </c>
      <c r="AQ41" s="153" t="e">
        <f t="shared" ca="1" si="44"/>
        <v>#N/A</v>
      </c>
      <c r="AR41" s="153">
        <f t="shared" ca="1" si="82"/>
        <v>0</v>
      </c>
      <c r="AS41" s="153" t="str">
        <f t="shared" ca="1" si="45"/>
        <v/>
      </c>
      <c r="AT41" s="153">
        <f t="shared" ca="1" si="83"/>
        <v>0</v>
      </c>
      <c r="AU41" s="153" t="str">
        <f t="shared" ca="1" si="46"/>
        <v/>
      </c>
      <c r="AV41" s="153">
        <f t="shared" ca="1" si="84"/>
        <v>0</v>
      </c>
      <c r="AW41" s="153" t="str">
        <f t="shared" ca="1" si="47"/>
        <v/>
      </c>
      <c r="AX41" s="153">
        <f t="shared" ca="1" si="85"/>
        <v>0</v>
      </c>
      <c r="AY41" s="153" t="str">
        <f t="shared" ca="1" si="48"/>
        <v/>
      </c>
      <c r="AZ41" s="153">
        <f t="shared" ca="1" si="49"/>
        <v>0</v>
      </c>
      <c r="BA41" s="153" t="str">
        <f t="shared" ca="1" si="50"/>
        <v/>
      </c>
      <c r="BB41" s="153" t="e">
        <f t="shared" ca="1" si="51"/>
        <v>#N/A</v>
      </c>
      <c r="BC41" s="150">
        <f t="shared" ca="1" si="86"/>
        <v>1</v>
      </c>
      <c r="BD41" s="153" t="e">
        <f t="shared" ca="1" si="87"/>
        <v>#N/A</v>
      </c>
      <c r="BE41" s="153" t="e">
        <f t="shared" ca="1" si="52"/>
        <v>#N/A</v>
      </c>
      <c r="BF41" s="153">
        <f t="shared" ca="1" si="88"/>
        <v>0</v>
      </c>
      <c r="BG41" s="153" t="str">
        <f t="shared" ca="1" si="53"/>
        <v/>
      </c>
      <c r="BH41" s="153">
        <f t="shared" ca="1" si="89"/>
        <v>0</v>
      </c>
      <c r="BI41" s="153" t="str">
        <f t="shared" ca="1" si="54"/>
        <v/>
      </c>
      <c r="BJ41" s="153">
        <f t="shared" ca="1" si="90"/>
        <v>0</v>
      </c>
      <c r="BK41" s="153" t="str">
        <f t="shared" ca="1" si="55"/>
        <v/>
      </c>
      <c r="BL41" s="153">
        <f t="shared" ca="1" si="91"/>
        <v>0</v>
      </c>
      <c r="BM41" s="153" t="str">
        <f t="shared" ca="1" si="56"/>
        <v/>
      </c>
      <c r="BN41" s="153">
        <f t="shared" ca="1" si="57"/>
        <v>0</v>
      </c>
      <c r="BO41" s="153" t="str">
        <f t="shared" ca="1" si="58"/>
        <v/>
      </c>
      <c r="BP41" s="153" t="e">
        <f t="shared" ca="1" si="59"/>
        <v>#N/A</v>
      </c>
      <c r="BQ41" s="150">
        <f t="shared" ca="1" si="92"/>
        <v>1</v>
      </c>
      <c r="BR41" s="153" t="e">
        <f t="shared" ca="1" si="93"/>
        <v>#N/A</v>
      </c>
      <c r="BS41" s="153" t="e">
        <f t="shared" ca="1" si="60"/>
        <v>#N/A</v>
      </c>
      <c r="BT41" s="153">
        <f t="shared" ca="1" si="94"/>
        <v>0</v>
      </c>
      <c r="BU41" s="153" t="str">
        <f t="shared" ca="1" si="61"/>
        <v/>
      </c>
      <c r="BV41" s="153">
        <f t="shared" ca="1" si="95"/>
        <v>0</v>
      </c>
      <c r="BW41" s="153" t="str">
        <f t="shared" ca="1" si="62"/>
        <v/>
      </c>
      <c r="BX41" s="153">
        <f t="shared" ca="1" si="96"/>
        <v>0</v>
      </c>
      <c r="BY41" s="153" t="str">
        <f t="shared" ca="1" si="63"/>
        <v/>
      </c>
      <c r="BZ41" s="153">
        <f t="shared" ca="1" si="97"/>
        <v>0</v>
      </c>
      <c r="CA41" s="153" t="str">
        <f t="shared" ca="1" si="64"/>
        <v/>
      </c>
      <c r="CB41" s="153">
        <f t="shared" ca="1" si="65"/>
        <v>0</v>
      </c>
      <c r="CC41" s="153" t="str">
        <f t="shared" ca="1" si="66"/>
        <v/>
      </c>
      <c r="CD41" s="153" t="e">
        <f t="shared" ca="1" si="67"/>
        <v>#N/A</v>
      </c>
    </row>
    <row r="42" spans="1:82">
      <c r="A42" s="150">
        <f t="shared" si="30"/>
        <v>37</v>
      </c>
      <c r="B42" s="40"/>
      <c r="C42" s="169"/>
      <c r="D42" s="170"/>
      <c r="E42" s="170"/>
      <c r="F42" s="171"/>
      <c r="G42" s="42"/>
      <c r="H42" s="42"/>
      <c r="I42" s="42"/>
      <c r="J42" s="42"/>
      <c r="K42" s="42"/>
      <c r="L42" s="168" t="str">
        <f t="shared" ca="1" si="68"/>
        <v/>
      </c>
      <c r="M42" s="111"/>
      <c r="N42" s="150" t="b">
        <f t="shared" ca="1" si="31"/>
        <v>0</v>
      </c>
      <c r="O42" s="150" t="b">
        <f t="shared" si="32"/>
        <v>0</v>
      </c>
      <c r="P42" s="111"/>
      <c r="Q42" s="150">
        <f t="shared" si="33"/>
        <v>36</v>
      </c>
      <c r="R42" s="150">
        <f t="shared" ca="1" si="69"/>
        <v>0</v>
      </c>
      <c r="S42" s="150" t="b">
        <f t="shared" ca="1" si="70"/>
        <v>1</v>
      </c>
      <c r="T42" s="111"/>
      <c r="U42" s="150" t="e">
        <f t="shared" ca="1" si="71"/>
        <v>#N/A</v>
      </c>
      <c r="V42" s="150" t="e">
        <f t="shared" ca="1" si="34"/>
        <v>#N/A</v>
      </c>
      <c r="W42" s="112" t="str">
        <f t="shared" ca="1" si="72"/>
        <v/>
      </c>
      <c r="X42" s="112" t="e">
        <f ca="1" xml:space="preserve"> IF(Y42,IF(AN42="",CONCATENATE(UPPER(LEFT(SystemName,1)),RIGHT(SystemName,LEN(SystemName)-1)),"When " &amp; AN42 &amp; ", " &amp; SystemName) &amp; " shall not allow " &amp; BB42 &amp; " to " &amp; BP42 &amp; ".  If such an attacker tries, " &amp; SystemName &amp; " shall " &amp; CD42 &amp; " the attack.","Attackers, prohibited threats, or intended response not yet defined.")</f>
        <v>#N/A</v>
      </c>
      <c r="Y42" s="112" t="e">
        <f t="shared" ca="1" si="35"/>
        <v>#N/A</v>
      </c>
      <c r="Z42" s="150" t="e">
        <f t="shared" ca="1" si="73"/>
        <v>#N/A</v>
      </c>
      <c r="AA42" s="150">
        <f t="shared" ca="1" si="74"/>
        <v>1</v>
      </c>
      <c r="AB42" s="153" t="e">
        <f t="shared" ca="1" si="75"/>
        <v>#N/A</v>
      </c>
      <c r="AC42" s="153" t="e">
        <f t="shared" ca="1" si="36"/>
        <v>#N/A</v>
      </c>
      <c r="AD42" s="153">
        <f t="shared" ca="1" si="76"/>
        <v>0</v>
      </c>
      <c r="AE42" s="153" t="str">
        <f t="shared" ca="1" si="37"/>
        <v/>
      </c>
      <c r="AF42" s="153">
        <f t="shared" ca="1" si="77"/>
        <v>0</v>
      </c>
      <c r="AG42" s="153" t="str">
        <f t="shared" ca="1" si="38"/>
        <v/>
      </c>
      <c r="AH42" s="153">
        <f t="shared" ca="1" si="78"/>
        <v>0</v>
      </c>
      <c r="AI42" s="153" t="str">
        <f t="shared" ca="1" si="39"/>
        <v/>
      </c>
      <c r="AJ42" s="153">
        <f t="shared" ca="1" si="79"/>
        <v>0</v>
      </c>
      <c r="AK42" s="153" t="str">
        <f t="shared" ca="1" si="40"/>
        <v/>
      </c>
      <c r="AL42" s="153">
        <f t="shared" ca="1" si="41"/>
        <v>0</v>
      </c>
      <c r="AM42" s="153" t="str">
        <f t="shared" ca="1" si="42"/>
        <v/>
      </c>
      <c r="AN42" s="153" t="e">
        <f t="shared" ca="1" si="43"/>
        <v>#N/A</v>
      </c>
      <c r="AO42" s="150">
        <f t="shared" ca="1" si="80"/>
        <v>1</v>
      </c>
      <c r="AP42" s="153" t="e">
        <f t="shared" ca="1" si="81"/>
        <v>#N/A</v>
      </c>
      <c r="AQ42" s="153" t="e">
        <f t="shared" ca="1" si="44"/>
        <v>#N/A</v>
      </c>
      <c r="AR42" s="153">
        <f t="shared" ca="1" si="82"/>
        <v>0</v>
      </c>
      <c r="AS42" s="153" t="str">
        <f t="shared" ca="1" si="45"/>
        <v/>
      </c>
      <c r="AT42" s="153">
        <f t="shared" ca="1" si="83"/>
        <v>0</v>
      </c>
      <c r="AU42" s="153" t="str">
        <f t="shared" ca="1" si="46"/>
        <v/>
      </c>
      <c r="AV42" s="153">
        <f t="shared" ca="1" si="84"/>
        <v>0</v>
      </c>
      <c r="AW42" s="153" t="str">
        <f t="shared" ca="1" si="47"/>
        <v/>
      </c>
      <c r="AX42" s="153">
        <f t="shared" ca="1" si="85"/>
        <v>0</v>
      </c>
      <c r="AY42" s="153" t="str">
        <f t="shared" ca="1" si="48"/>
        <v/>
      </c>
      <c r="AZ42" s="153">
        <f t="shared" ca="1" si="49"/>
        <v>0</v>
      </c>
      <c r="BA42" s="153" t="str">
        <f t="shared" ca="1" si="50"/>
        <v/>
      </c>
      <c r="BB42" s="153" t="e">
        <f t="shared" ca="1" si="51"/>
        <v>#N/A</v>
      </c>
      <c r="BC42" s="150">
        <f t="shared" ca="1" si="86"/>
        <v>1</v>
      </c>
      <c r="BD42" s="153" t="e">
        <f t="shared" ca="1" si="87"/>
        <v>#N/A</v>
      </c>
      <c r="BE42" s="153" t="e">
        <f t="shared" ca="1" si="52"/>
        <v>#N/A</v>
      </c>
      <c r="BF42" s="153">
        <f t="shared" ca="1" si="88"/>
        <v>0</v>
      </c>
      <c r="BG42" s="153" t="str">
        <f t="shared" ca="1" si="53"/>
        <v/>
      </c>
      <c r="BH42" s="153">
        <f t="shared" ca="1" si="89"/>
        <v>0</v>
      </c>
      <c r="BI42" s="153" t="str">
        <f t="shared" ca="1" si="54"/>
        <v/>
      </c>
      <c r="BJ42" s="153">
        <f t="shared" ca="1" si="90"/>
        <v>0</v>
      </c>
      <c r="BK42" s="153" t="str">
        <f t="shared" ca="1" si="55"/>
        <v/>
      </c>
      <c r="BL42" s="153">
        <f t="shared" ca="1" si="91"/>
        <v>0</v>
      </c>
      <c r="BM42" s="153" t="str">
        <f t="shared" ca="1" si="56"/>
        <v/>
      </c>
      <c r="BN42" s="153">
        <f t="shared" ca="1" si="57"/>
        <v>0</v>
      </c>
      <c r="BO42" s="153" t="str">
        <f t="shared" ca="1" si="58"/>
        <v/>
      </c>
      <c r="BP42" s="153" t="e">
        <f t="shared" ca="1" si="59"/>
        <v>#N/A</v>
      </c>
      <c r="BQ42" s="150">
        <f t="shared" ca="1" si="92"/>
        <v>1</v>
      </c>
      <c r="BR42" s="153" t="e">
        <f t="shared" ca="1" si="93"/>
        <v>#N/A</v>
      </c>
      <c r="BS42" s="153" t="e">
        <f t="shared" ca="1" si="60"/>
        <v>#N/A</v>
      </c>
      <c r="BT42" s="153">
        <f t="shared" ca="1" si="94"/>
        <v>0</v>
      </c>
      <c r="BU42" s="153" t="str">
        <f t="shared" ca="1" si="61"/>
        <v/>
      </c>
      <c r="BV42" s="153">
        <f t="shared" ca="1" si="95"/>
        <v>0</v>
      </c>
      <c r="BW42" s="153" t="str">
        <f t="shared" ca="1" si="62"/>
        <v/>
      </c>
      <c r="BX42" s="153">
        <f t="shared" ca="1" si="96"/>
        <v>0</v>
      </c>
      <c r="BY42" s="153" t="str">
        <f t="shared" ca="1" si="63"/>
        <v/>
      </c>
      <c r="BZ42" s="153">
        <f t="shared" ca="1" si="97"/>
        <v>0</v>
      </c>
      <c r="CA42" s="153" t="str">
        <f t="shared" ca="1" si="64"/>
        <v/>
      </c>
      <c r="CB42" s="153">
        <f t="shared" ca="1" si="65"/>
        <v>0</v>
      </c>
      <c r="CC42" s="153" t="str">
        <f t="shared" ca="1" si="66"/>
        <v/>
      </c>
      <c r="CD42" s="153" t="e">
        <f t="shared" ca="1" si="67"/>
        <v>#N/A</v>
      </c>
    </row>
    <row r="43" spans="1:82">
      <c r="A43" s="150">
        <f t="shared" si="30"/>
        <v>38</v>
      </c>
      <c r="B43" s="40"/>
      <c r="C43" s="169"/>
      <c r="D43" s="170"/>
      <c r="E43" s="170"/>
      <c r="F43" s="171"/>
      <c r="G43" s="42"/>
      <c r="H43" s="42"/>
      <c r="I43" s="42"/>
      <c r="J43" s="42"/>
      <c r="K43" s="42"/>
      <c r="L43" s="168" t="str">
        <f t="shared" ca="1" si="68"/>
        <v/>
      </c>
      <c r="M43" s="111"/>
      <c r="N43" s="150" t="b">
        <f t="shared" ca="1" si="31"/>
        <v>0</v>
      </c>
      <c r="O43" s="150" t="b">
        <f t="shared" si="32"/>
        <v>0</v>
      </c>
      <c r="P43" s="111"/>
      <c r="Q43" s="150">
        <f t="shared" si="33"/>
        <v>37</v>
      </c>
      <c r="R43" s="150">
        <f t="shared" ca="1" si="69"/>
        <v>0</v>
      </c>
      <c r="S43" s="150" t="b">
        <f t="shared" ca="1" si="70"/>
        <v>1</v>
      </c>
      <c r="T43" s="111"/>
      <c r="U43" s="150" t="e">
        <f t="shared" ca="1" si="71"/>
        <v>#N/A</v>
      </c>
      <c r="V43" s="150" t="e">
        <f t="shared" ca="1" si="34"/>
        <v>#N/A</v>
      </c>
      <c r="W43" s="112" t="str">
        <f t="shared" ca="1" si="72"/>
        <v/>
      </c>
      <c r="X43" s="112" t="e">
        <f ca="1" xml:space="preserve"> IF(Y43,IF(AN43="",CONCATENATE(UPPER(LEFT(SystemName,1)),RIGHT(SystemName,LEN(SystemName)-1)),"When " &amp; AN43 &amp; ", " &amp; SystemName) &amp; " shall not allow " &amp; BB43 &amp; " to " &amp; BP43 &amp; ".  If such an attacker tries, " &amp; SystemName &amp; " shall " &amp; CD43 &amp; " the attack.","Attackers, prohibited threats, or intended response not yet defined.")</f>
        <v>#N/A</v>
      </c>
      <c r="Y43" s="112" t="e">
        <f t="shared" ca="1" si="35"/>
        <v>#N/A</v>
      </c>
      <c r="Z43" s="150" t="e">
        <f t="shared" ca="1" si="73"/>
        <v>#N/A</v>
      </c>
      <c r="AA43" s="150">
        <f t="shared" ca="1" si="74"/>
        <v>1</v>
      </c>
      <c r="AB43" s="153" t="e">
        <f t="shared" ca="1" si="75"/>
        <v>#N/A</v>
      </c>
      <c r="AC43" s="153" t="e">
        <f t="shared" ca="1" si="36"/>
        <v>#N/A</v>
      </c>
      <c r="AD43" s="153">
        <f t="shared" ca="1" si="76"/>
        <v>0</v>
      </c>
      <c r="AE43" s="153" t="str">
        <f t="shared" ca="1" si="37"/>
        <v/>
      </c>
      <c r="AF43" s="153">
        <f t="shared" ca="1" si="77"/>
        <v>0</v>
      </c>
      <c r="AG43" s="153" t="str">
        <f t="shared" ca="1" si="38"/>
        <v/>
      </c>
      <c r="AH43" s="153">
        <f t="shared" ca="1" si="78"/>
        <v>0</v>
      </c>
      <c r="AI43" s="153" t="str">
        <f t="shared" ca="1" si="39"/>
        <v/>
      </c>
      <c r="AJ43" s="153">
        <f t="shared" ca="1" si="79"/>
        <v>0</v>
      </c>
      <c r="AK43" s="153" t="str">
        <f t="shared" ca="1" si="40"/>
        <v/>
      </c>
      <c r="AL43" s="153">
        <f t="shared" ca="1" si="41"/>
        <v>0</v>
      </c>
      <c r="AM43" s="153" t="str">
        <f t="shared" ca="1" si="42"/>
        <v/>
      </c>
      <c r="AN43" s="153" t="e">
        <f t="shared" ca="1" si="43"/>
        <v>#N/A</v>
      </c>
      <c r="AO43" s="150">
        <f t="shared" ca="1" si="80"/>
        <v>1</v>
      </c>
      <c r="AP43" s="153" t="e">
        <f t="shared" ca="1" si="81"/>
        <v>#N/A</v>
      </c>
      <c r="AQ43" s="153" t="e">
        <f t="shared" ca="1" si="44"/>
        <v>#N/A</v>
      </c>
      <c r="AR43" s="153">
        <f t="shared" ca="1" si="82"/>
        <v>0</v>
      </c>
      <c r="AS43" s="153" t="str">
        <f t="shared" ca="1" si="45"/>
        <v/>
      </c>
      <c r="AT43" s="153">
        <f t="shared" ca="1" si="83"/>
        <v>0</v>
      </c>
      <c r="AU43" s="153" t="str">
        <f t="shared" ca="1" si="46"/>
        <v/>
      </c>
      <c r="AV43" s="153">
        <f t="shared" ca="1" si="84"/>
        <v>0</v>
      </c>
      <c r="AW43" s="153" t="str">
        <f t="shared" ca="1" si="47"/>
        <v/>
      </c>
      <c r="AX43" s="153">
        <f t="shared" ca="1" si="85"/>
        <v>0</v>
      </c>
      <c r="AY43" s="153" t="str">
        <f t="shared" ca="1" si="48"/>
        <v/>
      </c>
      <c r="AZ43" s="153">
        <f t="shared" ca="1" si="49"/>
        <v>0</v>
      </c>
      <c r="BA43" s="153" t="str">
        <f t="shared" ca="1" si="50"/>
        <v/>
      </c>
      <c r="BB43" s="153" t="e">
        <f t="shared" ca="1" si="51"/>
        <v>#N/A</v>
      </c>
      <c r="BC43" s="150">
        <f t="shared" ca="1" si="86"/>
        <v>1</v>
      </c>
      <c r="BD43" s="153" t="e">
        <f t="shared" ca="1" si="87"/>
        <v>#N/A</v>
      </c>
      <c r="BE43" s="153" t="e">
        <f t="shared" ca="1" si="52"/>
        <v>#N/A</v>
      </c>
      <c r="BF43" s="153">
        <f t="shared" ca="1" si="88"/>
        <v>0</v>
      </c>
      <c r="BG43" s="153" t="str">
        <f t="shared" ca="1" si="53"/>
        <v/>
      </c>
      <c r="BH43" s="153">
        <f t="shared" ca="1" si="89"/>
        <v>0</v>
      </c>
      <c r="BI43" s="153" t="str">
        <f t="shared" ca="1" si="54"/>
        <v/>
      </c>
      <c r="BJ43" s="153">
        <f t="shared" ca="1" si="90"/>
        <v>0</v>
      </c>
      <c r="BK43" s="153" t="str">
        <f t="shared" ca="1" si="55"/>
        <v/>
      </c>
      <c r="BL43" s="153">
        <f t="shared" ca="1" si="91"/>
        <v>0</v>
      </c>
      <c r="BM43" s="153" t="str">
        <f t="shared" ca="1" si="56"/>
        <v/>
      </c>
      <c r="BN43" s="153">
        <f t="shared" ca="1" si="57"/>
        <v>0</v>
      </c>
      <c r="BO43" s="153" t="str">
        <f t="shared" ca="1" si="58"/>
        <v/>
      </c>
      <c r="BP43" s="153" t="e">
        <f t="shared" ca="1" si="59"/>
        <v>#N/A</v>
      </c>
      <c r="BQ43" s="150">
        <f t="shared" ca="1" si="92"/>
        <v>1</v>
      </c>
      <c r="BR43" s="153" t="e">
        <f t="shared" ca="1" si="93"/>
        <v>#N/A</v>
      </c>
      <c r="BS43" s="153" t="e">
        <f t="shared" ca="1" si="60"/>
        <v>#N/A</v>
      </c>
      <c r="BT43" s="153">
        <f t="shared" ca="1" si="94"/>
        <v>0</v>
      </c>
      <c r="BU43" s="153" t="str">
        <f t="shared" ca="1" si="61"/>
        <v/>
      </c>
      <c r="BV43" s="153">
        <f t="shared" ca="1" si="95"/>
        <v>0</v>
      </c>
      <c r="BW43" s="153" t="str">
        <f t="shared" ca="1" si="62"/>
        <v/>
      </c>
      <c r="BX43" s="153">
        <f t="shared" ca="1" si="96"/>
        <v>0</v>
      </c>
      <c r="BY43" s="153" t="str">
        <f t="shared" ca="1" si="63"/>
        <v/>
      </c>
      <c r="BZ43" s="153">
        <f t="shared" ca="1" si="97"/>
        <v>0</v>
      </c>
      <c r="CA43" s="153" t="str">
        <f t="shared" ca="1" si="64"/>
        <v/>
      </c>
      <c r="CB43" s="153">
        <f t="shared" ca="1" si="65"/>
        <v>0</v>
      </c>
      <c r="CC43" s="153" t="str">
        <f t="shared" ca="1" si="66"/>
        <v/>
      </c>
      <c r="CD43" s="153" t="e">
        <f t="shared" ca="1" si="67"/>
        <v>#N/A</v>
      </c>
    </row>
    <row r="44" spans="1:82">
      <c r="A44" s="150">
        <f t="shared" si="30"/>
        <v>39</v>
      </c>
      <c r="B44" s="40"/>
      <c r="C44" s="169"/>
      <c r="D44" s="170"/>
      <c r="E44" s="170"/>
      <c r="F44" s="171"/>
      <c r="G44" s="42"/>
      <c r="H44" s="42"/>
      <c r="I44" s="42"/>
      <c r="J44" s="42"/>
      <c r="K44" s="42"/>
      <c r="L44" s="168" t="str">
        <f t="shared" ca="1" si="68"/>
        <v/>
      </c>
      <c r="M44" s="111"/>
      <c r="N44" s="150" t="b">
        <f t="shared" ca="1" si="31"/>
        <v>0</v>
      </c>
      <c r="O44" s="150" t="b">
        <f t="shared" si="32"/>
        <v>0</v>
      </c>
      <c r="P44" s="111"/>
      <c r="Q44" s="150">
        <f t="shared" si="33"/>
        <v>38</v>
      </c>
      <c r="R44" s="150">
        <f t="shared" ca="1" si="69"/>
        <v>0</v>
      </c>
      <c r="S44" s="150" t="b">
        <f t="shared" ca="1" si="70"/>
        <v>1</v>
      </c>
      <c r="T44" s="111"/>
      <c r="U44" s="150" t="e">
        <f t="shared" ca="1" si="71"/>
        <v>#N/A</v>
      </c>
      <c r="V44" s="150" t="e">
        <f t="shared" ca="1" si="34"/>
        <v>#N/A</v>
      </c>
      <c r="W44" s="112" t="str">
        <f t="shared" ca="1" si="72"/>
        <v/>
      </c>
      <c r="X44" s="112" t="e">
        <f ca="1" xml:space="preserve"> IF(Y44,IF(AN44="",CONCATENATE(UPPER(LEFT(SystemName,1)),RIGHT(SystemName,LEN(SystemName)-1)),"When " &amp; AN44 &amp; ", " &amp; SystemName) &amp; " shall not allow " &amp; BB44 &amp; " to " &amp; BP44 &amp; ".  If such an attacker tries, " &amp; SystemName &amp; " shall " &amp; CD44 &amp; " the attack.","Attackers, prohibited threats, or intended response not yet defined.")</f>
        <v>#N/A</v>
      </c>
      <c r="Y44" s="112" t="e">
        <f t="shared" ca="1" si="35"/>
        <v>#N/A</v>
      </c>
      <c r="Z44" s="150" t="e">
        <f t="shared" ca="1" si="73"/>
        <v>#N/A</v>
      </c>
      <c r="AA44" s="150">
        <f t="shared" ca="1" si="74"/>
        <v>1</v>
      </c>
      <c r="AB44" s="153" t="e">
        <f t="shared" ca="1" si="75"/>
        <v>#N/A</v>
      </c>
      <c r="AC44" s="153" t="e">
        <f t="shared" ca="1" si="36"/>
        <v>#N/A</v>
      </c>
      <c r="AD44" s="153">
        <f t="shared" ca="1" si="76"/>
        <v>0</v>
      </c>
      <c r="AE44" s="153" t="str">
        <f t="shared" ca="1" si="37"/>
        <v/>
      </c>
      <c r="AF44" s="153">
        <f t="shared" ca="1" si="77"/>
        <v>0</v>
      </c>
      <c r="AG44" s="153" t="str">
        <f t="shared" ca="1" si="38"/>
        <v/>
      </c>
      <c r="AH44" s="153">
        <f t="shared" ca="1" si="78"/>
        <v>0</v>
      </c>
      <c r="AI44" s="153" t="str">
        <f t="shared" ca="1" si="39"/>
        <v/>
      </c>
      <c r="AJ44" s="153">
        <f t="shared" ca="1" si="79"/>
        <v>0</v>
      </c>
      <c r="AK44" s="153" t="str">
        <f t="shared" ca="1" si="40"/>
        <v/>
      </c>
      <c r="AL44" s="153">
        <f t="shared" ca="1" si="41"/>
        <v>0</v>
      </c>
      <c r="AM44" s="153" t="str">
        <f t="shared" ca="1" si="42"/>
        <v/>
      </c>
      <c r="AN44" s="153" t="e">
        <f t="shared" ca="1" si="43"/>
        <v>#N/A</v>
      </c>
      <c r="AO44" s="150">
        <f t="shared" ca="1" si="80"/>
        <v>1</v>
      </c>
      <c r="AP44" s="153" t="e">
        <f t="shared" ca="1" si="81"/>
        <v>#N/A</v>
      </c>
      <c r="AQ44" s="153" t="e">
        <f t="shared" ca="1" si="44"/>
        <v>#N/A</v>
      </c>
      <c r="AR44" s="153">
        <f t="shared" ca="1" si="82"/>
        <v>0</v>
      </c>
      <c r="AS44" s="153" t="str">
        <f t="shared" ca="1" si="45"/>
        <v/>
      </c>
      <c r="AT44" s="153">
        <f t="shared" ca="1" si="83"/>
        <v>0</v>
      </c>
      <c r="AU44" s="153" t="str">
        <f t="shared" ca="1" si="46"/>
        <v/>
      </c>
      <c r="AV44" s="153">
        <f t="shared" ca="1" si="84"/>
        <v>0</v>
      </c>
      <c r="AW44" s="153" t="str">
        <f t="shared" ca="1" si="47"/>
        <v/>
      </c>
      <c r="AX44" s="153">
        <f t="shared" ca="1" si="85"/>
        <v>0</v>
      </c>
      <c r="AY44" s="153" t="str">
        <f t="shared" ca="1" si="48"/>
        <v/>
      </c>
      <c r="AZ44" s="153">
        <f t="shared" ca="1" si="49"/>
        <v>0</v>
      </c>
      <c r="BA44" s="153" t="str">
        <f t="shared" ca="1" si="50"/>
        <v/>
      </c>
      <c r="BB44" s="153" t="e">
        <f t="shared" ca="1" si="51"/>
        <v>#N/A</v>
      </c>
      <c r="BC44" s="150">
        <f t="shared" ca="1" si="86"/>
        <v>1</v>
      </c>
      <c r="BD44" s="153" t="e">
        <f t="shared" ca="1" si="87"/>
        <v>#N/A</v>
      </c>
      <c r="BE44" s="153" t="e">
        <f t="shared" ca="1" si="52"/>
        <v>#N/A</v>
      </c>
      <c r="BF44" s="153">
        <f t="shared" ca="1" si="88"/>
        <v>0</v>
      </c>
      <c r="BG44" s="153" t="str">
        <f t="shared" ca="1" si="53"/>
        <v/>
      </c>
      <c r="BH44" s="153">
        <f t="shared" ca="1" si="89"/>
        <v>0</v>
      </c>
      <c r="BI44" s="153" t="str">
        <f t="shared" ca="1" si="54"/>
        <v/>
      </c>
      <c r="BJ44" s="153">
        <f t="shared" ca="1" si="90"/>
        <v>0</v>
      </c>
      <c r="BK44" s="153" t="str">
        <f t="shared" ca="1" si="55"/>
        <v/>
      </c>
      <c r="BL44" s="153">
        <f t="shared" ca="1" si="91"/>
        <v>0</v>
      </c>
      <c r="BM44" s="153" t="str">
        <f t="shared" ca="1" si="56"/>
        <v/>
      </c>
      <c r="BN44" s="153">
        <f t="shared" ca="1" si="57"/>
        <v>0</v>
      </c>
      <c r="BO44" s="153" t="str">
        <f t="shared" ca="1" si="58"/>
        <v/>
      </c>
      <c r="BP44" s="153" t="e">
        <f t="shared" ca="1" si="59"/>
        <v>#N/A</v>
      </c>
      <c r="BQ44" s="150">
        <f t="shared" ca="1" si="92"/>
        <v>1</v>
      </c>
      <c r="BR44" s="153" t="e">
        <f t="shared" ca="1" si="93"/>
        <v>#N/A</v>
      </c>
      <c r="BS44" s="153" t="e">
        <f t="shared" ca="1" si="60"/>
        <v>#N/A</v>
      </c>
      <c r="BT44" s="153">
        <f t="shared" ca="1" si="94"/>
        <v>0</v>
      </c>
      <c r="BU44" s="153" t="str">
        <f t="shared" ca="1" si="61"/>
        <v/>
      </c>
      <c r="BV44" s="153">
        <f t="shared" ca="1" si="95"/>
        <v>0</v>
      </c>
      <c r="BW44" s="153" t="str">
        <f t="shared" ca="1" si="62"/>
        <v/>
      </c>
      <c r="BX44" s="153">
        <f t="shared" ca="1" si="96"/>
        <v>0</v>
      </c>
      <c r="BY44" s="153" t="str">
        <f t="shared" ca="1" si="63"/>
        <v/>
      </c>
      <c r="BZ44" s="153">
        <f t="shared" ca="1" si="97"/>
        <v>0</v>
      </c>
      <c r="CA44" s="153" t="str">
        <f t="shared" ca="1" si="64"/>
        <v/>
      </c>
      <c r="CB44" s="153">
        <f t="shared" ca="1" si="65"/>
        <v>0</v>
      </c>
      <c r="CC44" s="153" t="str">
        <f t="shared" ca="1" si="66"/>
        <v/>
      </c>
      <c r="CD44" s="153" t="e">
        <f t="shared" ca="1" si="67"/>
        <v>#N/A</v>
      </c>
    </row>
    <row r="45" spans="1:82">
      <c r="A45" s="150">
        <f t="shared" si="30"/>
        <v>40</v>
      </c>
      <c r="B45" s="40"/>
      <c r="C45" s="169"/>
      <c r="D45" s="170"/>
      <c r="E45" s="170"/>
      <c r="F45" s="171"/>
      <c r="G45" s="42"/>
      <c r="H45" s="42"/>
      <c r="I45" s="42"/>
      <c r="J45" s="42"/>
      <c r="K45" s="42"/>
      <c r="L45" s="168" t="str">
        <f t="shared" ca="1" si="68"/>
        <v/>
      </c>
      <c r="M45" s="111"/>
      <c r="N45" s="150" t="b">
        <f t="shared" ca="1" si="31"/>
        <v>0</v>
      </c>
      <c r="O45" s="150" t="b">
        <f t="shared" si="32"/>
        <v>0</v>
      </c>
      <c r="P45" s="111"/>
      <c r="Q45" s="150">
        <f t="shared" si="33"/>
        <v>39</v>
      </c>
      <c r="R45" s="150">
        <f t="shared" ca="1" si="69"/>
        <v>0</v>
      </c>
      <c r="S45" s="150" t="b">
        <f t="shared" ca="1" si="70"/>
        <v>1</v>
      </c>
      <c r="T45" s="111"/>
      <c r="U45" s="150" t="e">
        <f t="shared" ca="1" si="71"/>
        <v>#N/A</v>
      </c>
      <c r="V45" s="150" t="e">
        <f t="shared" ca="1" si="34"/>
        <v>#N/A</v>
      </c>
      <c r="W45" s="112" t="str">
        <f t="shared" ca="1" si="72"/>
        <v/>
      </c>
      <c r="X45" s="112" t="e">
        <f ca="1" xml:space="preserve"> IF(Y45,IF(AN45="",CONCATENATE(UPPER(LEFT(SystemName,1)),RIGHT(SystemName,LEN(SystemName)-1)),"When " &amp; AN45 &amp; ", " &amp; SystemName) &amp; " shall not allow " &amp; BB45 &amp; " to " &amp; BP45 &amp; ".  If such an attacker tries, " &amp; SystemName &amp; " shall " &amp; CD45 &amp; " the attack.","Attackers, prohibited threats, or intended response not yet defined.")</f>
        <v>#N/A</v>
      </c>
      <c r="Y45" s="112" t="e">
        <f t="shared" ca="1" si="35"/>
        <v>#N/A</v>
      </c>
      <c r="Z45" s="150" t="e">
        <f t="shared" ca="1" si="73"/>
        <v>#N/A</v>
      </c>
      <c r="AA45" s="150">
        <f t="shared" ca="1" si="74"/>
        <v>1</v>
      </c>
      <c r="AB45" s="153" t="e">
        <f t="shared" ca="1" si="75"/>
        <v>#N/A</v>
      </c>
      <c r="AC45" s="153" t="e">
        <f t="shared" ca="1" si="36"/>
        <v>#N/A</v>
      </c>
      <c r="AD45" s="153">
        <f t="shared" ca="1" si="76"/>
        <v>0</v>
      </c>
      <c r="AE45" s="153" t="str">
        <f t="shared" ca="1" si="37"/>
        <v/>
      </c>
      <c r="AF45" s="153">
        <f t="shared" ca="1" si="77"/>
        <v>0</v>
      </c>
      <c r="AG45" s="153" t="str">
        <f t="shared" ca="1" si="38"/>
        <v/>
      </c>
      <c r="AH45" s="153">
        <f t="shared" ca="1" si="78"/>
        <v>0</v>
      </c>
      <c r="AI45" s="153" t="str">
        <f t="shared" ca="1" si="39"/>
        <v/>
      </c>
      <c r="AJ45" s="153">
        <f t="shared" ca="1" si="79"/>
        <v>0</v>
      </c>
      <c r="AK45" s="153" t="str">
        <f t="shared" ca="1" si="40"/>
        <v/>
      </c>
      <c r="AL45" s="153">
        <f t="shared" ca="1" si="41"/>
        <v>0</v>
      </c>
      <c r="AM45" s="153" t="str">
        <f t="shared" ca="1" si="42"/>
        <v/>
      </c>
      <c r="AN45" s="153" t="e">
        <f t="shared" ca="1" si="43"/>
        <v>#N/A</v>
      </c>
      <c r="AO45" s="150">
        <f t="shared" ca="1" si="80"/>
        <v>1</v>
      </c>
      <c r="AP45" s="153" t="e">
        <f t="shared" ca="1" si="81"/>
        <v>#N/A</v>
      </c>
      <c r="AQ45" s="153" t="e">
        <f t="shared" ca="1" si="44"/>
        <v>#N/A</v>
      </c>
      <c r="AR45" s="153">
        <f t="shared" ca="1" si="82"/>
        <v>0</v>
      </c>
      <c r="AS45" s="153" t="str">
        <f t="shared" ca="1" si="45"/>
        <v/>
      </c>
      <c r="AT45" s="153">
        <f t="shared" ca="1" si="83"/>
        <v>0</v>
      </c>
      <c r="AU45" s="153" t="str">
        <f t="shared" ca="1" si="46"/>
        <v/>
      </c>
      <c r="AV45" s="153">
        <f t="shared" ca="1" si="84"/>
        <v>0</v>
      </c>
      <c r="AW45" s="153" t="str">
        <f t="shared" ca="1" si="47"/>
        <v/>
      </c>
      <c r="AX45" s="153">
        <f t="shared" ca="1" si="85"/>
        <v>0</v>
      </c>
      <c r="AY45" s="153" t="str">
        <f t="shared" ca="1" si="48"/>
        <v/>
      </c>
      <c r="AZ45" s="153">
        <f t="shared" ca="1" si="49"/>
        <v>0</v>
      </c>
      <c r="BA45" s="153" t="str">
        <f t="shared" ca="1" si="50"/>
        <v/>
      </c>
      <c r="BB45" s="153" t="e">
        <f t="shared" ca="1" si="51"/>
        <v>#N/A</v>
      </c>
      <c r="BC45" s="150">
        <f t="shared" ca="1" si="86"/>
        <v>1</v>
      </c>
      <c r="BD45" s="153" t="e">
        <f t="shared" ca="1" si="87"/>
        <v>#N/A</v>
      </c>
      <c r="BE45" s="153" t="e">
        <f t="shared" ca="1" si="52"/>
        <v>#N/A</v>
      </c>
      <c r="BF45" s="153">
        <f t="shared" ca="1" si="88"/>
        <v>0</v>
      </c>
      <c r="BG45" s="153" t="str">
        <f t="shared" ca="1" si="53"/>
        <v/>
      </c>
      <c r="BH45" s="153">
        <f t="shared" ca="1" si="89"/>
        <v>0</v>
      </c>
      <c r="BI45" s="153" t="str">
        <f t="shared" ca="1" si="54"/>
        <v/>
      </c>
      <c r="BJ45" s="153">
        <f t="shared" ca="1" si="90"/>
        <v>0</v>
      </c>
      <c r="BK45" s="153" t="str">
        <f t="shared" ca="1" si="55"/>
        <v/>
      </c>
      <c r="BL45" s="153">
        <f t="shared" ca="1" si="91"/>
        <v>0</v>
      </c>
      <c r="BM45" s="153" t="str">
        <f t="shared" ca="1" si="56"/>
        <v/>
      </c>
      <c r="BN45" s="153">
        <f t="shared" ca="1" si="57"/>
        <v>0</v>
      </c>
      <c r="BO45" s="153" t="str">
        <f t="shared" ca="1" si="58"/>
        <v/>
      </c>
      <c r="BP45" s="153" t="e">
        <f t="shared" ca="1" si="59"/>
        <v>#N/A</v>
      </c>
      <c r="BQ45" s="150">
        <f t="shared" ca="1" si="92"/>
        <v>1</v>
      </c>
      <c r="BR45" s="153" t="e">
        <f t="shared" ca="1" si="93"/>
        <v>#N/A</v>
      </c>
      <c r="BS45" s="153" t="e">
        <f t="shared" ca="1" si="60"/>
        <v>#N/A</v>
      </c>
      <c r="BT45" s="153">
        <f t="shared" ca="1" si="94"/>
        <v>0</v>
      </c>
      <c r="BU45" s="153" t="str">
        <f t="shared" ca="1" si="61"/>
        <v/>
      </c>
      <c r="BV45" s="153">
        <f t="shared" ca="1" si="95"/>
        <v>0</v>
      </c>
      <c r="BW45" s="153" t="str">
        <f t="shared" ca="1" si="62"/>
        <v/>
      </c>
      <c r="BX45" s="153">
        <f t="shared" ca="1" si="96"/>
        <v>0</v>
      </c>
      <c r="BY45" s="153" t="str">
        <f t="shared" ca="1" si="63"/>
        <v/>
      </c>
      <c r="BZ45" s="153">
        <f t="shared" ca="1" si="97"/>
        <v>0</v>
      </c>
      <c r="CA45" s="153" t="str">
        <f t="shared" ca="1" si="64"/>
        <v/>
      </c>
      <c r="CB45" s="153">
        <f t="shared" ca="1" si="65"/>
        <v>0</v>
      </c>
      <c r="CC45" s="153" t="str">
        <f t="shared" ca="1" si="66"/>
        <v/>
      </c>
      <c r="CD45" s="153" t="e">
        <f t="shared" ca="1" si="67"/>
        <v>#N/A</v>
      </c>
    </row>
    <row r="46" spans="1:82">
      <c r="A46" s="150">
        <f t="shared" si="30"/>
        <v>41</v>
      </c>
      <c r="B46" s="40"/>
      <c r="C46" s="169"/>
      <c r="D46" s="170"/>
      <c r="E46" s="170"/>
      <c r="F46" s="171"/>
      <c r="G46" s="42"/>
      <c r="H46" s="42"/>
      <c r="I46" s="42"/>
      <c r="J46" s="42"/>
      <c r="K46" s="42"/>
      <c r="L46" s="168" t="str">
        <f t="shared" ca="1" si="68"/>
        <v/>
      </c>
      <c r="M46" s="111"/>
      <c r="N46" s="150" t="b">
        <f t="shared" ca="1" si="31"/>
        <v>0</v>
      </c>
      <c r="O46" s="150" t="b">
        <f t="shared" si="32"/>
        <v>0</v>
      </c>
      <c r="P46" s="111"/>
      <c r="Q46" s="150">
        <f t="shared" si="33"/>
        <v>40</v>
      </c>
      <c r="R46" s="150">
        <f t="shared" ca="1" si="69"/>
        <v>0</v>
      </c>
      <c r="S46" s="150" t="b">
        <f t="shared" ca="1" si="70"/>
        <v>1</v>
      </c>
      <c r="T46" s="111"/>
      <c r="U46" s="150" t="e">
        <f t="shared" ca="1" si="71"/>
        <v>#N/A</v>
      </c>
      <c r="V46" s="150" t="e">
        <f t="shared" ca="1" si="34"/>
        <v>#N/A</v>
      </c>
      <c r="W46" s="112" t="str">
        <f t="shared" ca="1" si="72"/>
        <v/>
      </c>
      <c r="X46" s="112" t="e">
        <f ca="1" xml:space="preserve"> IF(Y46,IF(AN46="",CONCATENATE(UPPER(LEFT(SystemName,1)),RIGHT(SystemName,LEN(SystemName)-1)),"When " &amp; AN46 &amp; ", " &amp; SystemName) &amp; " shall not allow " &amp; BB46 &amp; " to " &amp; BP46 &amp; ".  If such an attacker tries, " &amp; SystemName &amp; " shall " &amp; CD46 &amp; " the attack.","Attackers, prohibited threats, or intended response not yet defined.")</f>
        <v>#N/A</v>
      </c>
      <c r="Y46" s="112" t="e">
        <f t="shared" ca="1" si="35"/>
        <v>#N/A</v>
      </c>
      <c r="Z46" s="150" t="e">
        <f t="shared" ca="1" si="73"/>
        <v>#N/A</v>
      </c>
      <c r="AA46" s="150">
        <f t="shared" ca="1" si="74"/>
        <v>1</v>
      </c>
      <c r="AB46" s="153" t="e">
        <f t="shared" ca="1" si="75"/>
        <v>#N/A</v>
      </c>
      <c r="AC46" s="153" t="e">
        <f t="shared" ca="1" si="36"/>
        <v>#N/A</v>
      </c>
      <c r="AD46" s="153">
        <f t="shared" ca="1" si="76"/>
        <v>0</v>
      </c>
      <c r="AE46" s="153" t="str">
        <f t="shared" ca="1" si="37"/>
        <v/>
      </c>
      <c r="AF46" s="153">
        <f t="shared" ca="1" si="77"/>
        <v>0</v>
      </c>
      <c r="AG46" s="153" t="str">
        <f t="shared" ca="1" si="38"/>
        <v/>
      </c>
      <c r="AH46" s="153">
        <f t="shared" ca="1" si="78"/>
        <v>0</v>
      </c>
      <c r="AI46" s="153" t="str">
        <f t="shared" ca="1" si="39"/>
        <v/>
      </c>
      <c r="AJ46" s="153">
        <f t="shared" ca="1" si="79"/>
        <v>0</v>
      </c>
      <c r="AK46" s="153" t="str">
        <f t="shared" ca="1" si="40"/>
        <v/>
      </c>
      <c r="AL46" s="153">
        <f t="shared" ca="1" si="41"/>
        <v>0</v>
      </c>
      <c r="AM46" s="153" t="str">
        <f t="shared" ca="1" si="42"/>
        <v/>
      </c>
      <c r="AN46" s="153" t="e">
        <f t="shared" ca="1" si="43"/>
        <v>#N/A</v>
      </c>
      <c r="AO46" s="150">
        <f t="shared" ca="1" si="80"/>
        <v>1</v>
      </c>
      <c r="AP46" s="153" t="e">
        <f t="shared" ca="1" si="81"/>
        <v>#N/A</v>
      </c>
      <c r="AQ46" s="153" t="e">
        <f t="shared" ca="1" si="44"/>
        <v>#N/A</v>
      </c>
      <c r="AR46" s="153">
        <f t="shared" ca="1" si="82"/>
        <v>0</v>
      </c>
      <c r="AS46" s="153" t="str">
        <f t="shared" ca="1" si="45"/>
        <v/>
      </c>
      <c r="AT46" s="153">
        <f t="shared" ca="1" si="83"/>
        <v>0</v>
      </c>
      <c r="AU46" s="153" t="str">
        <f t="shared" ca="1" si="46"/>
        <v/>
      </c>
      <c r="AV46" s="153">
        <f t="shared" ca="1" si="84"/>
        <v>0</v>
      </c>
      <c r="AW46" s="153" t="str">
        <f t="shared" ca="1" si="47"/>
        <v/>
      </c>
      <c r="AX46" s="153">
        <f t="shared" ca="1" si="85"/>
        <v>0</v>
      </c>
      <c r="AY46" s="153" t="str">
        <f t="shared" ca="1" si="48"/>
        <v/>
      </c>
      <c r="AZ46" s="153">
        <f t="shared" ca="1" si="49"/>
        <v>0</v>
      </c>
      <c r="BA46" s="153" t="str">
        <f t="shared" ca="1" si="50"/>
        <v/>
      </c>
      <c r="BB46" s="153" t="e">
        <f t="shared" ca="1" si="51"/>
        <v>#N/A</v>
      </c>
      <c r="BC46" s="150">
        <f t="shared" ca="1" si="86"/>
        <v>1</v>
      </c>
      <c r="BD46" s="153" t="e">
        <f t="shared" ca="1" si="87"/>
        <v>#N/A</v>
      </c>
      <c r="BE46" s="153" t="e">
        <f t="shared" ca="1" si="52"/>
        <v>#N/A</v>
      </c>
      <c r="BF46" s="153">
        <f t="shared" ca="1" si="88"/>
        <v>0</v>
      </c>
      <c r="BG46" s="153" t="str">
        <f t="shared" ca="1" si="53"/>
        <v/>
      </c>
      <c r="BH46" s="153">
        <f t="shared" ca="1" si="89"/>
        <v>0</v>
      </c>
      <c r="BI46" s="153" t="str">
        <f t="shared" ca="1" si="54"/>
        <v/>
      </c>
      <c r="BJ46" s="153">
        <f t="shared" ca="1" si="90"/>
        <v>0</v>
      </c>
      <c r="BK46" s="153" t="str">
        <f t="shared" ca="1" si="55"/>
        <v/>
      </c>
      <c r="BL46" s="153">
        <f t="shared" ca="1" si="91"/>
        <v>0</v>
      </c>
      <c r="BM46" s="153" t="str">
        <f t="shared" ca="1" si="56"/>
        <v/>
      </c>
      <c r="BN46" s="153">
        <f t="shared" ca="1" si="57"/>
        <v>0</v>
      </c>
      <c r="BO46" s="153" t="str">
        <f t="shared" ca="1" si="58"/>
        <v/>
      </c>
      <c r="BP46" s="153" t="e">
        <f t="shared" ca="1" si="59"/>
        <v>#N/A</v>
      </c>
      <c r="BQ46" s="150">
        <f t="shared" ca="1" si="92"/>
        <v>1</v>
      </c>
      <c r="BR46" s="153" t="e">
        <f t="shared" ca="1" si="93"/>
        <v>#N/A</v>
      </c>
      <c r="BS46" s="153" t="e">
        <f t="shared" ca="1" si="60"/>
        <v>#N/A</v>
      </c>
      <c r="BT46" s="153">
        <f t="shared" ca="1" si="94"/>
        <v>0</v>
      </c>
      <c r="BU46" s="153" t="str">
        <f t="shared" ca="1" si="61"/>
        <v/>
      </c>
      <c r="BV46" s="153">
        <f t="shared" ca="1" si="95"/>
        <v>0</v>
      </c>
      <c r="BW46" s="153" t="str">
        <f t="shared" ca="1" si="62"/>
        <v/>
      </c>
      <c r="BX46" s="153">
        <f t="shared" ca="1" si="96"/>
        <v>0</v>
      </c>
      <c r="BY46" s="153" t="str">
        <f t="shared" ca="1" si="63"/>
        <v/>
      </c>
      <c r="BZ46" s="153">
        <f t="shared" ca="1" si="97"/>
        <v>0</v>
      </c>
      <c r="CA46" s="153" t="str">
        <f t="shared" ca="1" si="64"/>
        <v/>
      </c>
      <c r="CB46" s="153">
        <f t="shared" ca="1" si="65"/>
        <v>0</v>
      </c>
      <c r="CC46" s="153" t="str">
        <f t="shared" ca="1" si="66"/>
        <v/>
      </c>
      <c r="CD46" s="153" t="e">
        <f t="shared" ca="1" si="67"/>
        <v>#N/A</v>
      </c>
    </row>
    <row r="47" spans="1:82">
      <c r="A47" s="150">
        <f t="shared" si="30"/>
        <v>42</v>
      </c>
      <c r="B47" s="40"/>
      <c r="C47" s="169"/>
      <c r="D47" s="170"/>
      <c r="E47" s="170"/>
      <c r="F47" s="171"/>
      <c r="G47" s="42"/>
      <c r="H47" s="42"/>
      <c r="I47" s="42"/>
      <c r="J47" s="42"/>
      <c r="K47" s="42"/>
      <c r="L47" s="168" t="str">
        <f t="shared" ca="1" si="68"/>
        <v/>
      </c>
      <c r="M47" s="111"/>
      <c r="N47" s="150" t="b">
        <f t="shared" ca="1" si="31"/>
        <v>0</v>
      </c>
      <c r="O47" s="150" t="b">
        <f t="shared" si="32"/>
        <v>0</v>
      </c>
      <c r="P47" s="111"/>
      <c r="Q47" s="150">
        <f t="shared" si="33"/>
        <v>41</v>
      </c>
      <c r="R47" s="150">
        <f t="shared" ca="1" si="69"/>
        <v>0</v>
      </c>
      <c r="S47" s="150" t="b">
        <f t="shared" ca="1" si="70"/>
        <v>1</v>
      </c>
      <c r="T47" s="111"/>
      <c r="U47" s="150" t="e">
        <f t="shared" ca="1" si="71"/>
        <v>#N/A</v>
      </c>
      <c r="V47" s="150" t="e">
        <f t="shared" ca="1" si="34"/>
        <v>#N/A</v>
      </c>
      <c r="W47" s="112" t="str">
        <f t="shared" ca="1" si="72"/>
        <v/>
      </c>
      <c r="X47" s="112" t="e">
        <f ca="1" xml:space="preserve"> IF(Y47,IF(AN47="",CONCATENATE(UPPER(LEFT(SystemName,1)),RIGHT(SystemName,LEN(SystemName)-1)),"When " &amp; AN47 &amp; ", " &amp; SystemName) &amp; " shall not allow " &amp; BB47 &amp; " to " &amp; BP47 &amp; ".  If such an attacker tries, " &amp; SystemName &amp; " shall " &amp; CD47 &amp; " the attack.","Attackers, prohibited threats, or intended response not yet defined.")</f>
        <v>#N/A</v>
      </c>
      <c r="Y47" s="112" t="e">
        <f t="shared" ca="1" si="35"/>
        <v>#N/A</v>
      </c>
      <c r="Z47" s="150" t="e">
        <f t="shared" ca="1" si="73"/>
        <v>#N/A</v>
      </c>
      <c r="AA47" s="150">
        <f t="shared" ca="1" si="74"/>
        <v>1</v>
      </c>
      <c r="AB47" s="153" t="e">
        <f t="shared" ca="1" si="75"/>
        <v>#N/A</v>
      </c>
      <c r="AC47" s="153" t="e">
        <f t="shared" ca="1" si="36"/>
        <v>#N/A</v>
      </c>
      <c r="AD47" s="153">
        <f t="shared" ca="1" si="76"/>
        <v>0</v>
      </c>
      <c r="AE47" s="153" t="str">
        <f t="shared" ca="1" si="37"/>
        <v/>
      </c>
      <c r="AF47" s="153">
        <f t="shared" ca="1" si="77"/>
        <v>0</v>
      </c>
      <c r="AG47" s="153" t="str">
        <f t="shared" ca="1" si="38"/>
        <v/>
      </c>
      <c r="AH47" s="153">
        <f t="shared" ca="1" si="78"/>
        <v>0</v>
      </c>
      <c r="AI47" s="153" t="str">
        <f t="shared" ca="1" si="39"/>
        <v/>
      </c>
      <c r="AJ47" s="153">
        <f t="shared" ca="1" si="79"/>
        <v>0</v>
      </c>
      <c r="AK47" s="153" t="str">
        <f t="shared" ca="1" si="40"/>
        <v/>
      </c>
      <c r="AL47" s="153">
        <f t="shared" ca="1" si="41"/>
        <v>0</v>
      </c>
      <c r="AM47" s="153" t="str">
        <f t="shared" ca="1" si="42"/>
        <v/>
      </c>
      <c r="AN47" s="153" t="e">
        <f t="shared" ca="1" si="43"/>
        <v>#N/A</v>
      </c>
      <c r="AO47" s="150">
        <f t="shared" ca="1" si="80"/>
        <v>1</v>
      </c>
      <c r="AP47" s="153" t="e">
        <f t="shared" ca="1" si="81"/>
        <v>#N/A</v>
      </c>
      <c r="AQ47" s="153" t="e">
        <f t="shared" ca="1" si="44"/>
        <v>#N/A</v>
      </c>
      <c r="AR47" s="153">
        <f t="shared" ca="1" si="82"/>
        <v>0</v>
      </c>
      <c r="AS47" s="153" t="str">
        <f t="shared" ca="1" si="45"/>
        <v/>
      </c>
      <c r="AT47" s="153">
        <f t="shared" ca="1" si="83"/>
        <v>0</v>
      </c>
      <c r="AU47" s="153" t="str">
        <f t="shared" ca="1" si="46"/>
        <v/>
      </c>
      <c r="AV47" s="153">
        <f t="shared" ca="1" si="84"/>
        <v>0</v>
      </c>
      <c r="AW47" s="153" t="str">
        <f t="shared" ca="1" si="47"/>
        <v/>
      </c>
      <c r="AX47" s="153">
        <f t="shared" ca="1" si="85"/>
        <v>0</v>
      </c>
      <c r="AY47" s="153" t="str">
        <f t="shared" ca="1" si="48"/>
        <v/>
      </c>
      <c r="AZ47" s="153">
        <f t="shared" ca="1" si="49"/>
        <v>0</v>
      </c>
      <c r="BA47" s="153" t="str">
        <f t="shared" ca="1" si="50"/>
        <v/>
      </c>
      <c r="BB47" s="153" t="e">
        <f t="shared" ca="1" si="51"/>
        <v>#N/A</v>
      </c>
      <c r="BC47" s="150">
        <f t="shared" ca="1" si="86"/>
        <v>1</v>
      </c>
      <c r="BD47" s="153" t="e">
        <f t="shared" ca="1" si="87"/>
        <v>#N/A</v>
      </c>
      <c r="BE47" s="153" t="e">
        <f t="shared" ca="1" si="52"/>
        <v>#N/A</v>
      </c>
      <c r="BF47" s="153">
        <f t="shared" ca="1" si="88"/>
        <v>0</v>
      </c>
      <c r="BG47" s="153" t="str">
        <f t="shared" ca="1" si="53"/>
        <v/>
      </c>
      <c r="BH47" s="153">
        <f t="shared" ca="1" si="89"/>
        <v>0</v>
      </c>
      <c r="BI47" s="153" t="str">
        <f t="shared" ca="1" si="54"/>
        <v/>
      </c>
      <c r="BJ47" s="153">
        <f t="shared" ca="1" si="90"/>
        <v>0</v>
      </c>
      <c r="BK47" s="153" t="str">
        <f t="shared" ca="1" si="55"/>
        <v/>
      </c>
      <c r="BL47" s="153">
        <f t="shared" ca="1" si="91"/>
        <v>0</v>
      </c>
      <c r="BM47" s="153" t="str">
        <f t="shared" ca="1" si="56"/>
        <v/>
      </c>
      <c r="BN47" s="153">
        <f t="shared" ca="1" si="57"/>
        <v>0</v>
      </c>
      <c r="BO47" s="153" t="str">
        <f t="shared" ca="1" si="58"/>
        <v/>
      </c>
      <c r="BP47" s="153" t="e">
        <f t="shared" ca="1" si="59"/>
        <v>#N/A</v>
      </c>
      <c r="BQ47" s="150">
        <f t="shared" ca="1" si="92"/>
        <v>1</v>
      </c>
      <c r="BR47" s="153" t="e">
        <f t="shared" ca="1" si="93"/>
        <v>#N/A</v>
      </c>
      <c r="BS47" s="153" t="e">
        <f t="shared" ca="1" si="60"/>
        <v>#N/A</v>
      </c>
      <c r="BT47" s="153">
        <f t="shared" ca="1" si="94"/>
        <v>0</v>
      </c>
      <c r="BU47" s="153" t="str">
        <f t="shared" ca="1" si="61"/>
        <v/>
      </c>
      <c r="BV47" s="153">
        <f t="shared" ca="1" si="95"/>
        <v>0</v>
      </c>
      <c r="BW47" s="153" t="str">
        <f t="shared" ca="1" si="62"/>
        <v/>
      </c>
      <c r="BX47" s="153">
        <f t="shared" ca="1" si="96"/>
        <v>0</v>
      </c>
      <c r="BY47" s="153" t="str">
        <f t="shared" ca="1" si="63"/>
        <v/>
      </c>
      <c r="BZ47" s="153">
        <f t="shared" ca="1" si="97"/>
        <v>0</v>
      </c>
      <c r="CA47" s="153" t="str">
        <f t="shared" ca="1" si="64"/>
        <v/>
      </c>
      <c r="CB47" s="153">
        <f t="shared" ca="1" si="65"/>
        <v>0</v>
      </c>
      <c r="CC47" s="153" t="str">
        <f t="shared" ca="1" si="66"/>
        <v/>
      </c>
      <c r="CD47" s="153" t="e">
        <f t="shared" ca="1" si="67"/>
        <v>#N/A</v>
      </c>
    </row>
    <row r="48" spans="1:82">
      <c r="A48" s="150">
        <f t="shared" si="30"/>
        <v>43</v>
      </c>
      <c r="B48" s="40"/>
      <c r="C48" s="169"/>
      <c r="D48" s="170"/>
      <c r="E48" s="170"/>
      <c r="F48" s="171"/>
      <c r="G48" s="42"/>
      <c r="H48" s="42"/>
      <c r="I48" s="42"/>
      <c r="J48" s="42"/>
      <c r="K48" s="42"/>
      <c r="L48" s="168" t="str">
        <f t="shared" ca="1" si="68"/>
        <v/>
      </c>
      <c r="M48" s="111"/>
      <c r="N48" s="150" t="b">
        <f t="shared" ca="1" si="31"/>
        <v>0</v>
      </c>
      <c r="O48" s="150" t="b">
        <f t="shared" si="32"/>
        <v>0</v>
      </c>
      <c r="P48" s="111"/>
      <c r="Q48" s="150">
        <f t="shared" si="33"/>
        <v>42</v>
      </c>
      <c r="R48" s="150">
        <f t="shared" ca="1" si="69"/>
        <v>0</v>
      </c>
      <c r="S48" s="150" t="b">
        <f t="shared" ca="1" si="70"/>
        <v>1</v>
      </c>
      <c r="T48" s="111"/>
      <c r="U48" s="150" t="e">
        <f t="shared" ca="1" si="71"/>
        <v>#N/A</v>
      </c>
      <c r="V48" s="150" t="e">
        <f t="shared" ca="1" si="34"/>
        <v>#N/A</v>
      </c>
      <c r="W48" s="112" t="str">
        <f t="shared" ca="1" si="72"/>
        <v/>
      </c>
      <c r="X48" s="112" t="e">
        <f ca="1" xml:space="preserve"> IF(Y48,IF(AN48="",CONCATENATE(UPPER(LEFT(SystemName,1)),RIGHT(SystemName,LEN(SystemName)-1)),"When " &amp; AN48 &amp; ", " &amp; SystemName) &amp; " shall not allow " &amp; BB48 &amp; " to " &amp; BP48 &amp; ".  If such an attacker tries, " &amp; SystemName &amp; " shall " &amp; CD48 &amp; " the attack.","Attackers, prohibited threats, or intended response not yet defined.")</f>
        <v>#N/A</v>
      </c>
      <c r="Y48" s="112" t="e">
        <f t="shared" ca="1" si="35"/>
        <v>#N/A</v>
      </c>
      <c r="Z48" s="150" t="e">
        <f t="shared" ca="1" si="73"/>
        <v>#N/A</v>
      </c>
      <c r="AA48" s="150">
        <f t="shared" ca="1" si="74"/>
        <v>1</v>
      </c>
      <c r="AB48" s="153" t="e">
        <f t="shared" ca="1" si="75"/>
        <v>#N/A</v>
      </c>
      <c r="AC48" s="153" t="e">
        <f t="shared" ca="1" si="36"/>
        <v>#N/A</v>
      </c>
      <c r="AD48" s="153">
        <f t="shared" ca="1" si="76"/>
        <v>0</v>
      </c>
      <c r="AE48" s="153" t="str">
        <f t="shared" ca="1" si="37"/>
        <v/>
      </c>
      <c r="AF48" s="153">
        <f t="shared" ca="1" si="77"/>
        <v>0</v>
      </c>
      <c r="AG48" s="153" t="str">
        <f t="shared" ca="1" si="38"/>
        <v/>
      </c>
      <c r="AH48" s="153">
        <f t="shared" ca="1" si="78"/>
        <v>0</v>
      </c>
      <c r="AI48" s="153" t="str">
        <f t="shared" ca="1" si="39"/>
        <v/>
      </c>
      <c r="AJ48" s="153">
        <f t="shared" ca="1" si="79"/>
        <v>0</v>
      </c>
      <c r="AK48" s="153" t="str">
        <f t="shared" ca="1" si="40"/>
        <v/>
      </c>
      <c r="AL48" s="153">
        <f t="shared" ca="1" si="41"/>
        <v>0</v>
      </c>
      <c r="AM48" s="153" t="str">
        <f t="shared" ca="1" si="42"/>
        <v/>
      </c>
      <c r="AN48" s="153" t="e">
        <f t="shared" ca="1" si="43"/>
        <v>#N/A</v>
      </c>
      <c r="AO48" s="150">
        <f t="shared" ca="1" si="80"/>
        <v>1</v>
      </c>
      <c r="AP48" s="153" t="e">
        <f t="shared" ca="1" si="81"/>
        <v>#N/A</v>
      </c>
      <c r="AQ48" s="153" t="e">
        <f t="shared" ca="1" si="44"/>
        <v>#N/A</v>
      </c>
      <c r="AR48" s="153">
        <f t="shared" ca="1" si="82"/>
        <v>0</v>
      </c>
      <c r="AS48" s="153" t="str">
        <f t="shared" ca="1" si="45"/>
        <v/>
      </c>
      <c r="AT48" s="153">
        <f t="shared" ca="1" si="83"/>
        <v>0</v>
      </c>
      <c r="AU48" s="153" t="str">
        <f t="shared" ca="1" si="46"/>
        <v/>
      </c>
      <c r="AV48" s="153">
        <f t="shared" ca="1" si="84"/>
        <v>0</v>
      </c>
      <c r="AW48" s="153" t="str">
        <f t="shared" ca="1" si="47"/>
        <v/>
      </c>
      <c r="AX48" s="153">
        <f t="shared" ca="1" si="85"/>
        <v>0</v>
      </c>
      <c r="AY48" s="153" t="str">
        <f t="shared" ca="1" si="48"/>
        <v/>
      </c>
      <c r="AZ48" s="153">
        <f t="shared" ca="1" si="49"/>
        <v>0</v>
      </c>
      <c r="BA48" s="153" t="str">
        <f t="shared" ca="1" si="50"/>
        <v/>
      </c>
      <c r="BB48" s="153" t="e">
        <f t="shared" ca="1" si="51"/>
        <v>#N/A</v>
      </c>
      <c r="BC48" s="150">
        <f t="shared" ca="1" si="86"/>
        <v>1</v>
      </c>
      <c r="BD48" s="153" t="e">
        <f t="shared" ca="1" si="87"/>
        <v>#N/A</v>
      </c>
      <c r="BE48" s="153" t="e">
        <f t="shared" ca="1" si="52"/>
        <v>#N/A</v>
      </c>
      <c r="BF48" s="153">
        <f t="shared" ca="1" si="88"/>
        <v>0</v>
      </c>
      <c r="BG48" s="153" t="str">
        <f t="shared" ca="1" si="53"/>
        <v/>
      </c>
      <c r="BH48" s="153">
        <f t="shared" ca="1" si="89"/>
        <v>0</v>
      </c>
      <c r="BI48" s="153" t="str">
        <f t="shared" ca="1" si="54"/>
        <v/>
      </c>
      <c r="BJ48" s="153">
        <f t="shared" ca="1" si="90"/>
        <v>0</v>
      </c>
      <c r="BK48" s="153" t="str">
        <f t="shared" ca="1" si="55"/>
        <v/>
      </c>
      <c r="BL48" s="153">
        <f t="shared" ca="1" si="91"/>
        <v>0</v>
      </c>
      <c r="BM48" s="153" t="str">
        <f t="shared" ca="1" si="56"/>
        <v/>
      </c>
      <c r="BN48" s="153">
        <f t="shared" ca="1" si="57"/>
        <v>0</v>
      </c>
      <c r="BO48" s="153" t="str">
        <f t="shared" ca="1" si="58"/>
        <v/>
      </c>
      <c r="BP48" s="153" t="e">
        <f t="shared" ca="1" si="59"/>
        <v>#N/A</v>
      </c>
      <c r="BQ48" s="150">
        <f t="shared" ca="1" si="92"/>
        <v>1</v>
      </c>
      <c r="BR48" s="153" t="e">
        <f t="shared" ca="1" si="93"/>
        <v>#N/A</v>
      </c>
      <c r="BS48" s="153" t="e">
        <f t="shared" ca="1" si="60"/>
        <v>#N/A</v>
      </c>
      <c r="BT48" s="153">
        <f t="shared" ca="1" si="94"/>
        <v>0</v>
      </c>
      <c r="BU48" s="153" t="str">
        <f t="shared" ca="1" si="61"/>
        <v/>
      </c>
      <c r="BV48" s="153">
        <f t="shared" ca="1" si="95"/>
        <v>0</v>
      </c>
      <c r="BW48" s="153" t="str">
        <f t="shared" ca="1" si="62"/>
        <v/>
      </c>
      <c r="BX48" s="153">
        <f t="shared" ca="1" si="96"/>
        <v>0</v>
      </c>
      <c r="BY48" s="153" t="str">
        <f t="shared" ca="1" si="63"/>
        <v/>
      </c>
      <c r="BZ48" s="153">
        <f t="shared" ca="1" si="97"/>
        <v>0</v>
      </c>
      <c r="CA48" s="153" t="str">
        <f t="shared" ca="1" si="64"/>
        <v/>
      </c>
      <c r="CB48" s="153">
        <f t="shared" ca="1" si="65"/>
        <v>0</v>
      </c>
      <c r="CC48" s="153" t="str">
        <f t="shared" ca="1" si="66"/>
        <v/>
      </c>
      <c r="CD48" s="153" t="e">
        <f t="shared" ca="1" si="67"/>
        <v>#N/A</v>
      </c>
    </row>
    <row r="49" spans="1:82">
      <c r="A49" s="150">
        <f t="shared" si="30"/>
        <v>44</v>
      </c>
      <c r="B49" s="40"/>
      <c r="C49" s="169"/>
      <c r="D49" s="170"/>
      <c r="E49" s="170"/>
      <c r="F49" s="171"/>
      <c r="G49" s="42"/>
      <c r="H49" s="42"/>
      <c r="I49" s="42"/>
      <c r="J49" s="42"/>
      <c r="K49" s="42"/>
      <c r="L49" s="168" t="str">
        <f t="shared" ca="1" si="68"/>
        <v/>
      </c>
      <c r="M49" s="111"/>
      <c r="N49" s="150" t="b">
        <f t="shared" ca="1" si="31"/>
        <v>0</v>
      </c>
      <c r="O49" s="150" t="b">
        <f t="shared" si="32"/>
        <v>0</v>
      </c>
      <c r="P49" s="111"/>
      <c r="Q49" s="150">
        <f t="shared" si="33"/>
        <v>43</v>
      </c>
      <c r="R49" s="150">
        <f t="shared" ca="1" si="69"/>
        <v>0</v>
      </c>
      <c r="S49" s="150" t="b">
        <f t="shared" ca="1" si="70"/>
        <v>1</v>
      </c>
      <c r="T49" s="111"/>
      <c r="U49" s="150" t="e">
        <f t="shared" ca="1" si="71"/>
        <v>#N/A</v>
      </c>
      <c r="V49" s="150" t="e">
        <f t="shared" ca="1" si="34"/>
        <v>#N/A</v>
      </c>
      <c r="W49" s="112" t="str">
        <f t="shared" ca="1" si="72"/>
        <v/>
      </c>
      <c r="X49" s="112" t="e">
        <f ca="1" xml:space="preserve"> IF(Y49,IF(AN49="",CONCATENATE(UPPER(LEFT(SystemName,1)),RIGHT(SystemName,LEN(SystemName)-1)),"When " &amp; AN49 &amp; ", " &amp; SystemName) &amp; " shall not allow " &amp; BB49 &amp; " to " &amp; BP49 &amp; ".  If such an attacker tries, " &amp; SystemName &amp; " shall " &amp; CD49 &amp; " the attack.","Attackers, prohibited threats, or intended response not yet defined.")</f>
        <v>#N/A</v>
      </c>
      <c r="Y49" s="112" t="e">
        <f t="shared" ca="1" si="35"/>
        <v>#N/A</v>
      </c>
      <c r="Z49" s="150" t="e">
        <f t="shared" ca="1" si="73"/>
        <v>#N/A</v>
      </c>
      <c r="AA49" s="150">
        <f t="shared" ca="1" si="74"/>
        <v>1</v>
      </c>
      <c r="AB49" s="153" t="e">
        <f t="shared" ca="1" si="75"/>
        <v>#N/A</v>
      </c>
      <c r="AC49" s="153" t="e">
        <f t="shared" ca="1" si="36"/>
        <v>#N/A</v>
      </c>
      <c r="AD49" s="153">
        <f t="shared" ca="1" si="76"/>
        <v>0</v>
      </c>
      <c r="AE49" s="153" t="str">
        <f t="shared" ca="1" si="37"/>
        <v/>
      </c>
      <c r="AF49" s="153">
        <f t="shared" ca="1" si="77"/>
        <v>0</v>
      </c>
      <c r="AG49" s="153" t="str">
        <f t="shared" ca="1" si="38"/>
        <v/>
      </c>
      <c r="AH49" s="153">
        <f t="shared" ca="1" si="78"/>
        <v>0</v>
      </c>
      <c r="AI49" s="153" t="str">
        <f t="shared" ca="1" si="39"/>
        <v/>
      </c>
      <c r="AJ49" s="153">
        <f t="shared" ca="1" si="79"/>
        <v>0</v>
      </c>
      <c r="AK49" s="153" t="str">
        <f t="shared" ca="1" si="40"/>
        <v/>
      </c>
      <c r="AL49" s="153">
        <f t="shared" ca="1" si="41"/>
        <v>0</v>
      </c>
      <c r="AM49" s="153" t="str">
        <f t="shared" ca="1" si="42"/>
        <v/>
      </c>
      <c r="AN49" s="153" t="e">
        <f t="shared" ca="1" si="43"/>
        <v>#N/A</v>
      </c>
      <c r="AO49" s="150">
        <f t="shared" ca="1" si="80"/>
        <v>1</v>
      </c>
      <c r="AP49" s="153" t="e">
        <f t="shared" ca="1" si="81"/>
        <v>#N/A</v>
      </c>
      <c r="AQ49" s="153" t="e">
        <f t="shared" ca="1" si="44"/>
        <v>#N/A</v>
      </c>
      <c r="AR49" s="153">
        <f t="shared" ca="1" si="82"/>
        <v>0</v>
      </c>
      <c r="AS49" s="153" t="str">
        <f t="shared" ca="1" si="45"/>
        <v/>
      </c>
      <c r="AT49" s="153">
        <f t="shared" ca="1" si="83"/>
        <v>0</v>
      </c>
      <c r="AU49" s="153" t="str">
        <f t="shared" ca="1" si="46"/>
        <v/>
      </c>
      <c r="AV49" s="153">
        <f t="shared" ca="1" si="84"/>
        <v>0</v>
      </c>
      <c r="AW49" s="153" t="str">
        <f t="shared" ca="1" si="47"/>
        <v/>
      </c>
      <c r="AX49" s="153">
        <f t="shared" ca="1" si="85"/>
        <v>0</v>
      </c>
      <c r="AY49" s="153" t="str">
        <f t="shared" ca="1" si="48"/>
        <v/>
      </c>
      <c r="AZ49" s="153">
        <f t="shared" ca="1" si="49"/>
        <v>0</v>
      </c>
      <c r="BA49" s="153" t="str">
        <f t="shared" ca="1" si="50"/>
        <v/>
      </c>
      <c r="BB49" s="153" t="e">
        <f t="shared" ca="1" si="51"/>
        <v>#N/A</v>
      </c>
      <c r="BC49" s="150">
        <f t="shared" ca="1" si="86"/>
        <v>1</v>
      </c>
      <c r="BD49" s="153" t="e">
        <f t="shared" ca="1" si="87"/>
        <v>#N/A</v>
      </c>
      <c r="BE49" s="153" t="e">
        <f t="shared" ca="1" si="52"/>
        <v>#N/A</v>
      </c>
      <c r="BF49" s="153">
        <f t="shared" ca="1" si="88"/>
        <v>0</v>
      </c>
      <c r="BG49" s="153" t="str">
        <f t="shared" ca="1" si="53"/>
        <v/>
      </c>
      <c r="BH49" s="153">
        <f t="shared" ca="1" si="89"/>
        <v>0</v>
      </c>
      <c r="BI49" s="153" t="str">
        <f t="shared" ca="1" si="54"/>
        <v/>
      </c>
      <c r="BJ49" s="153">
        <f t="shared" ca="1" si="90"/>
        <v>0</v>
      </c>
      <c r="BK49" s="153" t="str">
        <f t="shared" ca="1" si="55"/>
        <v/>
      </c>
      <c r="BL49" s="153">
        <f t="shared" ca="1" si="91"/>
        <v>0</v>
      </c>
      <c r="BM49" s="153" t="str">
        <f t="shared" ca="1" si="56"/>
        <v/>
      </c>
      <c r="BN49" s="153">
        <f t="shared" ca="1" si="57"/>
        <v>0</v>
      </c>
      <c r="BO49" s="153" t="str">
        <f t="shared" ca="1" si="58"/>
        <v/>
      </c>
      <c r="BP49" s="153" t="e">
        <f t="shared" ca="1" si="59"/>
        <v>#N/A</v>
      </c>
      <c r="BQ49" s="150">
        <f t="shared" ca="1" si="92"/>
        <v>1</v>
      </c>
      <c r="BR49" s="153" t="e">
        <f t="shared" ca="1" si="93"/>
        <v>#N/A</v>
      </c>
      <c r="BS49" s="153" t="e">
        <f t="shared" ca="1" si="60"/>
        <v>#N/A</v>
      </c>
      <c r="BT49" s="153">
        <f t="shared" ca="1" si="94"/>
        <v>0</v>
      </c>
      <c r="BU49" s="153" t="str">
        <f t="shared" ca="1" si="61"/>
        <v/>
      </c>
      <c r="BV49" s="153">
        <f t="shared" ca="1" si="95"/>
        <v>0</v>
      </c>
      <c r="BW49" s="153" t="str">
        <f t="shared" ca="1" si="62"/>
        <v/>
      </c>
      <c r="BX49" s="153">
        <f t="shared" ca="1" si="96"/>
        <v>0</v>
      </c>
      <c r="BY49" s="153" t="str">
        <f t="shared" ca="1" si="63"/>
        <v/>
      </c>
      <c r="BZ49" s="153">
        <f t="shared" ca="1" si="97"/>
        <v>0</v>
      </c>
      <c r="CA49" s="153" t="str">
        <f t="shared" ca="1" si="64"/>
        <v/>
      </c>
      <c r="CB49" s="153">
        <f t="shared" ca="1" si="65"/>
        <v>0</v>
      </c>
      <c r="CC49" s="153" t="str">
        <f t="shared" ca="1" si="66"/>
        <v/>
      </c>
      <c r="CD49" s="153" t="e">
        <f t="shared" ca="1" si="67"/>
        <v>#N/A</v>
      </c>
    </row>
    <row r="50" spans="1:82">
      <c r="A50" s="150">
        <f t="shared" si="30"/>
        <v>45</v>
      </c>
      <c r="B50" s="40"/>
      <c r="C50" s="169"/>
      <c r="D50" s="170"/>
      <c r="E50" s="170"/>
      <c r="F50" s="171"/>
      <c r="G50" s="42"/>
      <c r="H50" s="42"/>
      <c r="I50" s="42"/>
      <c r="J50" s="42"/>
      <c r="K50" s="42"/>
      <c r="L50" s="168" t="str">
        <f t="shared" ca="1" si="68"/>
        <v/>
      </c>
      <c r="M50" s="111"/>
      <c r="N50" s="150" t="b">
        <f t="shared" ca="1" si="31"/>
        <v>0</v>
      </c>
      <c r="O50" s="150" t="b">
        <f t="shared" si="32"/>
        <v>0</v>
      </c>
      <c r="P50" s="111"/>
      <c r="Q50" s="150">
        <f t="shared" si="33"/>
        <v>44</v>
      </c>
      <c r="R50" s="150">
        <f t="shared" ca="1" si="69"/>
        <v>0</v>
      </c>
      <c r="S50" s="150" t="b">
        <f t="shared" ca="1" si="70"/>
        <v>1</v>
      </c>
      <c r="T50" s="111"/>
      <c r="U50" s="150" t="e">
        <f t="shared" ca="1" si="71"/>
        <v>#N/A</v>
      </c>
      <c r="V50" s="150" t="e">
        <f t="shared" ca="1" si="34"/>
        <v>#N/A</v>
      </c>
      <c r="W50" s="112" t="str">
        <f t="shared" ca="1" si="72"/>
        <v/>
      </c>
      <c r="X50" s="112" t="e">
        <f ca="1" xml:space="preserve"> IF(Y50,IF(AN50="",CONCATENATE(UPPER(LEFT(SystemName,1)),RIGHT(SystemName,LEN(SystemName)-1)),"When " &amp; AN50 &amp; ", " &amp; SystemName) &amp; " shall not allow " &amp; BB50 &amp; " to " &amp; BP50 &amp; ".  If such an attacker tries, " &amp; SystemName &amp; " shall " &amp; CD50 &amp; " the attack.","Attackers, prohibited threats, or intended response not yet defined.")</f>
        <v>#N/A</v>
      </c>
      <c r="Y50" s="112" t="e">
        <f t="shared" ca="1" si="35"/>
        <v>#N/A</v>
      </c>
      <c r="Z50" s="150" t="e">
        <f t="shared" ca="1" si="73"/>
        <v>#N/A</v>
      </c>
      <c r="AA50" s="150">
        <f t="shared" ca="1" si="74"/>
        <v>1</v>
      </c>
      <c r="AB50" s="153" t="e">
        <f t="shared" ca="1" si="75"/>
        <v>#N/A</v>
      </c>
      <c r="AC50" s="153" t="e">
        <f t="shared" ca="1" si="36"/>
        <v>#N/A</v>
      </c>
      <c r="AD50" s="153">
        <f t="shared" ca="1" si="76"/>
        <v>0</v>
      </c>
      <c r="AE50" s="153" t="str">
        <f t="shared" ca="1" si="37"/>
        <v/>
      </c>
      <c r="AF50" s="153">
        <f t="shared" ca="1" si="77"/>
        <v>0</v>
      </c>
      <c r="AG50" s="153" t="str">
        <f t="shared" ca="1" si="38"/>
        <v/>
      </c>
      <c r="AH50" s="153">
        <f t="shared" ca="1" si="78"/>
        <v>0</v>
      </c>
      <c r="AI50" s="153" t="str">
        <f t="shared" ca="1" si="39"/>
        <v/>
      </c>
      <c r="AJ50" s="153">
        <f t="shared" ca="1" si="79"/>
        <v>0</v>
      </c>
      <c r="AK50" s="153" t="str">
        <f t="shared" ca="1" si="40"/>
        <v/>
      </c>
      <c r="AL50" s="153">
        <f t="shared" ca="1" si="41"/>
        <v>0</v>
      </c>
      <c r="AM50" s="153" t="str">
        <f t="shared" ca="1" si="42"/>
        <v/>
      </c>
      <c r="AN50" s="153" t="e">
        <f t="shared" ca="1" si="43"/>
        <v>#N/A</v>
      </c>
      <c r="AO50" s="150">
        <f t="shared" ca="1" si="80"/>
        <v>1</v>
      </c>
      <c r="AP50" s="153" t="e">
        <f t="shared" ca="1" si="81"/>
        <v>#N/A</v>
      </c>
      <c r="AQ50" s="153" t="e">
        <f t="shared" ca="1" si="44"/>
        <v>#N/A</v>
      </c>
      <c r="AR50" s="153">
        <f t="shared" ca="1" si="82"/>
        <v>0</v>
      </c>
      <c r="AS50" s="153" t="str">
        <f t="shared" ca="1" si="45"/>
        <v/>
      </c>
      <c r="AT50" s="153">
        <f t="shared" ca="1" si="83"/>
        <v>0</v>
      </c>
      <c r="AU50" s="153" t="str">
        <f t="shared" ca="1" si="46"/>
        <v/>
      </c>
      <c r="AV50" s="153">
        <f t="shared" ca="1" si="84"/>
        <v>0</v>
      </c>
      <c r="AW50" s="153" t="str">
        <f t="shared" ca="1" si="47"/>
        <v/>
      </c>
      <c r="AX50" s="153">
        <f t="shared" ca="1" si="85"/>
        <v>0</v>
      </c>
      <c r="AY50" s="153" t="str">
        <f t="shared" ca="1" si="48"/>
        <v/>
      </c>
      <c r="AZ50" s="153">
        <f t="shared" ca="1" si="49"/>
        <v>0</v>
      </c>
      <c r="BA50" s="153" t="str">
        <f t="shared" ca="1" si="50"/>
        <v/>
      </c>
      <c r="BB50" s="153" t="e">
        <f t="shared" ca="1" si="51"/>
        <v>#N/A</v>
      </c>
      <c r="BC50" s="150">
        <f t="shared" ca="1" si="86"/>
        <v>1</v>
      </c>
      <c r="BD50" s="153" t="e">
        <f t="shared" ca="1" si="87"/>
        <v>#N/A</v>
      </c>
      <c r="BE50" s="153" t="e">
        <f t="shared" ca="1" si="52"/>
        <v>#N/A</v>
      </c>
      <c r="BF50" s="153">
        <f t="shared" ca="1" si="88"/>
        <v>0</v>
      </c>
      <c r="BG50" s="153" t="str">
        <f t="shared" ca="1" si="53"/>
        <v/>
      </c>
      <c r="BH50" s="153">
        <f t="shared" ca="1" si="89"/>
        <v>0</v>
      </c>
      <c r="BI50" s="153" t="str">
        <f t="shared" ca="1" si="54"/>
        <v/>
      </c>
      <c r="BJ50" s="153">
        <f t="shared" ca="1" si="90"/>
        <v>0</v>
      </c>
      <c r="BK50" s="153" t="str">
        <f t="shared" ca="1" si="55"/>
        <v/>
      </c>
      <c r="BL50" s="153">
        <f t="shared" ca="1" si="91"/>
        <v>0</v>
      </c>
      <c r="BM50" s="153" t="str">
        <f t="shared" ca="1" si="56"/>
        <v/>
      </c>
      <c r="BN50" s="153">
        <f t="shared" ca="1" si="57"/>
        <v>0</v>
      </c>
      <c r="BO50" s="153" t="str">
        <f t="shared" ca="1" si="58"/>
        <v/>
      </c>
      <c r="BP50" s="153" t="e">
        <f t="shared" ca="1" si="59"/>
        <v>#N/A</v>
      </c>
      <c r="BQ50" s="150">
        <f t="shared" ca="1" si="92"/>
        <v>1</v>
      </c>
      <c r="BR50" s="153" t="e">
        <f t="shared" ca="1" si="93"/>
        <v>#N/A</v>
      </c>
      <c r="BS50" s="153" t="e">
        <f t="shared" ca="1" si="60"/>
        <v>#N/A</v>
      </c>
      <c r="BT50" s="153">
        <f t="shared" ca="1" si="94"/>
        <v>0</v>
      </c>
      <c r="BU50" s="153" t="str">
        <f t="shared" ca="1" si="61"/>
        <v/>
      </c>
      <c r="BV50" s="153">
        <f t="shared" ca="1" si="95"/>
        <v>0</v>
      </c>
      <c r="BW50" s="153" t="str">
        <f t="shared" ca="1" si="62"/>
        <v/>
      </c>
      <c r="BX50" s="153">
        <f t="shared" ca="1" si="96"/>
        <v>0</v>
      </c>
      <c r="BY50" s="153" t="str">
        <f t="shared" ca="1" si="63"/>
        <v/>
      </c>
      <c r="BZ50" s="153">
        <f t="shared" ca="1" si="97"/>
        <v>0</v>
      </c>
      <c r="CA50" s="153" t="str">
        <f t="shared" ca="1" si="64"/>
        <v/>
      </c>
      <c r="CB50" s="153">
        <f t="shared" ca="1" si="65"/>
        <v>0</v>
      </c>
      <c r="CC50" s="153" t="str">
        <f t="shared" ca="1" si="66"/>
        <v/>
      </c>
      <c r="CD50" s="153" t="e">
        <f t="shared" ca="1" si="67"/>
        <v>#N/A</v>
      </c>
    </row>
    <row r="51" spans="1:82">
      <c r="A51" s="150">
        <f t="shared" si="30"/>
        <v>46</v>
      </c>
      <c r="B51" s="40"/>
      <c r="C51" s="169"/>
      <c r="D51" s="170"/>
      <c r="E51" s="170"/>
      <c r="F51" s="171"/>
      <c r="G51" s="42"/>
      <c r="H51" s="42"/>
      <c r="I51" s="42"/>
      <c r="J51" s="42"/>
      <c r="K51" s="42"/>
      <c r="L51" s="168" t="str">
        <f t="shared" ca="1" si="68"/>
        <v/>
      </c>
      <c r="M51" s="111"/>
      <c r="N51" s="150" t="b">
        <f t="shared" ca="1" si="31"/>
        <v>0</v>
      </c>
      <c r="O51" s="150" t="b">
        <f t="shared" si="32"/>
        <v>0</v>
      </c>
      <c r="P51" s="111"/>
      <c r="Q51" s="150">
        <f t="shared" si="33"/>
        <v>45</v>
      </c>
      <c r="R51" s="150">
        <f t="shared" ca="1" si="69"/>
        <v>0</v>
      </c>
      <c r="S51" s="150" t="b">
        <f t="shared" ca="1" si="70"/>
        <v>1</v>
      </c>
      <c r="T51" s="111"/>
      <c r="U51" s="150" t="e">
        <f t="shared" ca="1" si="71"/>
        <v>#N/A</v>
      </c>
      <c r="V51" s="150" t="e">
        <f t="shared" ca="1" si="34"/>
        <v>#N/A</v>
      </c>
      <c r="W51" s="112" t="str">
        <f t="shared" ca="1" si="72"/>
        <v/>
      </c>
      <c r="X51" s="112" t="e">
        <f ca="1" xml:space="preserve"> IF(Y51,IF(AN51="",CONCATENATE(UPPER(LEFT(SystemName,1)),RIGHT(SystemName,LEN(SystemName)-1)),"When " &amp; AN51 &amp; ", " &amp; SystemName) &amp; " shall not allow " &amp; BB51 &amp; " to " &amp; BP51 &amp; ".  If such an attacker tries, " &amp; SystemName &amp; " shall " &amp; CD51 &amp; " the attack.","Attackers, prohibited threats, or intended response not yet defined.")</f>
        <v>#N/A</v>
      </c>
      <c r="Y51" s="112" t="e">
        <f t="shared" ca="1" si="35"/>
        <v>#N/A</v>
      </c>
      <c r="Z51" s="150" t="e">
        <f t="shared" ca="1" si="73"/>
        <v>#N/A</v>
      </c>
      <c r="AA51" s="150">
        <f t="shared" ca="1" si="74"/>
        <v>1</v>
      </c>
      <c r="AB51" s="153" t="e">
        <f t="shared" ca="1" si="75"/>
        <v>#N/A</v>
      </c>
      <c r="AC51" s="153" t="e">
        <f t="shared" ca="1" si="36"/>
        <v>#N/A</v>
      </c>
      <c r="AD51" s="153">
        <f t="shared" ca="1" si="76"/>
        <v>0</v>
      </c>
      <c r="AE51" s="153" t="str">
        <f t="shared" ca="1" si="37"/>
        <v/>
      </c>
      <c r="AF51" s="153">
        <f t="shared" ca="1" si="77"/>
        <v>0</v>
      </c>
      <c r="AG51" s="153" t="str">
        <f t="shared" ca="1" si="38"/>
        <v/>
      </c>
      <c r="AH51" s="153">
        <f t="shared" ca="1" si="78"/>
        <v>0</v>
      </c>
      <c r="AI51" s="153" t="str">
        <f t="shared" ca="1" si="39"/>
        <v/>
      </c>
      <c r="AJ51" s="153">
        <f t="shared" ca="1" si="79"/>
        <v>0</v>
      </c>
      <c r="AK51" s="153" t="str">
        <f t="shared" ca="1" si="40"/>
        <v/>
      </c>
      <c r="AL51" s="153">
        <f t="shared" ca="1" si="41"/>
        <v>0</v>
      </c>
      <c r="AM51" s="153" t="str">
        <f t="shared" ca="1" si="42"/>
        <v/>
      </c>
      <c r="AN51" s="153" t="e">
        <f t="shared" ca="1" si="43"/>
        <v>#N/A</v>
      </c>
      <c r="AO51" s="150">
        <f t="shared" ca="1" si="80"/>
        <v>1</v>
      </c>
      <c r="AP51" s="153" t="e">
        <f t="shared" ca="1" si="81"/>
        <v>#N/A</v>
      </c>
      <c r="AQ51" s="153" t="e">
        <f t="shared" ca="1" si="44"/>
        <v>#N/A</v>
      </c>
      <c r="AR51" s="153">
        <f t="shared" ca="1" si="82"/>
        <v>0</v>
      </c>
      <c r="AS51" s="153" t="str">
        <f t="shared" ca="1" si="45"/>
        <v/>
      </c>
      <c r="AT51" s="153">
        <f t="shared" ca="1" si="83"/>
        <v>0</v>
      </c>
      <c r="AU51" s="153" t="str">
        <f t="shared" ca="1" si="46"/>
        <v/>
      </c>
      <c r="AV51" s="153">
        <f t="shared" ca="1" si="84"/>
        <v>0</v>
      </c>
      <c r="AW51" s="153" t="str">
        <f t="shared" ca="1" si="47"/>
        <v/>
      </c>
      <c r="AX51" s="153">
        <f t="shared" ca="1" si="85"/>
        <v>0</v>
      </c>
      <c r="AY51" s="153" t="str">
        <f t="shared" ca="1" si="48"/>
        <v/>
      </c>
      <c r="AZ51" s="153">
        <f t="shared" ca="1" si="49"/>
        <v>0</v>
      </c>
      <c r="BA51" s="153" t="str">
        <f t="shared" ca="1" si="50"/>
        <v/>
      </c>
      <c r="BB51" s="153" t="e">
        <f t="shared" ca="1" si="51"/>
        <v>#N/A</v>
      </c>
      <c r="BC51" s="150">
        <f t="shared" ca="1" si="86"/>
        <v>1</v>
      </c>
      <c r="BD51" s="153" t="e">
        <f t="shared" ca="1" si="87"/>
        <v>#N/A</v>
      </c>
      <c r="BE51" s="153" t="e">
        <f t="shared" ca="1" si="52"/>
        <v>#N/A</v>
      </c>
      <c r="BF51" s="153">
        <f t="shared" ca="1" si="88"/>
        <v>0</v>
      </c>
      <c r="BG51" s="153" t="str">
        <f t="shared" ca="1" si="53"/>
        <v/>
      </c>
      <c r="BH51" s="153">
        <f t="shared" ca="1" si="89"/>
        <v>0</v>
      </c>
      <c r="BI51" s="153" t="str">
        <f t="shared" ca="1" si="54"/>
        <v/>
      </c>
      <c r="BJ51" s="153">
        <f t="shared" ca="1" si="90"/>
        <v>0</v>
      </c>
      <c r="BK51" s="153" t="str">
        <f t="shared" ca="1" si="55"/>
        <v/>
      </c>
      <c r="BL51" s="153">
        <f t="shared" ca="1" si="91"/>
        <v>0</v>
      </c>
      <c r="BM51" s="153" t="str">
        <f t="shared" ca="1" si="56"/>
        <v/>
      </c>
      <c r="BN51" s="153">
        <f t="shared" ca="1" si="57"/>
        <v>0</v>
      </c>
      <c r="BO51" s="153" t="str">
        <f t="shared" ca="1" si="58"/>
        <v/>
      </c>
      <c r="BP51" s="153" t="e">
        <f t="shared" ca="1" si="59"/>
        <v>#N/A</v>
      </c>
      <c r="BQ51" s="150">
        <f t="shared" ca="1" si="92"/>
        <v>1</v>
      </c>
      <c r="BR51" s="153" t="e">
        <f t="shared" ca="1" si="93"/>
        <v>#N/A</v>
      </c>
      <c r="BS51" s="153" t="e">
        <f t="shared" ca="1" si="60"/>
        <v>#N/A</v>
      </c>
      <c r="BT51" s="153">
        <f t="shared" ca="1" si="94"/>
        <v>0</v>
      </c>
      <c r="BU51" s="153" t="str">
        <f t="shared" ca="1" si="61"/>
        <v/>
      </c>
      <c r="BV51" s="153">
        <f t="shared" ca="1" si="95"/>
        <v>0</v>
      </c>
      <c r="BW51" s="153" t="str">
        <f t="shared" ca="1" si="62"/>
        <v/>
      </c>
      <c r="BX51" s="153">
        <f t="shared" ca="1" si="96"/>
        <v>0</v>
      </c>
      <c r="BY51" s="153" t="str">
        <f t="shared" ca="1" si="63"/>
        <v/>
      </c>
      <c r="BZ51" s="153">
        <f t="shared" ca="1" si="97"/>
        <v>0</v>
      </c>
      <c r="CA51" s="153" t="str">
        <f t="shared" ca="1" si="64"/>
        <v/>
      </c>
      <c r="CB51" s="153">
        <f t="shared" ca="1" si="65"/>
        <v>0</v>
      </c>
      <c r="CC51" s="153" t="str">
        <f t="shared" ca="1" si="66"/>
        <v/>
      </c>
      <c r="CD51" s="153" t="e">
        <f t="shared" ca="1" si="67"/>
        <v>#N/A</v>
      </c>
    </row>
    <row r="52" spans="1:82">
      <c r="A52" s="150">
        <f t="shared" si="30"/>
        <v>47</v>
      </c>
      <c r="B52" s="40"/>
      <c r="C52" s="169"/>
      <c r="D52" s="170"/>
      <c r="E52" s="170"/>
      <c r="F52" s="171"/>
      <c r="G52" s="42"/>
      <c r="H52" s="42"/>
      <c r="I52" s="42"/>
      <c r="J52" s="42"/>
      <c r="K52" s="42"/>
      <c r="L52" s="168" t="str">
        <f t="shared" ca="1" si="68"/>
        <v/>
      </c>
      <c r="M52" s="111"/>
      <c r="N52" s="150" t="b">
        <f t="shared" ca="1" si="31"/>
        <v>0</v>
      </c>
      <c r="O52" s="150" t="b">
        <f t="shared" si="32"/>
        <v>0</v>
      </c>
      <c r="P52" s="111"/>
      <c r="Q52" s="150">
        <f t="shared" si="33"/>
        <v>46</v>
      </c>
      <c r="R52" s="150">
        <f t="shared" ca="1" si="69"/>
        <v>0</v>
      </c>
      <c r="S52" s="150" t="b">
        <f t="shared" ca="1" si="70"/>
        <v>1</v>
      </c>
      <c r="T52" s="111"/>
      <c r="U52" s="150" t="e">
        <f t="shared" ca="1" si="71"/>
        <v>#N/A</v>
      </c>
      <c r="V52" s="150" t="e">
        <f t="shared" ca="1" si="34"/>
        <v>#N/A</v>
      </c>
      <c r="W52" s="112" t="str">
        <f t="shared" ca="1" si="72"/>
        <v/>
      </c>
      <c r="X52" s="112" t="e">
        <f ca="1" xml:space="preserve"> IF(Y52,IF(AN52="",CONCATENATE(UPPER(LEFT(SystemName,1)),RIGHT(SystemName,LEN(SystemName)-1)),"When " &amp; AN52 &amp; ", " &amp; SystemName) &amp; " shall not allow " &amp; BB52 &amp; " to " &amp; BP52 &amp; ".  If such an attacker tries, " &amp; SystemName &amp; " shall " &amp; CD52 &amp; " the attack.","Attackers, prohibited threats, or intended response not yet defined.")</f>
        <v>#N/A</v>
      </c>
      <c r="Y52" s="112" t="e">
        <f t="shared" ca="1" si="35"/>
        <v>#N/A</v>
      </c>
      <c r="Z52" s="150" t="e">
        <f t="shared" ca="1" si="73"/>
        <v>#N/A</v>
      </c>
      <c r="AA52" s="150">
        <f t="shared" ca="1" si="74"/>
        <v>1</v>
      </c>
      <c r="AB52" s="153" t="e">
        <f t="shared" ca="1" si="75"/>
        <v>#N/A</v>
      </c>
      <c r="AC52" s="153" t="e">
        <f t="shared" ca="1" si="36"/>
        <v>#N/A</v>
      </c>
      <c r="AD52" s="153">
        <f t="shared" ca="1" si="76"/>
        <v>0</v>
      </c>
      <c r="AE52" s="153" t="str">
        <f t="shared" ca="1" si="37"/>
        <v/>
      </c>
      <c r="AF52" s="153">
        <f t="shared" ca="1" si="77"/>
        <v>0</v>
      </c>
      <c r="AG52" s="153" t="str">
        <f t="shared" ca="1" si="38"/>
        <v/>
      </c>
      <c r="AH52" s="153">
        <f t="shared" ca="1" si="78"/>
        <v>0</v>
      </c>
      <c r="AI52" s="153" t="str">
        <f t="shared" ca="1" si="39"/>
        <v/>
      </c>
      <c r="AJ52" s="153">
        <f t="shared" ca="1" si="79"/>
        <v>0</v>
      </c>
      <c r="AK52" s="153" t="str">
        <f t="shared" ca="1" si="40"/>
        <v/>
      </c>
      <c r="AL52" s="153">
        <f t="shared" ca="1" si="41"/>
        <v>0</v>
      </c>
      <c r="AM52" s="153" t="str">
        <f t="shared" ca="1" si="42"/>
        <v/>
      </c>
      <c r="AN52" s="153" t="e">
        <f t="shared" ca="1" si="43"/>
        <v>#N/A</v>
      </c>
      <c r="AO52" s="150">
        <f t="shared" ca="1" si="80"/>
        <v>1</v>
      </c>
      <c r="AP52" s="153" t="e">
        <f t="shared" ca="1" si="81"/>
        <v>#N/A</v>
      </c>
      <c r="AQ52" s="153" t="e">
        <f t="shared" ca="1" si="44"/>
        <v>#N/A</v>
      </c>
      <c r="AR52" s="153">
        <f t="shared" ca="1" si="82"/>
        <v>0</v>
      </c>
      <c r="AS52" s="153" t="str">
        <f t="shared" ca="1" si="45"/>
        <v/>
      </c>
      <c r="AT52" s="153">
        <f t="shared" ca="1" si="83"/>
        <v>0</v>
      </c>
      <c r="AU52" s="153" t="str">
        <f t="shared" ca="1" si="46"/>
        <v/>
      </c>
      <c r="AV52" s="153">
        <f t="shared" ca="1" si="84"/>
        <v>0</v>
      </c>
      <c r="AW52" s="153" t="str">
        <f t="shared" ca="1" si="47"/>
        <v/>
      </c>
      <c r="AX52" s="153">
        <f t="shared" ca="1" si="85"/>
        <v>0</v>
      </c>
      <c r="AY52" s="153" t="str">
        <f t="shared" ca="1" si="48"/>
        <v/>
      </c>
      <c r="AZ52" s="153">
        <f t="shared" ca="1" si="49"/>
        <v>0</v>
      </c>
      <c r="BA52" s="153" t="str">
        <f t="shared" ca="1" si="50"/>
        <v/>
      </c>
      <c r="BB52" s="153" t="e">
        <f t="shared" ca="1" si="51"/>
        <v>#N/A</v>
      </c>
      <c r="BC52" s="150">
        <f t="shared" ca="1" si="86"/>
        <v>1</v>
      </c>
      <c r="BD52" s="153" t="e">
        <f t="shared" ca="1" si="87"/>
        <v>#N/A</v>
      </c>
      <c r="BE52" s="153" t="e">
        <f t="shared" ca="1" si="52"/>
        <v>#N/A</v>
      </c>
      <c r="BF52" s="153">
        <f t="shared" ca="1" si="88"/>
        <v>0</v>
      </c>
      <c r="BG52" s="153" t="str">
        <f t="shared" ca="1" si="53"/>
        <v/>
      </c>
      <c r="BH52" s="153">
        <f t="shared" ca="1" si="89"/>
        <v>0</v>
      </c>
      <c r="BI52" s="153" t="str">
        <f t="shared" ca="1" si="54"/>
        <v/>
      </c>
      <c r="BJ52" s="153">
        <f t="shared" ca="1" si="90"/>
        <v>0</v>
      </c>
      <c r="BK52" s="153" t="str">
        <f t="shared" ca="1" si="55"/>
        <v/>
      </c>
      <c r="BL52" s="153">
        <f t="shared" ca="1" si="91"/>
        <v>0</v>
      </c>
      <c r="BM52" s="153" t="str">
        <f t="shared" ca="1" si="56"/>
        <v/>
      </c>
      <c r="BN52" s="153">
        <f t="shared" ca="1" si="57"/>
        <v>0</v>
      </c>
      <c r="BO52" s="153" t="str">
        <f t="shared" ca="1" si="58"/>
        <v/>
      </c>
      <c r="BP52" s="153" t="e">
        <f t="shared" ca="1" si="59"/>
        <v>#N/A</v>
      </c>
      <c r="BQ52" s="150">
        <f t="shared" ca="1" si="92"/>
        <v>1</v>
      </c>
      <c r="BR52" s="153" t="e">
        <f t="shared" ca="1" si="93"/>
        <v>#N/A</v>
      </c>
      <c r="BS52" s="153" t="e">
        <f t="shared" ca="1" si="60"/>
        <v>#N/A</v>
      </c>
      <c r="BT52" s="153">
        <f t="shared" ca="1" si="94"/>
        <v>0</v>
      </c>
      <c r="BU52" s="153" t="str">
        <f t="shared" ca="1" si="61"/>
        <v/>
      </c>
      <c r="BV52" s="153">
        <f t="shared" ca="1" si="95"/>
        <v>0</v>
      </c>
      <c r="BW52" s="153" t="str">
        <f t="shared" ca="1" si="62"/>
        <v/>
      </c>
      <c r="BX52" s="153">
        <f t="shared" ca="1" si="96"/>
        <v>0</v>
      </c>
      <c r="BY52" s="153" t="str">
        <f t="shared" ca="1" si="63"/>
        <v/>
      </c>
      <c r="BZ52" s="153">
        <f t="shared" ca="1" si="97"/>
        <v>0</v>
      </c>
      <c r="CA52" s="153" t="str">
        <f t="shared" ca="1" si="64"/>
        <v/>
      </c>
      <c r="CB52" s="153">
        <f t="shared" ca="1" si="65"/>
        <v>0</v>
      </c>
      <c r="CC52" s="153" t="str">
        <f t="shared" ca="1" si="66"/>
        <v/>
      </c>
      <c r="CD52" s="153" t="e">
        <f t="shared" ca="1" si="67"/>
        <v>#N/A</v>
      </c>
    </row>
    <row r="53" spans="1:82">
      <c r="A53" s="150">
        <f t="shared" si="30"/>
        <v>48</v>
      </c>
      <c r="B53" s="40"/>
      <c r="C53" s="169"/>
      <c r="D53" s="170"/>
      <c r="E53" s="170"/>
      <c r="F53" s="171"/>
      <c r="G53" s="42"/>
      <c r="H53" s="42"/>
      <c r="I53" s="42"/>
      <c r="J53" s="42"/>
      <c r="K53" s="42"/>
      <c r="L53" s="168" t="str">
        <f t="shared" ca="1" si="68"/>
        <v/>
      </c>
      <c r="M53" s="111"/>
      <c r="N53" s="150" t="b">
        <f t="shared" ca="1" si="31"/>
        <v>0</v>
      </c>
      <c r="O53" s="150" t="b">
        <f t="shared" si="32"/>
        <v>0</v>
      </c>
      <c r="P53" s="111"/>
      <c r="Q53" s="150">
        <f t="shared" si="33"/>
        <v>47</v>
      </c>
      <c r="R53" s="150">
        <f t="shared" ca="1" si="69"/>
        <v>0</v>
      </c>
      <c r="S53" s="150" t="b">
        <f t="shared" ca="1" si="70"/>
        <v>1</v>
      </c>
      <c r="T53" s="111"/>
      <c r="U53" s="150" t="e">
        <f t="shared" ca="1" si="71"/>
        <v>#N/A</v>
      </c>
      <c r="V53" s="150" t="e">
        <f t="shared" ca="1" si="34"/>
        <v>#N/A</v>
      </c>
      <c r="W53" s="112" t="str">
        <f t="shared" ca="1" si="72"/>
        <v/>
      </c>
      <c r="X53" s="112" t="e">
        <f ca="1" xml:space="preserve"> IF(Y53,IF(AN53="",CONCATENATE(UPPER(LEFT(SystemName,1)),RIGHT(SystemName,LEN(SystemName)-1)),"When " &amp; AN53 &amp; ", " &amp; SystemName) &amp; " shall not allow " &amp; BB53 &amp; " to " &amp; BP53 &amp; ".  If such an attacker tries, " &amp; SystemName &amp; " shall " &amp; CD53 &amp; " the attack.","Attackers, prohibited threats, or intended response not yet defined.")</f>
        <v>#N/A</v>
      </c>
      <c r="Y53" s="112" t="e">
        <f t="shared" ca="1" si="35"/>
        <v>#N/A</v>
      </c>
      <c r="Z53" s="150" t="e">
        <f t="shared" ca="1" si="73"/>
        <v>#N/A</v>
      </c>
      <c r="AA53" s="150">
        <f t="shared" ca="1" si="74"/>
        <v>1</v>
      </c>
      <c r="AB53" s="153" t="e">
        <f t="shared" ca="1" si="75"/>
        <v>#N/A</v>
      </c>
      <c r="AC53" s="153" t="e">
        <f t="shared" ca="1" si="36"/>
        <v>#N/A</v>
      </c>
      <c r="AD53" s="153">
        <f t="shared" ca="1" si="76"/>
        <v>0</v>
      </c>
      <c r="AE53" s="153" t="str">
        <f t="shared" ca="1" si="37"/>
        <v/>
      </c>
      <c r="AF53" s="153">
        <f t="shared" ca="1" si="77"/>
        <v>0</v>
      </c>
      <c r="AG53" s="153" t="str">
        <f t="shared" ca="1" si="38"/>
        <v/>
      </c>
      <c r="AH53" s="153">
        <f t="shared" ca="1" si="78"/>
        <v>0</v>
      </c>
      <c r="AI53" s="153" t="str">
        <f t="shared" ca="1" si="39"/>
        <v/>
      </c>
      <c r="AJ53" s="153">
        <f t="shared" ca="1" si="79"/>
        <v>0</v>
      </c>
      <c r="AK53" s="153" t="str">
        <f t="shared" ca="1" si="40"/>
        <v/>
      </c>
      <c r="AL53" s="153">
        <f t="shared" ca="1" si="41"/>
        <v>0</v>
      </c>
      <c r="AM53" s="153" t="str">
        <f t="shared" ca="1" si="42"/>
        <v/>
      </c>
      <c r="AN53" s="153" t="e">
        <f t="shared" ca="1" si="43"/>
        <v>#N/A</v>
      </c>
      <c r="AO53" s="150">
        <f t="shared" ca="1" si="80"/>
        <v>1</v>
      </c>
      <c r="AP53" s="153" t="e">
        <f t="shared" ca="1" si="81"/>
        <v>#N/A</v>
      </c>
      <c r="AQ53" s="153" t="e">
        <f t="shared" ca="1" si="44"/>
        <v>#N/A</v>
      </c>
      <c r="AR53" s="153">
        <f t="shared" ca="1" si="82"/>
        <v>0</v>
      </c>
      <c r="AS53" s="153" t="str">
        <f t="shared" ca="1" si="45"/>
        <v/>
      </c>
      <c r="AT53" s="153">
        <f t="shared" ca="1" si="83"/>
        <v>0</v>
      </c>
      <c r="AU53" s="153" t="str">
        <f t="shared" ca="1" si="46"/>
        <v/>
      </c>
      <c r="AV53" s="153">
        <f t="shared" ca="1" si="84"/>
        <v>0</v>
      </c>
      <c r="AW53" s="153" t="str">
        <f t="shared" ca="1" si="47"/>
        <v/>
      </c>
      <c r="AX53" s="153">
        <f t="shared" ca="1" si="85"/>
        <v>0</v>
      </c>
      <c r="AY53" s="153" t="str">
        <f t="shared" ca="1" si="48"/>
        <v/>
      </c>
      <c r="AZ53" s="153">
        <f t="shared" ca="1" si="49"/>
        <v>0</v>
      </c>
      <c r="BA53" s="153" t="str">
        <f t="shared" ca="1" si="50"/>
        <v/>
      </c>
      <c r="BB53" s="153" t="e">
        <f t="shared" ca="1" si="51"/>
        <v>#N/A</v>
      </c>
      <c r="BC53" s="150">
        <f t="shared" ca="1" si="86"/>
        <v>1</v>
      </c>
      <c r="BD53" s="153" t="e">
        <f t="shared" ca="1" si="87"/>
        <v>#N/A</v>
      </c>
      <c r="BE53" s="153" t="e">
        <f t="shared" ca="1" si="52"/>
        <v>#N/A</v>
      </c>
      <c r="BF53" s="153">
        <f t="shared" ca="1" si="88"/>
        <v>0</v>
      </c>
      <c r="BG53" s="153" t="str">
        <f t="shared" ca="1" si="53"/>
        <v/>
      </c>
      <c r="BH53" s="153">
        <f t="shared" ca="1" si="89"/>
        <v>0</v>
      </c>
      <c r="BI53" s="153" t="str">
        <f t="shared" ca="1" si="54"/>
        <v/>
      </c>
      <c r="BJ53" s="153">
        <f t="shared" ca="1" si="90"/>
        <v>0</v>
      </c>
      <c r="BK53" s="153" t="str">
        <f t="shared" ca="1" si="55"/>
        <v/>
      </c>
      <c r="BL53" s="153">
        <f t="shared" ca="1" si="91"/>
        <v>0</v>
      </c>
      <c r="BM53" s="153" t="str">
        <f t="shared" ca="1" si="56"/>
        <v/>
      </c>
      <c r="BN53" s="153">
        <f t="shared" ca="1" si="57"/>
        <v>0</v>
      </c>
      <c r="BO53" s="153" t="str">
        <f t="shared" ca="1" si="58"/>
        <v/>
      </c>
      <c r="BP53" s="153" t="e">
        <f t="shared" ca="1" si="59"/>
        <v>#N/A</v>
      </c>
      <c r="BQ53" s="150">
        <f t="shared" ca="1" si="92"/>
        <v>1</v>
      </c>
      <c r="BR53" s="153" t="e">
        <f t="shared" ca="1" si="93"/>
        <v>#N/A</v>
      </c>
      <c r="BS53" s="153" t="e">
        <f t="shared" ca="1" si="60"/>
        <v>#N/A</v>
      </c>
      <c r="BT53" s="153">
        <f t="shared" ca="1" si="94"/>
        <v>0</v>
      </c>
      <c r="BU53" s="153" t="str">
        <f t="shared" ca="1" si="61"/>
        <v/>
      </c>
      <c r="BV53" s="153">
        <f t="shared" ca="1" si="95"/>
        <v>0</v>
      </c>
      <c r="BW53" s="153" t="str">
        <f t="shared" ca="1" si="62"/>
        <v/>
      </c>
      <c r="BX53" s="153">
        <f t="shared" ca="1" si="96"/>
        <v>0</v>
      </c>
      <c r="BY53" s="153" t="str">
        <f t="shared" ca="1" si="63"/>
        <v/>
      </c>
      <c r="BZ53" s="153">
        <f t="shared" ca="1" si="97"/>
        <v>0</v>
      </c>
      <c r="CA53" s="153" t="str">
        <f t="shared" ca="1" si="64"/>
        <v/>
      </c>
      <c r="CB53" s="153">
        <f t="shared" ca="1" si="65"/>
        <v>0</v>
      </c>
      <c r="CC53" s="153" t="str">
        <f t="shared" ca="1" si="66"/>
        <v/>
      </c>
      <c r="CD53" s="153" t="e">
        <f t="shared" ca="1" si="67"/>
        <v>#N/A</v>
      </c>
    </row>
    <row r="54" spans="1:82">
      <c r="A54" s="150">
        <f t="shared" si="30"/>
        <v>49</v>
      </c>
      <c r="B54" s="40"/>
      <c r="C54" s="169"/>
      <c r="D54" s="170"/>
      <c r="E54" s="170"/>
      <c r="F54" s="171"/>
      <c r="G54" s="42"/>
      <c r="H54" s="42"/>
      <c r="I54" s="42"/>
      <c r="J54" s="42"/>
      <c r="K54" s="42"/>
      <c r="L54" s="168" t="str">
        <f t="shared" ca="1" si="68"/>
        <v/>
      </c>
      <c r="M54" s="111"/>
      <c r="N54" s="150" t="b">
        <f t="shared" ca="1" si="31"/>
        <v>0</v>
      </c>
      <c r="O54" s="150" t="b">
        <f t="shared" si="32"/>
        <v>0</v>
      </c>
      <c r="P54" s="111"/>
      <c r="Q54" s="150">
        <f t="shared" si="33"/>
        <v>48</v>
      </c>
      <c r="R54" s="150">
        <f t="shared" ca="1" si="69"/>
        <v>0</v>
      </c>
      <c r="S54" s="150" t="b">
        <f t="shared" ca="1" si="70"/>
        <v>1</v>
      </c>
      <c r="T54" s="111"/>
      <c r="U54" s="150" t="e">
        <f t="shared" ca="1" si="71"/>
        <v>#N/A</v>
      </c>
      <c r="V54" s="150" t="e">
        <f t="shared" ca="1" si="34"/>
        <v>#N/A</v>
      </c>
      <c r="W54" s="112" t="str">
        <f t="shared" ca="1" si="72"/>
        <v/>
      </c>
      <c r="X54" s="112" t="e">
        <f ca="1" xml:space="preserve"> IF(Y54,IF(AN54="",CONCATENATE(UPPER(LEFT(SystemName,1)),RIGHT(SystemName,LEN(SystemName)-1)),"When " &amp; AN54 &amp; ", " &amp; SystemName) &amp; " shall not allow " &amp; BB54 &amp; " to " &amp; BP54 &amp; ".  If such an attacker tries, " &amp; SystemName &amp; " shall " &amp; CD54 &amp; " the attack.","Attackers, prohibited threats, or intended response not yet defined.")</f>
        <v>#N/A</v>
      </c>
      <c r="Y54" s="112" t="e">
        <f t="shared" ca="1" si="35"/>
        <v>#N/A</v>
      </c>
      <c r="Z54" s="150" t="e">
        <f t="shared" ca="1" si="73"/>
        <v>#N/A</v>
      </c>
      <c r="AA54" s="150">
        <f t="shared" ca="1" si="74"/>
        <v>1</v>
      </c>
      <c r="AB54" s="153" t="e">
        <f t="shared" ca="1" si="75"/>
        <v>#N/A</v>
      </c>
      <c r="AC54" s="153" t="e">
        <f t="shared" ca="1" si="36"/>
        <v>#N/A</v>
      </c>
      <c r="AD54" s="153">
        <f t="shared" ca="1" si="76"/>
        <v>0</v>
      </c>
      <c r="AE54" s="153" t="str">
        <f t="shared" ca="1" si="37"/>
        <v/>
      </c>
      <c r="AF54" s="153">
        <f t="shared" ca="1" si="77"/>
        <v>0</v>
      </c>
      <c r="AG54" s="153" t="str">
        <f t="shared" ca="1" si="38"/>
        <v/>
      </c>
      <c r="AH54" s="153">
        <f t="shared" ca="1" si="78"/>
        <v>0</v>
      </c>
      <c r="AI54" s="153" t="str">
        <f t="shared" ca="1" si="39"/>
        <v/>
      </c>
      <c r="AJ54" s="153">
        <f t="shared" ca="1" si="79"/>
        <v>0</v>
      </c>
      <c r="AK54" s="153" t="str">
        <f t="shared" ca="1" si="40"/>
        <v/>
      </c>
      <c r="AL54" s="153">
        <f t="shared" ca="1" si="41"/>
        <v>0</v>
      </c>
      <c r="AM54" s="153" t="str">
        <f t="shared" ca="1" si="42"/>
        <v/>
      </c>
      <c r="AN54" s="153" t="e">
        <f t="shared" ca="1" si="43"/>
        <v>#N/A</v>
      </c>
      <c r="AO54" s="150">
        <f t="shared" ca="1" si="80"/>
        <v>1</v>
      </c>
      <c r="AP54" s="153" t="e">
        <f t="shared" ca="1" si="81"/>
        <v>#N/A</v>
      </c>
      <c r="AQ54" s="153" t="e">
        <f t="shared" ca="1" si="44"/>
        <v>#N/A</v>
      </c>
      <c r="AR54" s="153">
        <f t="shared" ca="1" si="82"/>
        <v>0</v>
      </c>
      <c r="AS54" s="153" t="str">
        <f t="shared" ca="1" si="45"/>
        <v/>
      </c>
      <c r="AT54" s="153">
        <f t="shared" ca="1" si="83"/>
        <v>0</v>
      </c>
      <c r="AU54" s="153" t="str">
        <f t="shared" ca="1" si="46"/>
        <v/>
      </c>
      <c r="AV54" s="153">
        <f t="shared" ca="1" si="84"/>
        <v>0</v>
      </c>
      <c r="AW54" s="153" t="str">
        <f t="shared" ca="1" si="47"/>
        <v/>
      </c>
      <c r="AX54" s="153">
        <f t="shared" ca="1" si="85"/>
        <v>0</v>
      </c>
      <c r="AY54" s="153" t="str">
        <f t="shared" ca="1" si="48"/>
        <v/>
      </c>
      <c r="AZ54" s="153">
        <f t="shared" ca="1" si="49"/>
        <v>0</v>
      </c>
      <c r="BA54" s="153" t="str">
        <f t="shared" ca="1" si="50"/>
        <v/>
      </c>
      <c r="BB54" s="153" t="e">
        <f t="shared" ca="1" si="51"/>
        <v>#N/A</v>
      </c>
      <c r="BC54" s="150">
        <f t="shared" ca="1" si="86"/>
        <v>1</v>
      </c>
      <c r="BD54" s="153" t="e">
        <f t="shared" ca="1" si="87"/>
        <v>#N/A</v>
      </c>
      <c r="BE54" s="153" t="e">
        <f t="shared" ca="1" si="52"/>
        <v>#N/A</v>
      </c>
      <c r="BF54" s="153">
        <f t="shared" ca="1" si="88"/>
        <v>0</v>
      </c>
      <c r="BG54" s="153" t="str">
        <f t="shared" ca="1" si="53"/>
        <v/>
      </c>
      <c r="BH54" s="153">
        <f t="shared" ca="1" si="89"/>
        <v>0</v>
      </c>
      <c r="BI54" s="153" t="str">
        <f t="shared" ca="1" si="54"/>
        <v/>
      </c>
      <c r="BJ54" s="153">
        <f t="shared" ca="1" si="90"/>
        <v>0</v>
      </c>
      <c r="BK54" s="153" t="str">
        <f t="shared" ca="1" si="55"/>
        <v/>
      </c>
      <c r="BL54" s="153">
        <f t="shared" ca="1" si="91"/>
        <v>0</v>
      </c>
      <c r="BM54" s="153" t="str">
        <f t="shared" ca="1" si="56"/>
        <v/>
      </c>
      <c r="BN54" s="153">
        <f t="shared" ca="1" si="57"/>
        <v>0</v>
      </c>
      <c r="BO54" s="153" t="str">
        <f t="shared" ca="1" si="58"/>
        <v/>
      </c>
      <c r="BP54" s="153" t="e">
        <f t="shared" ca="1" si="59"/>
        <v>#N/A</v>
      </c>
      <c r="BQ54" s="150">
        <f t="shared" ca="1" si="92"/>
        <v>1</v>
      </c>
      <c r="BR54" s="153" t="e">
        <f t="shared" ca="1" si="93"/>
        <v>#N/A</v>
      </c>
      <c r="BS54" s="153" t="e">
        <f t="shared" ca="1" si="60"/>
        <v>#N/A</v>
      </c>
      <c r="BT54" s="153">
        <f t="shared" ca="1" si="94"/>
        <v>0</v>
      </c>
      <c r="BU54" s="153" t="str">
        <f t="shared" ca="1" si="61"/>
        <v/>
      </c>
      <c r="BV54" s="153">
        <f t="shared" ca="1" si="95"/>
        <v>0</v>
      </c>
      <c r="BW54" s="153" t="str">
        <f t="shared" ca="1" si="62"/>
        <v/>
      </c>
      <c r="BX54" s="153">
        <f t="shared" ca="1" si="96"/>
        <v>0</v>
      </c>
      <c r="BY54" s="153" t="str">
        <f t="shared" ca="1" si="63"/>
        <v/>
      </c>
      <c r="BZ54" s="153">
        <f t="shared" ca="1" si="97"/>
        <v>0</v>
      </c>
      <c r="CA54" s="153" t="str">
        <f t="shared" ca="1" si="64"/>
        <v/>
      </c>
      <c r="CB54" s="153">
        <f t="shared" ca="1" si="65"/>
        <v>0</v>
      </c>
      <c r="CC54" s="153" t="str">
        <f t="shared" ca="1" si="66"/>
        <v/>
      </c>
      <c r="CD54" s="153" t="e">
        <f t="shared" ca="1" si="67"/>
        <v>#N/A</v>
      </c>
    </row>
    <row r="55" spans="1:82">
      <c r="A55" s="150">
        <f t="shared" si="30"/>
        <v>50</v>
      </c>
      <c r="B55" s="40"/>
      <c r="C55" s="169"/>
      <c r="D55" s="170"/>
      <c r="E55" s="170"/>
      <c r="F55" s="171"/>
      <c r="G55" s="42"/>
      <c r="H55" s="42"/>
      <c r="I55" s="42"/>
      <c r="J55" s="42"/>
      <c r="K55" s="42"/>
      <c r="L55" s="168" t="str">
        <f t="shared" ca="1" si="68"/>
        <v/>
      </c>
      <c r="M55" s="111"/>
      <c r="N55" s="150" t="b">
        <f t="shared" ca="1" si="31"/>
        <v>0</v>
      </c>
      <c r="O55" s="150" t="b">
        <f t="shared" si="32"/>
        <v>0</v>
      </c>
      <c r="P55" s="111"/>
      <c r="Q55" s="150">
        <f t="shared" si="33"/>
        <v>49</v>
      </c>
      <c r="R55" s="150">
        <f t="shared" ca="1" si="69"/>
        <v>0</v>
      </c>
      <c r="S55" s="150" t="b">
        <f t="shared" ca="1" si="70"/>
        <v>1</v>
      </c>
      <c r="T55" s="111"/>
      <c r="U55" s="150" t="e">
        <f t="shared" ca="1" si="71"/>
        <v>#N/A</v>
      </c>
      <c r="V55" s="150" t="e">
        <f t="shared" ca="1" si="34"/>
        <v>#N/A</v>
      </c>
      <c r="W55" s="112" t="str">
        <f t="shared" ca="1" si="72"/>
        <v/>
      </c>
      <c r="X55" s="112" t="e">
        <f ca="1" xml:space="preserve"> IF(Y55,IF(AN55="",CONCATENATE(UPPER(LEFT(SystemName,1)),RIGHT(SystemName,LEN(SystemName)-1)),"When " &amp; AN55 &amp; ", " &amp; SystemName) &amp; " shall not allow " &amp; BB55 &amp; " to " &amp; BP55 &amp; ".  If such an attacker tries, " &amp; SystemName &amp; " shall " &amp; CD55 &amp; " the attack.","Attackers, prohibited threats, or intended response not yet defined.")</f>
        <v>#N/A</v>
      </c>
      <c r="Y55" s="112" t="e">
        <f t="shared" ca="1" si="35"/>
        <v>#N/A</v>
      </c>
      <c r="Z55" s="150" t="e">
        <f t="shared" ca="1" si="73"/>
        <v>#N/A</v>
      </c>
      <c r="AA55" s="150">
        <f t="shared" ca="1" si="74"/>
        <v>1</v>
      </c>
      <c r="AB55" s="153" t="e">
        <f t="shared" ca="1" si="75"/>
        <v>#N/A</v>
      </c>
      <c r="AC55" s="153" t="e">
        <f t="shared" ca="1" si="36"/>
        <v>#N/A</v>
      </c>
      <c r="AD55" s="153">
        <f t="shared" ca="1" si="76"/>
        <v>0</v>
      </c>
      <c r="AE55" s="153" t="str">
        <f t="shared" ca="1" si="37"/>
        <v/>
      </c>
      <c r="AF55" s="153">
        <f t="shared" ca="1" si="77"/>
        <v>0</v>
      </c>
      <c r="AG55" s="153" t="str">
        <f t="shared" ca="1" si="38"/>
        <v/>
      </c>
      <c r="AH55" s="153">
        <f t="shared" ca="1" si="78"/>
        <v>0</v>
      </c>
      <c r="AI55" s="153" t="str">
        <f t="shared" ca="1" si="39"/>
        <v/>
      </c>
      <c r="AJ55" s="153">
        <f t="shared" ca="1" si="79"/>
        <v>0</v>
      </c>
      <c r="AK55" s="153" t="str">
        <f t="shared" ca="1" si="40"/>
        <v/>
      </c>
      <c r="AL55" s="153">
        <f t="shared" ca="1" si="41"/>
        <v>0</v>
      </c>
      <c r="AM55" s="153" t="str">
        <f t="shared" ca="1" si="42"/>
        <v/>
      </c>
      <c r="AN55" s="153" t="e">
        <f t="shared" ca="1" si="43"/>
        <v>#N/A</v>
      </c>
      <c r="AO55" s="150">
        <f t="shared" ca="1" si="80"/>
        <v>1</v>
      </c>
      <c r="AP55" s="153" t="e">
        <f t="shared" ca="1" si="81"/>
        <v>#N/A</v>
      </c>
      <c r="AQ55" s="153" t="e">
        <f t="shared" ca="1" si="44"/>
        <v>#N/A</v>
      </c>
      <c r="AR55" s="153">
        <f t="shared" ca="1" si="82"/>
        <v>0</v>
      </c>
      <c r="AS55" s="153" t="str">
        <f t="shared" ca="1" si="45"/>
        <v/>
      </c>
      <c r="AT55" s="153">
        <f t="shared" ca="1" si="83"/>
        <v>0</v>
      </c>
      <c r="AU55" s="153" t="str">
        <f t="shared" ca="1" si="46"/>
        <v/>
      </c>
      <c r="AV55" s="153">
        <f t="shared" ca="1" si="84"/>
        <v>0</v>
      </c>
      <c r="AW55" s="153" t="str">
        <f t="shared" ca="1" si="47"/>
        <v/>
      </c>
      <c r="AX55" s="153">
        <f t="shared" ca="1" si="85"/>
        <v>0</v>
      </c>
      <c r="AY55" s="153" t="str">
        <f t="shared" ca="1" si="48"/>
        <v/>
      </c>
      <c r="AZ55" s="153">
        <f t="shared" ca="1" si="49"/>
        <v>0</v>
      </c>
      <c r="BA55" s="153" t="str">
        <f t="shared" ca="1" si="50"/>
        <v/>
      </c>
      <c r="BB55" s="153" t="e">
        <f t="shared" ca="1" si="51"/>
        <v>#N/A</v>
      </c>
      <c r="BC55" s="150">
        <f t="shared" ca="1" si="86"/>
        <v>1</v>
      </c>
      <c r="BD55" s="153" t="e">
        <f t="shared" ca="1" si="87"/>
        <v>#N/A</v>
      </c>
      <c r="BE55" s="153" t="e">
        <f t="shared" ca="1" si="52"/>
        <v>#N/A</v>
      </c>
      <c r="BF55" s="153">
        <f t="shared" ca="1" si="88"/>
        <v>0</v>
      </c>
      <c r="BG55" s="153" t="str">
        <f t="shared" ca="1" si="53"/>
        <v/>
      </c>
      <c r="BH55" s="153">
        <f t="shared" ca="1" si="89"/>
        <v>0</v>
      </c>
      <c r="BI55" s="153" t="str">
        <f t="shared" ca="1" si="54"/>
        <v/>
      </c>
      <c r="BJ55" s="153">
        <f t="shared" ca="1" si="90"/>
        <v>0</v>
      </c>
      <c r="BK55" s="153" t="str">
        <f t="shared" ca="1" si="55"/>
        <v/>
      </c>
      <c r="BL55" s="153">
        <f t="shared" ca="1" si="91"/>
        <v>0</v>
      </c>
      <c r="BM55" s="153" t="str">
        <f t="shared" ca="1" si="56"/>
        <v/>
      </c>
      <c r="BN55" s="153">
        <f t="shared" ca="1" si="57"/>
        <v>0</v>
      </c>
      <c r="BO55" s="153" t="str">
        <f t="shared" ca="1" si="58"/>
        <v/>
      </c>
      <c r="BP55" s="153" t="e">
        <f t="shared" ca="1" si="59"/>
        <v>#N/A</v>
      </c>
      <c r="BQ55" s="150">
        <f t="shared" ca="1" si="92"/>
        <v>1</v>
      </c>
      <c r="BR55" s="153" t="e">
        <f t="shared" ca="1" si="93"/>
        <v>#N/A</v>
      </c>
      <c r="BS55" s="153" t="e">
        <f t="shared" ca="1" si="60"/>
        <v>#N/A</v>
      </c>
      <c r="BT55" s="153">
        <f t="shared" ca="1" si="94"/>
        <v>0</v>
      </c>
      <c r="BU55" s="153" t="str">
        <f t="shared" ca="1" si="61"/>
        <v/>
      </c>
      <c r="BV55" s="153">
        <f t="shared" ca="1" si="95"/>
        <v>0</v>
      </c>
      <c r="BW55" s="153" t="str">
        <f t="shared" ca="1" si="62"/>
        <v/>
      </c>
      <c r="BX55" s="153">
        <f t="shared" ca="1" si="96"/>
        <v>0</v>
      </c>
      <c r="BY55" s="153" t="str">
        <f t="shared" ca="1" si="63"/>
        <v/>
      </c>
      <c r="BZ55" s="153">
        <f t="shared" ca="1" si="97"/>
        <v>0</v>
      </c>
      <c r="CA55" s="153" t="str">
        <f t="shared" ca="1" si="64"/>
        <v/>
      </c>
      <c r="CB55" s="153">
        <f t="shared" ca="1" si="65"/>
        <v>0</v>
      </c>
      <c r="CC55" s="153" t="str">
        <f t="shared" ca="1" si="66"/>
        <v/>
      </c>
      <c r="CD55" s="153" t="e">
        <f t="shared" ca="1" si="67"/>
        <v>#N/A</v>
      </c>
    </row>
  </sheetData>
  <autoFilter ref="B5:K5"/>
  <mergeCells count="9">
    <mergeCell ref="G4:K4"/>
    <mergeCell ref="B3:K3"/>
    <mergeCell ref="Q3:S3"/>
    <mergeCell ref="U3:CD3"/>
    <mergeCell ref="AA4:AN4"/>
    <mergeCell ref="AO4:BB4"/>
    <mergeCell ref="BC4:BP4"/>
    <mergeCell ref="BQ4:CD4"/>
    <mergeCell ref="L3:O3"/>
  </mergeCells>
  <phoneticPr fontId="10" type="noConversion"/>
  <conditionalFormatting sqref="C6:F55">
    <cfRule type="expression" dxfId="103" priority="0" stopIfTrue="1">
      <formula>AND($N6,$O6)</formula>
    </cfRule>
    <cfRule type="expression" dxfId="102" priority="1" stopIfTrue="1">
      <formula>AND(NOT($N6),$O6)</formula>
    </cfRule>
  </conditionalFormatting>
  <conditionalFormatting sqref="G5:K5">
    <cfRule type="expression" dxfId="101" priority="12" stopIfTrue="1">
      <formula>NOT(G$2)</formula>
    </cfRule>
  </conditionalFormatting>
  <conditionalFormatting sqref="L6:L55">
    <cfRule type="expression" dxfId="100" priority="3">
      <formula>AND(B6&lt;&gt;"",N6)</formula>
    </cfRule>
    <cfRule type="expression" dxfId="99" priority="6" stopIfTrue="1">
      <formula>AND(B6&lt;&gt;"",NOT(N6))</formula>
    </cfRule>
  </conditionalFormatting>
  <conditionalFormatting sqref="G6:K55">
    <cfRule type="expression" dxfId="98" priority="56" stopIfTrue="1">
      <formula>OR(NOT(G$2),NOT($N6))</formula>
    </cfRule>
    <cfRule type="expression" dxfId="97" priority="57" stopIfTrue="1">
      <formula>AND(G$2,$N6,NOT(ISBLANK(G6)),NOT(G6))</formula>
    </cfRule>
    <cfRule type="expression" dxfId="96" priority="58" stopIfTrue="1">
      <formula>AND(G$2,$N6,NOT(ISBLANK(G6)),G6)</formula>
    </cfRule>
  </conditionalFormatting>
  <conditionalFormatting sqref="B5:B55">
    <cfRule type="expression" dxfId="95" priority="61" stopIfTrue="1">
      <formula>AND(NOT(ISBLANK($B5)),NOT($S5))</formula>
    </cfRule>
  </conditionalFormatting>
  <conditionalFormatting sqref="B6:B55">
    <cfRule type="expression" dxfId="94" priority="62" stopIfTrue="1">
      <formula>AND(NOT(ISBLANK($B6)),$S6)</formula>
    </cfRule>
  </conditionalFormatting>
  <dataValidations count="3">
    <dataValidation type="list" allowBlank="1" showInputMessage="1" showErrorMessage="1" sqref="D6:D55">
      <formula1>AttackerName</formula1>
    </dataValidation>
    <dataValidation type="list" allowBlank="1" showInputMessage="1" showErrorMessage="1" sqref="F6:F55">
      <formula1>IntendedResponse</formula1>
    </dataValidation>
    <dataValidation type="list" allowBlank="1" showInputMessage="1" showErrorMessage="1" sqref="G6:K55">
      <formula1>"TRUE, FALSE"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pane xSplit="2" ySplit="4" topLeftCell="C5" activePane="bottomRight" state="frozen"/>
      <selection activeCell="A3" sqref="A3"/>
      <selection pane="topRight" activeCell="C3" sqref="C3"/>
      <selection pane="bottomLeft" activeCell="A5" sqref="A5"/>
      <selection pane="bottomRight" activeCell="B5" sqref="B5"/>
    </sheetView>
  </sheetViews>
  <sheetFormatPr baseColWidth="10" defaultRowHeight="13" x14ac:dyDescent="0"/>
  <cols>
    <col min="1" max="1" width="6.140625" customWidth="1"/>
    <col min="2" max="2" width="12.85546875" customWidth="1"/>
    <col min="3" max="3" width="23" customWidth="1"/>
    <col min="4" max="4" width="22.85546875" customWidth="1"/>
    <col min="5" max="5" width="27.140625" customWidth="1"/>
    <col min="6" max="10" width="5.7109375" customWidth="1"/>
  </cols>
  <sheetData>
    <row r="1" spans="1:10" hidden="1">
      <c r="A1" s="22"/>
      <c r="B1" s="22"/>
      <c r="C1" s="22"/>
      <c r="D1" s="22"/>
      <c r="E1" s="115" t="s">
        <v>228</v>
      </c>
      <c r="F1" s="31" t="b">
        <f>Actors!L$6&lt;&gt;""</f>
        <v>0</v>
      </c>
      <c r="G1" s="31" t="b">
        <f>Actors!M$6&lt;&gt;""</f>
        <v>0</v>
      </c>
      <c r="H1" s="31" t="b">
        <f>Actors!N$6&lt;&gt;""</f>
        <v>0</v>
      </c>
      <c r="I1" s="31" t="b">
        <f>Actors!O$6&lt;&gt;""</f>
        <v>0</v>
      </c>
      <c r="J1" s="31" t="b">
        <f>Actors!P$6&lt;&gt;""</f>
        <v>0</v>
      </c>
    </row>
    <row r="2" spans="1:10" ht="66" hidden="1" customHeight="1">
      <c r="A2" s="211" t="s">
        <v>221</v>
      </c>
      <c r="B2" s="263"/>
      <c r="C2" s="212"/>
      <c r="D2" s="212"/>
      <c r="E2" s="212"/>
      <c r="F2" s="212"/>
      <c r="G2" s="212"/>
      <c r="H2" s="212"/>
      <c r="I2" s="212"/>
      <c r="J2" s="213"/>
    </row>
    <row r="3" spans="1:10" ht="16" customHeight="1">
      <c r="A3" s="16"/>
      <c r="B3" s="16"/>
      <c r="C3" s="16"/>
      <c r="D3" s="16"/>
      <c r="E3" s="16"/>
      <c r="F3" s="214" t="s">
        <v>257</v>
      </c>
      <c r="G3" s="215"/>
      <c r="H3" s="215"/>
      <c r="I3" s="215"/>
      <c r="J3" s="221"/>
    </row>
    <row r="4" spans="1:10" ht="78" customHeight="1">
      <c r="A4" s="16" t="s">
        <v>291</v>
      </c>
      <c r="B4" s="16" t="s">
        <v>27</v>
      </c>
      <c r="C4" s="16" t="s">
        <v>51</v>
      </c>
      <c r="D4" s="16" t="s">
        <v>219</v>
      </c>
      <c r="E4" s="16" t="s">
        <v>220</v>
      </c>
      <c r="F4" s="19" t="str">
        <f>IF(F$1,Actors!L$6,"")</f>
        <v/>
      </c>
      <c r="G4" s="19" t="str">
        <f>IF(G$1,Actors!M$6,"")</f>
        <v/>
      </c>
      <c r="H4" s="19" t="str">
        <f>IF(H$1,Actors!N$6,"")</f>
        <v/>
      </c>
      <c r="I4" s="19" t="str">
        <f>IF(I$1,Actors!O$6,"")</f>
        <v/>
      </c>
      <c r="J4" s="19" t="str">
        <f>IF(J$1,Actors!P$6,"")</f>
        <v/>
      </c>
    </row>
    <row r="5" spans="1:10">
      <c r="A5" s="40" t="s">
        <v>292</v>
      </c>
      <c r="B5" s="144"/>
      <c r="C5" s="145"/>
      <c r="D5" s="376"/>
      <c r="E5" s="376"/>
      <c r="F5" s="42"/>
      <c r="G5" s="42"/>
      <c r="H5" s="42"/>
      <c r="I5" s="42"/>
      <c r="J5" s="42"/>
    </row>
    <row r="6" spans="1:10">
      <c r="A6" s="144"/>
      <c r="B6" s="40"/>
      <c r="C6" s="41"/>
      <c r="D6" s="41"/>
      <c r="E6" s="41"/>
      <c r="F6" s="42"/>
      <c r="G6" s="42"/>
      <c r="H6" s="42"/>
      <c r="I6" s="42"/>
      <c r="J6" s="42"/>
    </row>
    <row r="7" spans="1:10">
      <c r="A7" s="144"/>
      <c r="B7" s="40"/>
      <c r="C7" s="41"/>
      <c r="D7" s="41"/>
      <c r="E7" s="41"/>
      <c r="F7" s="42"/>
      <c r="G7" s="42"/>
      <c r="H7" s="42"/>
      <c r="I7" s="42"/>
      <c r="J7" s="42"/>
    </row>
    <row r="8" spans="1:10">
      <c r="A8" s="144"/>
      <c r="B8" s="40"/>
      <c r="C8" s="41"/>
      <c r="D8" s="41"/>
      <c r="E8" s="41"/>
      <c r="F8" s="42"/>
      <c r="G8" s="42"/>
      <c r="H8" s="42"/>
      <c r="I8" s="42"/>
      <c r="J8" s="42"/>
    </row>
    <row r="9" spans="1:10">
      <c r="A9" s="40"/>
      <c r="B9" s="40"/>
      <c r="C9" s="41"/>
      <c r="D9" s="41"/>
      <c r="E9" s="41"/>
      <c r="F9" s="42"/>
      <c r="G9" s="42"/>
      <c r="H9" s="42"/>
      <c r="I9" s="42"/>
      <c r="J9" s="42"/>
    </row>
    <row r="10" spans="1:10">
      <c r="A10" s="40"/>
      <c r="B10" s="40"/>
      <c r="C10" s="41"/>
      <c r="D10" s="41"/>
      <c r="E10" s="41"/>
      <c r="F10" s="42"/>
      <c r="G10" s="42"/>
      <c r="H10" s="42"/>
      <c r="I10" s="42"/>
      <c r="J10" s="42"/>
    </row>
    <row r="11" spans="1:10">
      <c r="A11" s="40"/>
      <c r="B11" s="40"/>
      <c r="C11" s="41"/>
      <c r="D11" s="41"/>
      <c r="E11" s="41"/>
      <c r="F11" s="42"/>
      <c r="G11" s="42"/>
      <c r="H11" s="42"/>
      <c r="I11" s="42"/>
      <c r="J11" s="42"/>
    </row>
    <row r="12" spans="1:10">
      <c r="A12" s="40"/>
      <c r="B12" s="40"/>
      <c r="C12" s="41"/>
      <c r="D12" s="41"/>
      <c r="E12" s="41"/>
      <c r="F12" s="42"/>
      <c r="G12" s="42"/>
      <c r="H12" s="42"/>
      <c r="I12" s="42"/>
      <c r="J12" s="42"/>
    </row>
    <row r="13" spans="1:10">
      <c r="A13" s="40"/>
      <c r="B13" s="40"/>
      <c r="C13" s="41"/>
      <c r="D13" s="41"/>
      <c r="E13" s="41"/>
      <c r="F13" s="42"/>
      <c r="G13" s="42"/>
      <c r="H13" s="42"/>
      <c r="I13" s="42"/>
      <c r="J13" s="42"/>
    </row>
    <row r="14" spans="1:10">
      <c r="A14" s="40"/>
      <c r="B14" s="40"/>
      <c r="C14" s="41"/>
      <c r="D14" s="41"/>
      <c r="E14" s="41"/>
      <c r="F14" s="42"/>
      <c r="G14" s="42"/>
      <c r="H14" s="42"/>
      <c r="I14" s="42"/>
      <c r="J14" s="42"/>
    </row>
    <row r="15" spans="1:10">
      <c r="A15" s="40"/>
      <c r="B15" s="40"/>
      <c r="C15" s="41"/>
      <c r="D15" s="41"/>
      <c r="E15" s="41"/>
      <c r="F15" s="42"/>
      <c r="G15" s="42"/>
      <c r="H15" s="42"/>
      <c r="I15" s="42"/>
      <c r="J15" s="42"/>
    </row>
    <row r="16" spans="1:10">
      <c r="A16" s="40"/>
      <c r="B16" s="40"/>
      <c r="C16" s="41"/>
      <c r="D16" s="41"/>
      <c r="E16" s="41"/>
      <c r="F16" s="42"/>
      <c r="G16" s="42"/>
      <c r="H16" s="42"/>
      <c r="I16" s="42"/>
      <c r="J16" s="42"/>
    </row>
    <row r="17" spans="1:10">
      <c r="A17" s="40"/>
      <c r="B17" s="40"/>
      <c r="C17" s="41"/>
      <c r="D17" s="41"/>
      <c r="E17" s="41"/>
      <c r="F17" s="42"/>
      <c r="G17" s="42"/>
      <c r="H17" s="42"/>
      <c r="I17" s="42"/>
      <c r="J17" s="42"/>
    </row>
    <row r="18" spans="1:10">
      <c r="A18" s="40"/>
      <c r="B18" s="40"/>
      <c r="C18" s="41"/>
      <c r="D18" s="41"/>
      <c r="E18" s="41"/>
      <c r="F18" s="42"/>
      <c r="G18" s="42"/>
      <c r="H18" s="42"/>
      <c r="I18" s="42"/>
      <c r="J18" s="42"/>
    </row>
    <row r="19" spans="1:10">
      <c r="A19" s="40"/>
      <c r="B19" s="40"/>
      <c r="C19" s="41"/>
      <c r="D19" s="41"/>
      <c r="E19" s="41"/>
      <c r="F19" s="42"/>
      <c r="G19" s="42"/>
      <c r="H19" s="42"/>
      <c r="I19" s="42"/>
      <c r="J19" s="42"/>
    </row>
    <row r="20" spans="1:10">
      <c r="A20" s="40"/>
      <c r="B20" s="40"/>
      <c r="C20" s="41"/>
      <c r="D20" s="41"/>
      <c r="E20" s="41"/>
      <c r="F20" s="42"/>
      <c r="G20" s="42"/>
      <c r="H20" s="42"/>
      <c r="I20" s="42"/>
      <c r="J20" s="42"/>
    </row>
    <row r="21" spans="1:10">
      <c r="A21" s="40"/>
      <c r="B21" s="40"/>
      <c r="C21" s="41"/>
      <c r="D21" s="41"/>
      <c r="E21" s="41"/>
      <c r="F21" s="42"/>
      <c r="G21" s="42"/>
      <c r="H21" s="42"/>
      <c r="I21" s="42"/>
      <c r="J21" s="42"/>
    </row>
    <row r="22" spans="1:10">
      <c r="A22" s="40"/>
      <c r="B22" s="40"/>
      <c r="C22" s="41"/>
      <c r="D22" s="41"/>
      <c r="E22" s="41"/>
      <c r="F22" s="42"/>
      <c r="G22" s="42"/>
      <c r="H22" s="42"/>
      <c r="I22" s="42"/>
      <c r="J22" s="42"/>
    </row>
    <row r="23" spans="1:10">
      <c r="A23" s="40"/>
      <c r="B23" s="40"/>
      <c r="C23" s="41"/>
      <c r="D23" s="41"/>
      <c r="E23" s="41"/>
      <c r="F23" s="42"/>
      <c r="G23" s="42"/>
      <c r="H23" s="42"/>
      <c r="I23" s="42"/>
      <c r="J23" s="42"/>
    </row>
    <row r="24" spans="1:10">
      <c r="A24" s="40"/>
      <c r="B24" s="40"/>
      <c r="C24" s="41"/>
      <c r="D24" s="41"/>
      <c r="E24" s="41"/>
      <c r="F24" s="42"/>
      <c r="G24" s="42"/>
      <c r="H24" s="42"/>
      <c r="I24" s="42"/>
      <c r="J24" s="42"/>
    </row>
    <row r="25" spans="1:10">
      <c r="A25" s="40"/>
      <c r="B25" s="40"/>
      <c r="C25" s="41"/>
      <c r="D25" s="41"/>
      <c r="E25" s="41"/>
      <c r="F25" s="42"/>
      <c r="G25" s="42"/>
      <c r="H25" s="42"/>
      <c r="I25" s="42"/>
      <c r="J25" s="42"/>
    </row>
    <row r="26" spans="1:10">
      <c r="A26" s="40"/>
      <c r="B26" s="40"/>
      <c r="C26" s="41"/>
      <c r="D26" s="41"/>
      <c r="E26" s="41"/>
      <c r="F26" s="42"/>
      <c r="G26" s="42"/>
      <c r="H26" s="42"/>
      <c r="I26" s="42"/>
      <c r="J26" s="42"/>
    </row>
    <row r="27" spans="1:10">
      <c r="A27" s="40"/>
      <c r="B27" s="40"/>
      <c r="C27" s="41"/>
      <c r="D27" s="41"/>
      <c r="E27" s="41"/>
      <c r="F27" s="42"/>
      <c r="G27" s="42"/>
      <c r="H27" s="42"/>
      <c r="I27" s="42"/>
      <c r="J27" s="42"/>
    </row>
    <row r="28" spans="1:10">
      <c r="A28" s="40"/>
      <c r="B28" s="40"/>
      <c r="C28" s="41"/>
      <c r="D28" s="41"/>
      <c r="E28" s="41"/>
      <c r="F28" s="42"/>
      <c r="G28" s="42"/>
      <c r="H28" s="42"/>
      <c r="I28" s="42"/>
      <c r="J28" s="42"/>
    </row>
    <row r="29" spans="1:10">
      <c r="A29" s="40"/>
      <c r="B29" s="40"/>
      <c r="C29" s="41"/>
      <c r="D29" s="41"/>
      <c r="E29" s="41"/>
      <c r="F29" s="42"/>
      <c r="G29" s="42"/>
      <c r="H29" s="42"/>
      <c r="I29" s="42"/>
      <c r="J29" s="42"/>
    </row>
    <row r="30" spans="1:10">
      <c r="A30" s="40"/>
      <c r="B30" s="40"/>
      <c r="C30" s="41"/>
      <c r="D30" s="41"/>
      <c r="E30" s="41"/>
      <c r="F30" s="42"/>
      <c r="G30" s="42"/>
      <c r="H30" s="42"/>
      <c r="I30" s="42"/>
      <c r="J30" s="42"/>
    </row>
    <row r="31" spans="1:10">
      <c r="A31" s="40"/>
      <c r="B31" s="40"/>
      <c r="C31" s="41"/>
      <c r="D31" s="41"/>
      <c r="E31" s="41"/>
      <c r="F31" s="42"/>
      <c r="G31" s="42"/>
      <c r="H31" s="42"/>
      <c r="I31" s="42"/>
      <c r="J31" s="42"/>
    </row>
    <row r="32" spans="1:10">
      <c r="A32" s="40"/>
      <c r="B32" s="40"/>
      <c r="C32" s="41"/>
      <c r="D32" s="41"/>
      <c r="E32" s="41"/>
      <c r="F32" s="42"/>
      <c r="G32" s="42"/>
      <c r="H32" s="42"/>
      <c r="I32" s="42"/>
      <c r="J32" s="42"/>
    </row>
    <row r="33" spans="1:10">
      <c r="A33" s="40"/>
      <c r="B33" s="40"/>
      <c r="C33" s="41"/>
      <c r="D33" s="41"/>
      <c r="E33" s="41"/>
      <c r="F33" s="42"/>
      <c r="G33" s="42"/>
      <c r="H33" s="42"/>
      <c r="I33" s="42"/>
      <c r="J33" s="42"/>
    </row>
    <row r="34" spans="1:10">
      <c r="A34" s="40"/>
      <c r="B34" s="40"/>
      <c r="C34" s="41"/>
      <c r="D34" s="41"/>
      <c r="E34" s="41"/>
      <c r="F34" s="42"/>
      <c r="G34" s="42"/>
      <c r="H34" s="42"/>
      <c r="I34" s="42"/>
      <c r="J34" s="42"/>
    </row>
    <row r="35" spans="1:10">
      <c r="A35" s="40"/>
      <c r="B35" s="40"/>
      <c r="C35" s="41"/>
      <c r="D35" s="41"/>
      <c r="E35" s="41"/>
      <c r="F35" s="42"/>
      <c r="G35" s="42"/>
      <c r="H35" s="42"/>
      <c r="I35" s="42"/>
      <c r="J35" s="42"/>
    </row>
    <row r="36" spans="1:10">
      <c r="A36" s="40"/>
      <c r="B36" s="40"/>
      <c r="C36" s="41"/>
      <c r="D36" s="41"/>
      <c r="E36" s="41"/>
      <c r="F36" s="42"/>
      <c r="G36" s="42"/>
      <c r="H36" s="42"/>
      <c r="I36" s="42"/>
      <c r="J36" s="42"/>
    </row>
    <row r="37" spans="1:10">
      <c r="A37" s="40"/>
      <c r="B37" s="40"/>
      <c r="C37" s="41"/>
      <c r="D37" s="41"/>
      <c r="E37" s="41"/>
      <c r="F37" s="42"/>
      <c r="G37" s="42"/>
      <c r="H37" s="42"/>
      <c r="I37" s="42"/>
      <c r="J37" s="42"/>
    </row>
    <row r="38" spans="1:10">
      <c r="A38" s="40"/>
      <c r="B38" s="40"/>
      <c r="C38" s="41"/>
      <c r="D38" s="41"/>
      <c r="E38" s="41"/>
      <c r="F38" s="42"/>
      <c r="G38" s="42"/>
      <c r="H38" s="42"/>
      <c r="I38" s="42"/>
      <c r="J38" s="42"/>
    </row>
  </sheetData>
  <autoFilter ref="A4:J4"/>
  <mergeCells count="2">
    <mergeCell ref="A2:J2"/>
    <mergeCell ref="F3:J3"/>
  </mergeCells>
  <phoneticPr fontId="10" type="noConversion"/>
  <conditionalFormatting sqref="A5:E38">
    <cfRule type="expression" dxfId="93" priority="0" stopIfTrue="1">
      <formula>NOT(ISBLANK(A5))</formula>
    </cfRule>
  </conditionalFormatting>
  <conditionalFormatting sqref="F5:J38">
    <cfRule type="expression" dxfId="92" priority="84" stopIfTrue="1">
      <formula>AND(F$1,NOT(ISBLANK(F5)),NOT(F5))</formula>
    </cfRule>
    <cfRule type="expression" dxfId="91" priority="85" stopIfTrue="1">
      <formula>AND(F$1,NOT(ISBLANK(F5)),F5)</formula>
    </cfRule>
  </conditionalFormatting>
  <conditionalFormatting sqref="F4:J38">
    <cfRule type="expression" dxfId="90" priority="1" stopIfTrue="1">
      <formula>NOT(F$1)</formula>
    </cfRule>
  </conditionalFormatting>
  <dataValidations count="1">
    <dataValidation type="list" allowBlank="1" showInputMessage="1" showErrorMessage="1" sqref="F5:J38">
      <formula1>"TRUE, FALSE"</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System Overview</vt:lpstr>
      <vt:lpstr>Actors</vt:lpstr>
      <vt:lpstr>Data Model</vt:lpstr>
      <vt:lpstr>Intended Actions</vt:lpstr>
      <vt:lpstr>Connections</vt:lpstr>
      <vt:lpstr>Protocols</vt:lpstr>
      <vt:lpstr>Threats</vt:lpstr>
      <vt:lpstr>Security Objectives</vt:lpstr>
      <vt:lpstr>Use Case Index</vt:lpstr>
      <vt:lpstr>Use Case Details</vt:lpstr>
      <vt:lpstr>Document Index</vt:lpstr>
      <vt:lpstr>Development Team</vt:lpstr>
      <vt:lpstr>Help</vt:lpstr>
      <vt:lpstr>Actor Type Reference</vt:lpstr>
      <vt:lpstr>Data Type Reference</vt:lpstr>
      <vt:lpstr>Action Reference</vt:lpstr>
      <vt:lpstr>Network Layer Reference</vt:lpstr>
      <vt:lpstr>Meaningful Threat Reference</vt:lpstr>
      <vt:lpstr>Intended Response Reference</vt:lpstr>
      <vt:lpstr>Guide Word Reference</vt:lpstr>
    </vt:vector>
  </TitlesOfParts>
  <Company>Stach &amp; Liu,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Larcom</dc:creator>
  <cp:lastModifiedBy>Brenda Larcom</cp:lastModifiedBy>
  <cp:lastPrinted>2010-12-04T23:30:33Z</cp:lastPrinted>
  <dcterms:created xsi:type="dcterms:W3CDTF">2010-11-16T22:27:02Z</dcterms:created>
  <dcterms:modified xsi:type="dcterms:W3CDTF">2012-05-10T07:29:01Z</dcterms:modified>
</cp:coreProperties>
</file>