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1"/>
  <workbookPr date1904="1" showInkAnnotation="0" autoCompressPictures="0"/>
  <bookViews>
    <workbookView xWindow="0" yWindow="0" windowWidth="25600" windowHeight="13800" tabRatio="500"/>
  </bookViews>
  <sheets>
    <sheet name="Overview" sheetId="16" r:id="rId1"/>
    <sheet name="Actors" sheetId="2" r:id="rId2"/>
    <sheet name="Data Model" sheetId="3" r:id="rId3"/>
    <sheet name="Intended Actions" sheetId="4" r:id="rId4"/>
    <sheet name="Connections" sheetId="5" r:id="rId5"/>
    <sheet name="Protocols" sheetId="21" r:id="rId6"/>
    <sheet name="Threats" sheetId="6" r:id="rId7"/>
    <sheet name="Security Objectives" sheetId="7" r:id="rId8"/>
    <sheet name="Use Case Index" sheetId="24" r:id="rId9"/>
    <sheet name="Use Case Details" sheetId="25" r:id="rId10"/>
    <sheet name="Document Index" sheetId="17" r:id="rId11"/>
    <sheet name="Development Team" sheetId="18" r:id="rId12"/>
    <sheet name="Actor Type Reference" sheetId="11" r:id="rId13"/>
    <sheet name="Data Type Reference" sheetId="12" r:id="rId14"/>
    <sheet name="Action Reference" sheetId="15" r:id="rId15"/>
    <sheet name="Network Layer Reference" sheetId="19" r:id="rId16"/>
    <sheet name="Meaningful Threat Reference" sheetId="23" r:id="rId17"/>
    <sheet name="Intended Response Reference" sheetId="13" r:id="rId18"/>
    <sheet name="Guide Word Reference" sheetId="14" r:id="rId19"/>
  </sheets>
  <definedNames>
    <definedName name="_xlnm._FilterDatabase" localSheetId="1" hidden="1">Actors!$A$6:$AO$6</definedName>
    <definedName name="_xlnm._FilterDatabase" localSheetId="4" hidden="1">Connections!$B$6:$N$6</definedName>
    <definedName name="_xlnm._FilterDatabase" localSheetId="2" hidden="1">'Data Model'!$B$6:$AP$6</definedName>
    <definedName name="_xlnm._FilterDatabase" localSheetId="11" hidden="1">'Development Team'!$A$1:$F$1</definedName>
    <definedName name="_xlnm._FilterDatabase" localSheetId="10" hidden="1">'Document Index'!$A$1:$D$1</definedName>
    <definedName name="_xlnm._FilterDatabase" localSheetId="5" hidden="1">Protocols!$B$6:$C$6</definedName>
    <definedName name="_xlnm._FilterDatabase" localSheetId="7" hidden="1">'Security Objectives'!$B$5:$K$5</definedName>
    <definedName name="_xlnm._FilterDatabase" localSheetId="9" hidden="1">'Use Case Details'!$B$7:$BN$7</definedName>
    <definedName name="_xlnm._FilterDatabase" localSheetId="8" hidden="1">'Use Case Index'!$A$4:$J$4</definedName>
    <definedName name="ActorName">OFFSET(Actors!$AY$7, 0, 0, COUNTIF(Actors!$AY$7:$AY$965,"?*"), 1)</definedName>
    <definedName name="ActorType">'Actor Type Reference'!$A$3:$A$5</definedName>
    <definedName name="AssetName">OFFSET('Data Model'!$Z$7, 0, 0, COUNTIF('Data Model'!$Z$7:$Z$998,"?*"), 1)</definedName>
    <definedName name="AttackerName">OFFSET(Actors!$BE$7, 0, 0, COUNTIF(Actors!$BE$7:$BE$965,"?*"), 1)</definedName>
    <definedName name="ConnectionName">OFFSET(Connections!$AD$7, 0, 0, COUNTIF(Connections!$AD$7:$AD$1004,"?*"), 1)</definedName>
    <definedName name="DataName">OFFSET('Data Model'!$W$7, 0, 0, COUNTIF('Data Model'!$W$7:$W$998,"?*"), 1)</definedName>
    <definedName name="DataPossibleActions">'Data Type Reference'!$A$3:$H$6</definedName>
    <definedName name="DataType">'Data Type Reference'!$A$3:$A$6</definedName>
    <definedName name="FavoredUserName">OFFSET(Actors!$BB$7, 0, 0, COUNTIF(Actors!$BB$7:$BB$965,"?*"), 1)</definedName>
    <definedName name="GuideWord">'Guide Word Reference'!$B$3:$B$10</definedName>
    <definedName name="GuideWordElement">'Guide Word Reference'!$C$2:$F$2</definedName>
    <definedName name="GuideWordMeaning">'Guide Word Reference'!$C$3:$F$10</definedName>
    <definedName name="IntendedResponse">'Intended Response Reference'!$A$2:$A$6</definedName>
    <definedName name="MeaningfulAssetDoS">'Intended Actions'!$BJ$10:$BL$1003</definedName>
    <definedName name="MeaningfulAssetElv">'Intended Actions'!$BG$10:$BI$1003</definedName>
    <definedName name="MeaningfulSharedConnectionDoS">Connections!$AN$7:$AS$1003</definedName>
    <definedName name="MeaningfulSharedConnectionElv">Connections!$AH$7:$AM$1003</definedName>
    <definedName name="MeaningfulSharedNonAssetDataDoS">'Data Model'!$AK$7:$AP$998</definedName>
    <definedName name="MeaningfulSharedNonAssetDataElv">'Data Model'!$AE$7:$AJ$998</definedName>
    <definedName name="MeaningfulSharedResourceDoS">Actors!$CD$7:$CI$42</definedName>
    <definedName name="MeaningfulSharedResourceElv">Actors!$BX$7:$CC$42</definedName>
    <definedName name="MeaningfulSharingActorDoS">Actors!$BO$7:$BT$42</definedName>
    <definedName name="MeaningfulSharingActorElv">Actors!$BI$7:$BN$42</definedName>
    <definedName name="NetworkLayer">'Network Layer Reference'!$A$2:$A$8</definedName>
    <definedName name="ProtocolName">OFFSET(Protocols!$L$7, 0, 0, COUNTIF(Protocols!$L$7:$L$1004,"?*"), 1)</definedName>
    <definedName name="RawActorTable">Actors!$B$7:$AO$1003</definedName>
    <definedName name="RawDataTable">'Data Model'!$B$7:$Q$1002</definedName>
    <definedName name="RawDataTypeTable">'Data Type Reference'!$A$3:$H$20</definedName>
    <definedName name="SecurityObjectiveNumber">OFFSET('Security Objectives'!$W$6, 0, 0, (ROWS('Security Objectives'!$W$6:$W$1001)-COUNTBLANK('Security Objectives'!$W$6:$W$1001)), 1)</definedName>
    <definedName name="SharedConnectionName">OFFSET(Connections!$AG$7, 0, 0, COUNTIF(Connections!$AG$7:$AG$1004,"?*"), 1)</definedName>
    <definedName name="SharedExecutionEnvironmentNames">Actors!$AZ$6:$AZ$35</definedName>
    <definedName name="SharedNonAssetDataName">OFFSET('Data Model'!$AC$7, 0, 0, COUNTIF('Data Model'!$AC$7:$AC$998,"?*"), 1)</definedName>
    <definedName name="SharedResourceName">OFFSET(Actors!$BW$7, 0, 0, COUNTIF(Actors!$BW$7:$BW$42,"?*"), 1)</definedName>
    <definedName name="SharingActorName">OFFSET(Actors!$BH$7, 0, 0, COUNTIF(Actors!$BH$7:$BH$965,"?*"), 1)</definedName>
    <definedName name="SystemName">IF(ISBLANK(Overview!$B$2),"the system", Overview!$B$2)</definedName>
    <definedName name="UseCaseNumber">OFFSET('Use Case Index'!$A$5, 0, 0,  COUNTIF('Use Case Index'!$A$5:$A$38,"?*"), 1)</definedName>
    <definedName name="UseCaseStep">OFFSET('Use Case Details'!$BR$8, 0, 0, COUNTIF('Use Case Details'!$BR$8:$BR$48,"?*"), 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X7" i="3" l="1"/>
  <c r="O7" i="3"/>
  <c r="O8" i="3"/>
  <c r="Y7" i="3"/>
  <c r="Z7" i="3"/>
  <c r="X8" i="3"/>
  <c r="Y8" i="3"/>
  <c r="Z8" i="3"/>
  <c r="X9" i="3"/>
  <c r="Y9" i="3"/>
  <c r="Z9" i="3"/>
  <c r="X10" i="3"/>
  <c r="Y10" i="3"/>
  <c r="Z10" i="3"/>
  <c r="X11" i="3"/>
  <c r="Y11" i="3"/>
  <c r="Z11" i="3"/>
  <c r="X12" i="3"/>
  <c r="Y12" i="3"/>
  <c r="Z12" i="3"/>
  <c r="X13" i="3"/>
  <c r="Y13" i="3"/>
  <c r="Z13" i="3"/>
  <c r="X14" i="3"/>
  <c r="Y14" i="3"/>
  <c r="Z14" i="3"/>
  <c r="X15" i="3"/>
  <c r="Y15" i="3"/>
  <c r="Z15" i="3"/>
  <c r="X16" i="3"/>
  <c r="Y16" i="3"/>
  <c r="Z16" i="3"/>
  <c r="X17" i="3"/>
  <c r="Y17" i="3"/>
  <c r="Z17" i="3"/>
  <c r="X18" i="3"/>
  <c r="Y18" i="3"/>
  <c r="Z18" i="3"/>
  <c r="X19" i="3"/>
  <c r="Y19" i="3"/>
  <c r="Z19" i="3"/>
  <c r="X20" i="3"/>
  <c r="Y20" i="3"/>
  <c r="Z20" i="3"/>
  <c r="X21" i="3"/>
  <c r="Y21" i="3"/>
  <c r="Z21" i="3"/>
  <c r="X22" i="3"/>
  <c r="Y22" i="3"/>
  <c r="Z22" i="3"/>
  <c r="X23" i="3"/>
  <c r="Y23" i="3"/>
  <c r="Z23" i="3"/>
  <c r="X24" i="3"/>
  <c r="Y24" i="3"/>
  <c r="Z24" i="3"/>
  <c r="X25" i="3"/>
  <c r="Y25" i="3"/>
  <c r="Z25" i="3"/>
  <c r="X26" i="3"/>
  <c r="Y26" i="3"/>
  <c r="Z26" i="3"/>
  <c r="X27" i="3"/>
  <c r="Y27" i="3"/>
  <c r="Z27" i="3"/>
  <c r="X28" i="3"/>
  <c r="Y28" i="3"/>
  <c r="Z28" i="3"/>
  <c r="X29" i="3"/>
  <c r="Y29" i="3"/>
  <c r="Z29" i="3"/>
  <c r="X30" i="3"/>
  <c r="Y30" i="3"/>
  <c r="Z30" i="3"/>
  <c r="X31" i="3"/>
  <c r="Y31" i="3"/>
  <c r="Z31" i="3"/>
  <c r="X32" i="3"/>
  <c r="Y32" i="3"/>
  <c r="Z32" i="3"/>
  <c r="X33" i="3"/>
  <c r="Y33" i="3"/>
  <c r="Z33" i="3"/>
  <c r="X34" i="3"/>
  <c r="Y34" i="3"/>
  <c r="Z34" i="3"/>
  <c r="X35" i="3"/>
  <c r="Y35" i="3"/>
  <c r="Z35" i="3"/>
  <c r="X36" i="3"/>
  <c r="Y36" i="3"/>
  <c r="Z36" i="3"/>
  <c r="X37" i="3"/>
  <c r="Y37" i="3"/>
  <c r="Z37" i="3"/>
  <c r="X38" i="3"/>
  <c r="Y38" i="3"/>
  <c r="Z38" i="3"/>
  <c r="X39" i="3"/>
  <c r="Y39" i="3"/>
  <c r="Z39" i="3"/>
  <c r="X40" i="3"/>
  <c r="Y40" i="3"/>
  <c r="Z40" i="3"/>
  <c r="X41" i="3"/>
  <c r="Y41" i="3"/>
  <c r="Z41" i="3"/>
  <c r="C40" i="4"/>
  <c r="G40" i="4"/>
  <c r="C38" i="4"/>
  <c r="G38" i="4"/>
  <c r="C36" i="4"/>
  <c r="G36" i="4"/>
  <c r="C34" i="4"/>
  <c r="G34" i="4"/>
  <c r="C32" i="4"/>
  <c r="G32" i="4"/>
  <c r="C30" i="4"/>
  <c r="G30" i="4"/>
  <c r="C28" i="4"/>
  <c r="G28" i="4"/>
  <c r="C26" i="4"/>
  <c r="G26" i="4"/>
  <c r="C24" i="4"/>
  <c r="G24" i="4"/>
  <c r="C22" i="4"/>
  <c r="G22" i="4"/>
  <c r="C20" i="4"/>
  <c r="G20" i="4"/>
  <c r="C18" i="4"/>
  <c r="G18" i="4"/>
  <c r="C16" i="4"/>
  <c r="G16" i="4"/>
  <c r="C14" i="4"/>
  <c r="G14" i="4"/>
  <c r="C12" i="4"/>
  <c r="G12" i="4"/>
  <c r="C10" i="4"/>
  <c r="G10" i="4"/>
  <c r="E40" i="4"/>
  <c r="F40" i="4"/>
  <c r="J41" i="4"/>
  <c r="I41" i="4"/>
  <c r="H41" i="4"/>
  <c r="J40" i="4"/>
  <c r="I40" i="4"/>
  <c r="H40" i="4"/>
  <c r="E38" i="4"/>
  <c r="F38" i="4"/>
  <c r="J39" i="4"/>
  <c r="I39" i="4"/>
  <c r="H39" i="4"/>
  <c r="J38" i="4"/>
  <c r="I38" i="4"/>
  <c r="H38" i="4"/>
  <c r="E36" i="4"/>
  <c r="F36" i="4"/>
  <c r="J37" i="4"/>
  <c r="I37" i="4"/>
  <c r="H37" i="4"/>
  <c r="J36" i="4"/>
  <c r="I36" i="4"/>
  <c r="H36" i="4"/>
  <c r="E34" i="4"/>
  <c r="F34" i="4"/>
  <c r="J35" i="4"/>
  <c r="I35" i="4"/>
  <c r="H35" i="4"/>
  <c r="J34" i="4"/>
  <c r="I34" i="4"/>
  <c r="H34" i="4"/>
  <c r="E32" i="4"/>
  <c r="F32" i="4"/>
  <c r="J33" i="4"/>
  <c r="I33" i="4"/>
  <c r="H33" i="4"/>
  <c r="J32" i="4"/>
  <c r="I32" i="4"/>
  <c r="H32" i="4"/>
  <c r="E30" i="4"/>
  <c r="F30" i="4"/>
  <c r="J31" i="4"/>
  <c r="I31" i="4"/>
  <c r="H31" i="4"/>
  <c r="J30" i="4"/>
  <c r="I30" i="4"/>
  <c r="H30" i="4"/>
  <c r="E28" i="4"/>
  <c r="F28" i="4"/>
  <c r="J29" i="4"/>
  <c r="I29" i="4"/>
  <c r="H29" i="4"/>
  <c r="J28" i="4"/>
  <c r="I28" i="4"/>
  <c r="H28" i="4"/>
  <c r="E26" i="4"/>
  <c r="F26" i="4"/>
  <c r="J27" i="4"/>
  <c r="I27" i="4"/>
  <c r="H27" i="4"/>
  <c r="J26" i="4"/>
  <c r="I26" i="4"/>
  <c r="H26" i="4"/>
  <c r="E24" i="4"/>
  <c r="F24" i="4"/>
  <c r="J25" i="4"/>
  <c r="I25" i="4"/>
  <c r="H25" i="4"/>
  <c r="J24" i="4"/>
  <c r="I24" i="4"/>
  <c r="H24" i="4"/>
  <c r="E22" i="4"/>
  <c r="F22" i="4"/>
  <c r="J23" i="4"/>
  <c r="I23" i="4"/>
  <c r="H23" i="4"/>
  <c r="J22" i="4"/>
  <c r="I22" i="4"/>
  <c r="H22" i="4"/>
  <c r="E20" i="4"/>
  <c r="F20" i="4"/>
  <c r="J21" i="4"/>
  <c r="I21" i="4"/>
  <c r="H21" i="4"/>
  <c r="J20" i="4"/>
  <c r="I20" i="4"/>
  <c r="H20" i="4"/>
  <c r="E18" i="4"/>
  <c r="F18" i="4"/>
  <c r="J19" i="4"/>
  <c r="I19" i="4"/>
  <c r="H19" i="4"/>
  <c r="J18" i="4"/>
  <c r="I18" i="4"/>
  <c r="H18" i="4"/>
  <c r="E16" i="4"/>
  <c r="F16" i="4"/>
  <c r="J17" i="4"/>
  <c r="I17" i="4"/>
  <c r="H17" i="4"/>
  <c r="J16" i="4"/>
  <c r="I16" i="4"/>
  <c r="H16" i="4"/>
  <c r="E14" i="4"/>
  <c r="F14" i="4"/>
  <c r="J15" i="4"/>
  <c r="I15" i="4"/>
  <c r="H15" i="4"/>
  <c r="J14" i="4"/>
  <c r="I14" i="4"/>
  <c r="H14" i="4"/>
  <c r="E10" i="4"/>
  <c r="F10" i="4"/>
  <c r="J11" i="4"/>
  <c r="Q7" i="3"/>
  <c r="I11" i="4"/>
  <c r="H11" i="4"/>
  <c r="J10" i="4"/>
  <c r="I10" i="4"/>
  <c r="H10" i="4"/>
  <c r="E12" i="4"/>
  <c r="F12" i="4"/>
  <c r="Q8" i="3"/>
  <c r="I12" i="4"/>
  <c r="G6" i="4"/>
  <c r="H4" i="4"/>
  <c r="B1" i="6"/>
  <c r="B3" i="6"/>
  <c r="B106" i="6"/>
  <c r="C2" i="6"/>
  <c r="BF7" i="2"/>
  <c r="Z7" i="2"/>
  <c r="AR7" i="2"/>
  <c r="AT7" i="2"/>
  <c r="AK7" i="2"/>
  <c r="AL7" i="2"/>
  <c r="Z8" i="2"/>
  <c r="AR8" i="2"/>
  <c r="AT8" i="2"/>
  <c r="AK8" i="2"/>
  <c r="AL8" i="2"/>
  <c r="Z9" i="2"/>
  <c r="AR9" i="2"/>
  <c r="AT9" i="2"/>
  <c r="AK9" i="2"/>
  <c r="AL9" i="2"/>
  <c r="Z10" i="2"/>
  <c r="AR10" i="2"/>
  <c r="AT10" i="2"/>
  <c r="AK10" i="2"/>
  <c r="AL10" i="2"/>
  <c r="Z11" i="2"/>
  <c r="AR11" i="2"/>
  <c r="AT11" i="2"/>
  <c r="AK11" i="2"/>
  <c r="AL11" i="2"/>
  <c r="Z12" i="2"/>
  <c r="AR12" i="2"/>
  <c r="AT12" i="2"/>
  <c r="AK12" i="2"/>
  <c r="AL12" i="2"/>
  <c r="Z13" i="2"/>
  <c r="AR13" i="2"/>
  <c r="AT13" i="2"/>
  <c r="AK13" i="2"/>
  <c r="AL13" i="2"/>
  <c r="Z14" i="2"/>
  <c r="AR14" i="2"/>
  <c r="AT14" i="2"/>
  <c r="AK14" i="2"/>
  <c r="AL14" i="2"/>
  <c r="Z15" i="2"/>
  <c r="AR15" i="2"/>
  <c r="AT15" i="2"/>
  <c r="AK15" i="2"/>
  <c r="AL15" i="2"/>
  <c r="Z16" i="2"/>
  <c r="AR16" i="2"/>
  <c r="AT16" i="2"/>
  <c r="AK16" i="2"/>
  <c r="AL16" i="2"/>
  <c r="Z17" i="2"/>
  <c r="AR17" i="2"/>
  <c r="AT17" i="2"/>
  <c r="AK17" i="2"/>
  <c r="AL17" i="2"/>
  <c r="Z18" i="2"/>
  <c r="AR18" i="2"/>
  <c r="AT18" i="2"/>
  <c r="AK18" i="2"/>
  <c r="AL18" i="2"/>
  <c r="Z19" i="2"/>
  <c r="AR19" i="2"/>
  <c r="AT19" i="2"/>
  <c r="AK19" i="2"/>
  <c r="AL19" i="2"/>
  <c r="Z20" i="2"/>
  <c r="AR20" i="2"/>
  <c r="AT20" i="2"/>
  <c r="AK20" i="2"/>
  <c r="AL20" i="2"/>
  <c r="Z21" i="2"/>
  <c r="AR21" i="2"/>
  <c r="AT21" i="2"/>
  <c r="AK21" i="2"/>
  <c r="AL21" i="2"/>
  <c r="Z22" i="2"/>
  <c r="AR22" i="2"/>
  <c r="AT22" i="2"/>
  <c r="AK22" i="2"/>
  <c r="AL22" i="2"/>
  <c r="Z23" i="2"/>
  <c r="AR23" i="2"/>
  <c r="AT23" i="2"/>
  <c r="AK23" i="2"/>
  <c r="AL23" i="2"/>
  <c r="Z24" i="2"/>
  <c r="AR24" i="2"/>
  <c r="AT24" i="2"/>
  <c r="AK24" i="2"/>
  <c r="AL24" i="2"/>
  <c r="Z25" i="2"/>
  <c r="AR25" i="2"/>
  <c r="AT25" i="2"/>
  <c r="AK25" i="2"/>
  <c r="AL25" i="2"/>
  <c r="Z26" i="2"/>
  <c r="AR26" i="2"/>
  <c r="AT26" i="2"/>
  <c r="AK26" i="2"/>
  <c r="AL26" i="2"/>
  <c r="Z27" i="2"/>
  <c r="AR27" i="2"/>
  <c r="AT27" i="2"/>
  <c r="AK27" i="2"/>
  <c r="AL27" i="2"/>
  <c r="Z28" i="2"/>
  <c r="AR28" i="2"/>
  <c r="AT28" i="2"/>
  <c r="AK28" i="2"/>
  <c r="AL28" i="2"/>
  <c r="Z29" i="2"/>
  <c r="AR29" i="2"/>
  <c r="AT29" i="2"/>
  <c r="AK29" i="2"/>
  <c r="AL29" i="2"/>
  <c r="Z30" i="2"/>
  <c r="AR30" i="2"/>
  <c r="AT30" i="2"/>
  <c r="AK30" i="2"/>
  <c r="AL30" i="2"/>
  <c r="Z31" i="2"/>
  <c r="AR31" i="2"/>
  <c r="AT31" i="2"/>
  <c r="AK31" i="2"/>
  <c r="AL31" i="2"/>
  <c r="Z32" i="2"/>
  <c r="AR32" i="2"/>
  <c r="AT32" i="2"/>
  <c r="AK32" i="2"/>
  <c r="AL32" i="2"/>
  <c r="Z33" i="2"/>
  <c r="AR33" i="2"/>
  <c r="AT33" i="2"/>
  <c r="AK33" i="2"/>
  <c r="AL33" i="2"/>
  <c r="Z34" i="2"/>
  <c r="AR34" i="2"/>
  <c r="AT34" i="2"/>
  <c r="AK34" i="2"/>
  <c r="AL34" i="2"/>
  <c r="Z35" i="2"/>
  <c r="AR35" i="2"/>
  <c r="AT35" i="2"/>
  <c r="AK35" i="2"/>
  <c r="AL35" i="2"/>
  <c r="Z36" i="2"/>
  <c r="AR36" i="2"/>
  <c r="AT36" i="2"/>
  <c r="AK36" i="2"/>
  <c r="AL36" i="2"/>
  <c r="Z37" i="2"/>
  <c r="AR37" i="2"/>
  <c r="AT37" i="2"/>
  <c r="AK37" i="2"/>
  <c r="AL37" i="2"/>
  <c r="Z38" i="2"/>
  <c r="AR38" i="2"/>
  <c r="AT38" i="2"/>
  <c r="AK38" i="2"/>
  <c r="AL38" i="2"/>
  <c r="Z39" i="2"/>
  <c r="AR39" i="2"/>
  <c r="AT39" i="2"/>
  <c r="AK39" i="2"/>
  <c r="AL39" i="2"/>
  <c r="Z40" i="2"/>
  <c r="AR40" i="2"/>
  <c r="AT40" i="2"/>
  <c r="AK40" i="2"/>
  <c r="AL40" i="2"/>
  <c r="Z41" i="2"/>
  <c r="AR41" i="2"/>
  <c r="AT41" i="2"/>
  <c r="AK41" i="2"/>
  <c r="AL41" i="2"/>
  <c r="Z42" i="2"/>
  <c r="AR42" i="2"/>
  <c r="AT42" i="2"/>
  <c r="AK42" i="2"/>
  <c r="AL42" i="2"/>
  <c r="BG7" i="2"/>
  <c r="BH7" i="2"/>
  <c r="BF8" i="2"/>
  <c r="BG8" i="2"/>
  <c r="BH8" i="2"/>
  <c r="BF9" i="2"/>
  <c r="BG9" i="2"/>
  <c r="BH9" i="2"/>
  <c r="BF10" i="2"/>
  <c r="BG10" i="2"/>
  <c r="BH10" i="2"/>
  <c r="BF11" i="2"/>
  <c r="BG11" i="2"/>
  <c r="BH11" i="2"/>
  <c r="BF12" i="2"/>
  <c r="BG12" i="2"/>
  <c r="BH12" i="2"/>
  <c r="BF13" i="2"/>
  <c r="BG13" i="2"/>
  <c r="BH13" i="2"/>
  <c r="BF14" i="2"/>
  <c r="BG14" i="2"/>
  <c r="BH14" i="2"/>
  <c r="BF15" i="2"/>
  <c r="BG15" i="2"/>
  <c r="BH15" i="2"/>
  <c r="BF16" i="2"/>
  <c r="BG16" i="2"/>
  <c r="BH16" i="2"/>
  <c r="BF17" i="2"/>
  <c r="BG17" i="2"/>
  <c r="BH17" i="2"/>
  <c r="BF18" i="2"/>
  <c r="BG18" i="2"/>
  <c r="BH18" i="2"/>
  <c r="BF19" i="2"/>
  <c r="BG19" i="2"/>
  <c r="BH19" i="2"/>
  <c r="BF20" i="2"/>
  <c r="BG20" i="2"/>
  <c r="BH20" i="2"/>
  <c r="BF21" i="2"/>
  <c r="BG21" i="2"/>
  <c r="BH21" i="2"/>
  <c r="BF22" i="2"/>
  <c r="BG22" i="2"/>
  <c r="BH22" i="2"/>
  <c r="BF23" i="2"/>
  <c r="BG23" i="2"/>
  <c r="BH23" i="2"/>
  <c r="BF24" i="2"/>
  <c r="BG24" i="2"/>
  <c r="BH24" i="2"/>
  <c r="BF25" i="2"/>
  <c r="BG25" i="2"/>
  <c r="BH25" i="2"/>
  <c r="BF26" i="2"/>
  <c r="BG26" i="2"/>
  <c r="BH26" i="2"/>
  <c r="BF27" i="2"/>
  <c r="BG27" i="2"/>
  <c r="BH27" i="2"/>
  <c r="BF28" i="2"/>
  <c r="BG28" i="2"/>
  <c r="BH28" i="2"/>
  <c r="BF29" i="2"/>
  <c r="BG29" i="2"/>
  <c r="BH29" i="2"/>
  <c r="BF30" i="2"/>
  <c r="BG30" i="2"/>
  <c r="BH30" i="2"/>
  <c r="BF31" i="2"/>
  <c r="BG31" i="2"/>
  <c r="BH31" i="2"/>
  <c r="BF32" i="2"/>
  <c r="BG32" i="2"/>
  <c r="BH32" i="2"/>
  <c r="BF33" i="2"/>
  <c r="BG33" i="2"/>
  <c r="BH33" i="2"/>
  <c r="BF34" i="2"/>
  <c r="BG34" i="2"/>
  <c r="BH34" i="2"/>
  <c r="BF35" i="2"/>
  <c r="BG35" i="2"/>
  <c r="BH35" i="2"/>
  <c r="BF36" i="2"/>
  <c r="BG36" i="2"/>
  <c r="BH36" i="2"/>
  <c r="BF37" i="2"/>
  <c r="BG37" i="2"/>
  <c r="BH37" i="2"/>
  <c r="BF38" i="2"/>
  <c r="BG38" i="2"/>
  <c r="BH38" i="2"/>
  <c r="BF39" i="2"/>
  <c r="BG39" i="2"/>
  <c r="BH39" i="2"/>
  <c r="BF40" i="2"/>
  <c r="BG40" i="2"/>
  <c r="BH40" i="2"/>
  <c r="BF41" i="2"/>
  <c r="BG41" i="2"/>
  <c r="BH41" i="2"/>
  <c r="BF42" i="2"/>
  <c r="BG42" i="2"/>
  <c r="BH42" i="2"/>
  <c r="C1" i="6"/>
  <c r="C3" i="6"/>
  <c r="C106" i="6"/>
  <c r="D2" i="6"/>
  <c r="BU7" i="2"/>
  <c r="AM7" i="2"/>
  <c r="AN7" i="2"/>
  <c r="AM8" i="2"/>
  <c r="AN8" i="2"/>
  <c r="AM9" i="2"/>
  <c r="AN9" i="2"/>
  <c r="AM10" i="2"/>
  <c r="AN10" i="2"/>
  <c r="AM11" i="2"/>
  <c r="AN11" i="2"/>
  <c r="AM12" i="2"/>
  <c r="AN12" i="2"/>
  <c r="AM13" i="2"/>
  <c r="AN13" i="2"/>
  <c r="AM14" i="2"/>
  <c r="AN14" i="2"/>
  <c r="AM15" i="2"/>
  <c r="AN15" i="2"/>
  <c r="AM16" i="2"/>
  <c r="AN16" i="2"/>
  <c r="AM17" i="2"/>
  <c r="AN17" i="2"/>
  <c r="AM18" i="2"/>
  <c r="AN18" i="2"/>
  <c r="AM19" i="2"/>
  <c r="AN19" i="2"/>
  <c r="AM20" i="2"/>
  <c r="AN20" i="2"/>
  <c r="AM21" i="2"/>
  <c r="AN21" i="2"/>
  <c r="AM22" i="2"/>
  <c r="AN22" i="2"/>
  <c r="AM23" i="2"/>
  <c r="AN23" i="2"/>
  <c r="AM24" i="2"/>
  <c r="AN24" i="2"/>
  <c r="AM25" i="2"/>
  <c r="AN25" i="2"/>
  <c r="AM26" i="2"/>
  <c r="AN26" i="2"/>
  <c r="AM27" i="2"/>
  <c r="AN27" i="2"/>
  <c r="AM28" i="2"/>
  <c r="AN28" i="2"/>
  <c r="AM29" i="2"/>
  <c r="AN29" i="2"/>
  <c r="AM30" i="2"/>
  <c r="AN30" i="2"/>
  <c r="AM31" i="2"/>
  <c r="AN31" i="2"/>
  <c r="AM32" i="2"/>
  <c r="AN32" i="2"/>
  <c r="AM33" i="2"/>
  <c r="AN33" i="2"/>
  <c r="AM34" i="2"/>
  <c r="AN34" i="2"/>
  <c r="AM35" i="2"/>
  <c r="AN35" i="2"/>
  <c r="AM36" i="2"/>
  <c r="AN36" i="2"/>
  <c r="AM37" i="2"/>
  <c r="AN37" i="2"/>
  <c r="AM38" i="2"/>
  <c r="AN38" i="2"/>
  <c r="AM39" i="2"/>
  <c r="AN39" i="2"/>
  <c r="AM40" i="2"/>
  <c r="AN40" i="2"/>
  <c r="AM41" i="2"/>
  <c r="AN41" i="2"/>
  <c r="AM42" i="2"/>
  <c r="AN42" i="2"/>
  <c r="BV7" i="2"/>
  <c r="BW7" i="2"/>
  <c r="BU8" i="2"/>
  <c r="BV8" i="2"/>
  <c r="BW8" i="2"/>
  <c r="BU9" i="2"/>
  <c r="BV9" i="2"/>
  <c r="BW9" i="2"/>
  <c r="BU10" i="2"/>
  <c r="BV10" i="2"/>
  <c r="BW10" i="2"/>
  <c r="BU11" i="2"/>
  <c r="BV11" i="2"/>
  <c r="BW11" i="2"/>
  <c r="BU12" i="2"/>
  <c r="BV12" i="2"/>
  <c r="BW12" i="2"/>
  <c r="BU13" i="2"/>
  <c r="BV13" i="2"/>
  <c r="BW13" i="2"/>
  <c r="BU14" i="2"/>
  <c r="BV14" i="2"/>
  <c r="BW14" i="2"/>
  <c r="BU15" i="2"/>
  <c r="BV15" i="2"/>
  <c r="BW15" i="2"/>
  <c r="BU16" i="2"/>
  <c r="BV16" i="2"/>
  <c r="BW16" i="2"/>
  <c r="BU17" i="2"/>
  <c r="BV17" i="2"/>
  <c r="BW17" i="2"/>
  <c r="BU18" i="2"/>
  <c r="BV18" i="2"/>
  <c r="BW18" i="2"/>
  <c r="BU19" i="2"/>
  <c r="BV19" i="2"/>
  <c r="BW19" i="2"/>
  <c r="BU20" i="2"/>
  <c r="BV20" i="2"/>
  <c r="BW20" i="2"/>
  <c r="BU21" i="2"/>
  <c r="BV21" i="2"/>
  <c r="BW21" i="2"/>
  <c r="BU22" i="2"/>
  <c r="BV22" i="2"/>
  <c r="BW22" i="2"/>
  <c r="BU23" i="2"/>
  <c r="BV23" i="2"/>
  <c r="BW23" i="2"/>
  <c r="BU24" i="2"/>
  <c r="BV24" i="2"/>
  <c r="BW24" i="2"/>
  <c r="BU25" i="2"/>
  <c r="BV25" i="2"/>
  <c r="BW25" i="2"/>
  <c r="BU26" i="2"/>
  <c r="BV26" i="2"/>
  <c r="BW26" i="2"/>
  <c r="BU27" i="2"/>
  <c r="BV27" i="2"/>
  <c r="BW27" i="2"/>
  <c r="BU28" i="2"/>
  <c r="BV28" i="2"/>
  <c r="BW28" i="2"/>
  <c r="BU29" i="2"/>
  <c r="BV29" i="2"/>
  <c r="BW29" i="2"/>
  <c r="BU30" i="2"/>
  <c r="BV30" i="2"/>
  <c r="BW30" i="2"/>
  <c r="BU31" i="2"/>
  <c r="BV31" i="2"/>
  <c r="BW31" i="2"/>
  <c r="BU32" i="2"/>
  <c r="BV32" i="2"/>
  <c r="BW32" i="2"/>
  <c r="BU33" i="2"/>
  <c r="BV33" i="2"/>
  <c r="BW33" i="2"/>
  <c r="BU34" i="2"/>
  <c r="BV34" i="2"/>
  <c r="BW34" i="2"/>
  <c r="BU35" i="2"/>
  <c r="BV35" i="2"/>
  <c r="BW35" i="2"/>
  <c r="BU36" i="2"/>
  <c r="BV36" i="2"/>
  <c r="BW36" i="2"/>
  <c r="BU37" i="2"/>
  <c r="BV37" i="2"/>
  <c r="BW37" i="2"/>
  <c r="BU38" i="2"/>
  <c r="BV38" i="2"/>
  <c r="BW38" i="2"/>
  <c r="BU39" i="2"/>
  <c r="BV39" i="2"/>
  <c r="BW39" i="2"/>
  <c r="BU40" i="2"/>
  <c r="BV40" i="2"/>
  <c r="BW40" i="2"/>
  <c r="BU41" i="2"/>
  <c r="BV41" i="2"/>
  <c r="BW41" i="2"/>
  <c r="BU42" i="2"/>
  <c r="BV42" i="2"/>
  <c r="BW42" i="2"/>
  <c r="D1" i="6"/>
  <c r="D3" i="6"/>
  <c r="D106" i="6"/>
  <c r="E2" i="6"/>
  <c r="AA7" i="3"/>
  <c r="P7" i="3"/>
  <c r="AB7" i="3"/>
  <c r="AC7" i="3"/>
  <c r="AA8" i="3"/>
  <c r="AB8" i="3"/>
  <c r="AC8" i="3"/>
  <c r="AA9" i="3"/>
  <c r="AB9" i="3"/>
  <c r="AC9" i="3"/>
  <c r="AA10" i="3"/>
  <c r="AB10" i="3"/>
  <c r="AC10" i="3"/>
  <c r="AA11" i="3"/>
  <c r="AB11" i="3"/>
  <c r="AC11" i="3"/>
  <c r="AA12" i="3"/>
  <c r="AB12" i="3"/>
  <c r="AC12" i="3"/>
  <c r="AA13" i="3"/>
  <c r="AB13" i="3"/>
  <c r="AC13" i="3"/>
  <c r="AA14" i="3"/>
  <c r="AB14" i="3"/>
  <c r="AC14" i="3"/>
  <c r="AA15" i="3"/>
  <c r="AB15" i="3"/>
  <c r="AC15" i="3"/>
  <c r="AA16" i="3"/>
  <c r="AB16" i="3"/>
  <c r="AC16" i="3"/>
  <c r="AA17" i="3"/>
  <c r="AB17" i="3"/>
  <c r="AC17" i="3"/>
  <c r="AA18" i="3"/>
  <c r="AB18" i="3"/>
  <c r="AC18" i="3"/>
  <c r="AA19" i="3"/>
  <c r="AB19" i="3"/>
  <c r="AC19" i="3"/>
  <c r="AA20" i="3"/>
  <c r="AB20" i="3"/>
  <c r="AC20" i="3"/>
  <c r="AA21" i="3"/>
  <c r="AB21" i="3"/>
  <c r="AC21" i="3"/>
  <c r="AA22" i="3"/>
  <c r="AB22" i="3"/>
  <c r="AC22" i="3"/>
  <c r="AA23" i="3"/>
  <c r="AB23" i="3"/>
  <c r="AC23" i="3"/>
  <c r="AA24" i="3"/>
  <c r="AB24" i="3"/>
  <c r="AC24" i="3"/>
  <c r="AA25" i="3"/>
  <c r="AB25" i="3"/>
  <c r="AC25" i="3"/>
  <c r="AA26" i="3"/>
  <c r="AB26" i="3"/>
  <c r="AC26" i="3"/>
  <c r="AA27" i="3"/>
  <c r="AB27" i="3"/>
  <c r="AC27" i="3"/>
  <c r="AA28" i="3"/>
  <c r="AB28" i="3"/>
  <c r="AC28" i="3"/>
  <c r="AA29" i="3"/>
  <c r="AB29" i="3"/>
  <c r="AC29" i="3"/>
  <c r="AA30" i="3"/>
  <c r="AB30" i="3"/>
  <c r="AC30" i="3"/>
  <c r="AA31" i="3"/>
  <c r="AB31" i="3"/>
  <c r="AC31" i="3"/>
  <c r="AA32" i="3"/>
  <c r="AB32" i="3"/>
  <c r="AC32" i="3"/>
  <c r="AA33" i="3"/>
  <c r="AB33" i="3"/>
  <c r="AC33" i="3"/>
  <c r="AA34" i="3"/>
  <c r="AB34" i="3"/>
  <c r="AC34" i="3"/>
  <c r="AA35" i="3"/>
  <c r="AB35" i="3"/>
  <c r="AC35" i="3"/>
  <c r="AA36" i="3"/>
  <c r="AB36" i="3"/>
  <c r="AC36" i="3"/>
  <c r="AA37" i="3"/>
  <c r="AB37" i="3"/>
  <c r="AC37" i="3"/>
  <c r="AA38" i="3"/>
  <c r="AB38" i="3"/>
  <c r="AC38" i="3"/>
  <c r="AA39" i="3"/>
  <c r="AB39" i="3"/>
  <c r="AC39" i="3"/>
  <c r="AA40" i="3"/>
  <c r="AB40" i="3"/>
  <c r="AC40" i="3"/>
  <c r="AA41" i="3"/>
  <c r="AB41" i="3"/>
  <c r="AC41" i="3"/>
  <c r="E1" i="6"/>
  <c r="E3" i="6"/>
  <c r="E106" i="6"/>
  <c r="F2" i="6"/>
  <c r="AE7" i="5"/>
  <c r="Q7" i="5"/>
  <c r="V7" i="5"/>
  <c r="Y7" i="5"/>
  <c r="R7" i="5"/>
  <c r="S7" i="5"/>
  <c r="Q8" i="5"/>
  <c r="V8" i="5"/>
  <c r="Y8" i="5"/>
  <c r="R8" i="5"/>
  <c r="S8" i="5"/>
  <c r="Q9" i="5"/>
  <c r="V9" i="5"/>
  <c r="Y9" i="5"/>
  <c r="R9" i="5"/>
  <c r="S9" i="5"/>
  <c r="Q10" i="5"/>
  <c r="V10" i="5"/>
  <c r="Y10" i="5"/>
  <c r="R10" i="5"/>
  <c r="S10" i="5"/>
  <c r="Q11" i="5"/>
  <c r="V11" i="5"/>
  <c r="Y11" i="5"/>
  <c r="R11" i="5"/>
  <c r="S11" i="5"/>
  <c r="Q12" i="5"/>
  <c r="V12" i="5"/>
  <c r="Y12" i="5"/>
  <c r="R12" i="5"/>
  <c r="S12" i="5"/>
  <c r="Q13" i="5"/>
  <c r="V13" i="5"/>
  <c r="Y13" i="5"/>
  <c r="R13" i="5"/>
  <c r="S13" i="5"/>
  <c r="Q14" i="5"/>
  <c r="V14" i="5"/>
  <c r="Y14" i="5"/>
  <c r="R14" i="5"/>
  <c r="S14" i="5"/>
  <c r="Q15" i="5"/>
  <c r="V15" i="5"/>
  <c r="Y15" i="5"/>
  <c r="R15" i="5"/>
  <c r="S15" i="5"/>
  <c r="Q16" i="5"/>
  <c r="V16" i="5"/>
  <c r="Y16" i="5"/>
  <c r="R16" i="5"/>
  <c r="S16" i="5"/>
  <c r="Q17" i="5"/>
  <c r="V17" i="5"/>
  <c r="Y17" i="5"/>
  <c r="R17" i="5"/>
  <c r="S17" i="5"/>
  <c r="Q18" i="5"/>
  <c r="V18" i="5"/>
  <c r="Y18" i="5"/>
  <c r="R18" i="5"/>
  <c r="S18" i="5"/>
  <c r="Q19" i="5"/>
  <c r="V19" i="5"/>
  <c r="Y19" i="5"/>
  <c r="R19" i="5"/>
  <c r="S19" i="5"/>
  <c r="Q20" i="5"/>
  <c r="V20" i="5"/>
  <c r="Y20" i="5"/>
  <c r="R20" i="5"/>
  <c r="S20" i="5"/>
  <c r="Q21" i="5"/>
  <c r="V21" i="5"/>
  <c r="Y21" i="5"/>
  <c r="R21" i="5"/>
  <c r="S21" i="5"/>
  <c r="Q22" i="5"/>
  <c r="V22" i="5"/>
  <c r="Y22" i="5"/>
  <c r="R22" i="5"/>
  <c r="S22" i="5"/>
  <c r="Q23" i="5"/>
  <c r="V23" i="5"/>
  <c r="Y23" i="5"/>
  <c r="R23" i="5"/>
  <c r="S23" i="5"/>
  <c r="Q24" i="5"/>
  <c r="V24" i="5"/>
  <c r="Y24" i="5"/>
  <c r="R24" i="5"/>
  <c r="S24" i="5"/>
  <c r="Q25" i="5"/>
  <c r="V25" i="5"/>
  <c r="Y25" i="5"/>
  <c r="R25" i="5"/>
  <c r="S25" i="5"/>
  <c r="Q26" i="5"/>
  <c r="V26" i="5"/>
  <c r="Y26" i="5"/>
  <c r="R26" i="5"/>
  <c r="S26" i="5"/>
  <c r="Q27" i="5"/>
  <c r="V27" i="5"/>
  <c r="Y27" i="5"/>
  <c r="R27" i="5"/>
  <c r="S27" i="5"/>
  <c r="Q28" i="5"/>
  <c r="V28" i="5"/>
  <c r="Y28" i="5"/>
  <c r="R28" i="5"/>
  <c r="S28" i="5"/>
  <c r="Q29" i="5"/>
  <c r="V29" i="5"/>
  <c r="Y29" i="5"/>
  <c r="R29" i="5"/>
  <c r="S29" i="5"/>
  <c r="Q30" i="5"/>
  <c r="V30" i="5"/>
  <c r="Y30" i="5"/>
  <c r="R30" i="5"/>
  <c r="S30" i="5"/>
  <c r="Q31" i="5"/>
  <c r="V31" i="5"/>
  <c r="Y31" i="5"/>
  <c r="R31" i="5"/>
  <c r="S31" i="5"/>
  <c r="Q32" i="5"/>
  <c r="V32" i="5"/>
  <c r="Y32" i="5"/>
  <c r="R32" i="5"/>
  <c r="S32" i="5"/>
  <c r="Q33" i="5"/>
  <c r="V33" i="5"/>
  <c r="Y33" i="5"/>
  <c r="R33" i="5"/>
  <c r="S33" i="5"/>
  <c r="Q34" i="5"/>
  <c r="V34" i="5"/>
  <c r="Y34" i="5"/>
  <c r="R34" i="5"/>
  <c r="S34" i="5"/>
  <c r="Q35" i="5"/>
  <c r="V35" i="5"/>
  <c r="Y35" i="5"/>
  <c r="R35" i="5"/>
  <c r="S35" i="5"/>
  <c r="Q36" i="5"/>
  <c r="V36" i="5"/>
  <c r="Y36" i="5"/>
  <c r="R36" i="5"/>
  <c r="S36" i="5"/>
  <c r="Q37" i="5"/>
  <c r="V37" i="5"/>
  <c r="Y37" i="5"/>
  <c r="R37" i="5"/>
  <c r="S37" i="5"/>
  <c r="Q38" i="5"/>
  <c r="V38" i="5"/>
  <c r="Y38" i="5"/>
  <c r="R38" i="5"/>
  <c r="S38" i="5"/>
  <c r="Q39" i="5"/>
  <c r="V39" i="5"/>
  <c r="Y39" i="5"/>
  <c r="R39" i="5"/>
  <c r="S39" i="5"/>
  <c r="Q40" i="5"/>
  <c r="V40" i="5"/>
  <c r="Y40" i="5"/>
  <c r="R40" i="5"/>
  <c r="S40" i="5"/>
  <c r="AF7" i="5"/>
  <c r="AG7" i="5"/>
  <c r="AE8" i="5"/>
  <c r="AF8" i="5"/>
  <c r="AG8" i="5"/>
  <c r="AE9" i="5"/>
  <c r="AF9" i="5"/>
  <c r="AG9" i="5"/>
  <c r="AE10" i="5"/>
  <c r="AF10" i="5"/>
  <c r="AG10" i="5"/>
  <c r="AE11" i="5"/>
  <c r="AF11" i="5"/>
  <c r="AG11" i="5"/>
  <c r="AE12" i="5"/>
  <c r="AF12" i="5"/>
  <c r="AG12" i="5"/>
  <c r="AE13" i="5"/>
  <c r="AF13" i="5"/>
  <c r="AG13" i="5"/>
  <c r="AE14" i="5"/>
  <c r="AF14" i="5"/>
  <c r="AG14" i="5"/>
  <c r="AE15" i="5"/>
  <c r="AF15" i="5"/>
  <c r="AG15" i="5"/>
  <c r="AE16" i="5"/>
  <c r="AF16" i="5"/>
  <c r="AG16" i="5"/>
  <c r="AE17" i="5"/>
  <c r="AF17" i="5"/>
  <c r="AG17" i="5"/>
  <c r="AE18" i="5"/>
  <c r="AF18" i="5"/>
  <c r="AG18" i="5"/>
  <c r="AE19" i="5"/>
  <c r="AF19" i="5"/>
  <c r="AG19" i="5"/>
  <c r="AE20" i="5"/>
  <c r="AF20" i="5"/>
  <c r="AG20" i="5"/>
  <c r="AE21" i="5"/>
  <c r="AF21" i="5"/>
  <c r="AG21" i="5"/>
  <c r="AE22" i="5"/>
  <c r="AF22" i="5"/>
  <c r="AG22" i="5"/>
  <c r="AE23" i="5"/>
  <c r="AF23" i="5"/>
  <c r="AG23" i="5"/>
  <c r="AE24" i="5"/>
  <c r="AF24" i="5"/>
  <c r="AG24" i="5"/>
  <c r="AE25" i="5"/>
  <c r="AF25" i="5"/>
  <c r="AG25" i="5"/>
  <c r="AE26" i="5"/>
  <c r="AF26" i="5"/>
  <c r="AG26" i="5"/>
  <c r="AE27" i="5"/>
  <c r="AF27" i="5"/>
  <c r="AG27" i="5"/>
  <c r="AE28" i="5"/>
  <c r="AF28" i="5"/>
  <c r="AG28" i="5"/>
  <c r="AE29" i="5"/>
  <c r="AF29" i="5"/>
  <c r="AG29" i="5"/>
  <c r="AE30" i="5"/>
  <c r="AF30" i="5"/>
  <c r="AG30" i="5"/>
  <c r="AE31" i="5"/>
  <c r="AF31" i="5"/>
  <c r="AG31" i="5"/>
  <c r="AE32" i="5"/>
  <c r="AF32" i="5"/>
  <c r="AG32" i="5"/>
  <c r="AE33" i="5"/>
  <c r="AF33" i="5"/>
  <c r="AG33" i="5"/>
  <c r="AE34" i="5"/>
  <c r="AF34" i="5"/>
  <c r="AG34" i="5"/>
  <c r="AE35" i="5"/>
  <c r="AF35" i="5"/>
  <c r="AG35" i="5"/>
  <c r="AE36" i="5"/>
  <c r="AF36" i="5"/>
  <c r="AG36" i="5"/>
  <c r="AE37" i="5"/>
  <c r="AF37" i="5"/>
  <c r="AG37" i="5"/>
  <c r="AE38" i="5"/>
  <c r="AF38" i="5"/>
  <c r="AG38" i="5"/>
  <c r="AE39" i="5"/>
  <c r="AF39" i="5"/>
  <c r="AG39" i="5"/>
  <c r="AE40" i="5"/>
  <c r="AF40" i="5"/>
  <c r="AG40" i="5"/>
  <c r="F1" i="6"/>
  <c r="F3" i="6"/>
  <c r="F106" i="6"/>
  <c r="H106" i="6"/>
  <c r="G106" i="6"/>
  <c r="B105" i="6"/>
  <c r="C105" i="6"/>
  <c r="D105" i="6"/>
  <c r="E105" i="6"/>
  <c r="F105" i="6"/>
  <c r="H105" i="6"/>
  <c r="G105" i="6"/>
  <c r="J105" i="6"/>
  <c r="Q106" i="6"/>
  <c r="P106" i="6"/>
  <c r="O106" i="6"/>
  <c r="N106" i="6"/>
  <c r="M106" i="6"/>
  <c r="L106" i="6"/>
  <c r="Q105" i="6"/>
  <c r="P105" i="6"/>
  <c r="O105" i="6"/>
  <c r="N105" i="6"/>
  <c r="M105" i="6"/>
  <c r="L105" i="6"/>
  <c r="B104" i="6"/>
  <c r="C104" i="6"/>
  <c r="D104" i="6"/>
  <c r="E104" i="6"/>
  <c r="F104" i="6"/>
  <c r="H104" i="6"/>
  <c r="G104" i="6"/>
  <c r="B103" i="6"/>
  <c r="C103" i="6"/>
  <c r="D103" i="6"/>
  <c r="E103" i="6"/>
  <c r="F103" i="6"/>
  <c r="H103" i="6"/>
  <c r="G103" i="6"/>
  <c r="J103" i="6"/>
  <c r="Q104" i="6"/>
  <c r="P104" i="6"/>
  <c r="O104" i="6"/>
  <c r="N104" i="6"/>
  <c r="M104" i="6"/>
  <c r="L104" i="6"/>
  <c r="Q103" i="6"/>
  <c r="P103" i="6"/>
  <c r="O103" i="6"/>
  <c r="N103" i="6"/>
  <c r="M103" i="6"/>
  <c r="L103" i="6"/>
  <c r="B102" i="6"/>
  <c r="C102" i="6"/>
  <c r="D102" i="6"/>
  <c r="E102" i="6"/>
  <c r="F102" i="6"/>
  <c r="H102" i="6"/>
  <c r="G102" i="6"/>
  <c r="B101" i="6"/>
  <c r="C101" i="6"/>
  <c r="D101" i="6"/>
  <c r="E101" i="6"/>
  <c r="F101" i="6"/>
  <c r="H101" i="6"/>
  <c r="G101" i="6"/>
  <c r="J101" i="6"/>
  <c r="Q102" i="6"/>
  <c r="P102" i="6"/>
  <c r="O102" i="6"/>
  <c r="N102" i="6"/>
  <c r="M102" i="6"/>
  <c r="L102" i="6"/>
  <c r="Q101" i="6"/>
  <c r="P101" i="6"/>
  <c r="O101" i="6"/>
  <c r="N101" i="6"/>
  <c r="M101" i="6"/>
  <c r="L101" i="6"/>
  <c r="B100" i="6"/>
  <c r="C100" i="6"/>
  <c r="D100" i="6"/>
  <c r="E100" i="6"/>
  <c r="F100" i="6"/>
  <c r="H100" i="6"/>
  <c r="G100" i="6"/>
  <c r="B99" i="6"/>
  <c r="C99" i="6"/>
  <c r="D99" i="6"/>
  <c r="E99" i="6"/>
  <c r="F99" i="6"/>
  <c r="H99" i="6"/>
  <c r="G99" i="6"/>
  <c r="J99" i="6"/>
  <c r="Q100" i="6"/>
  <c r="P100" i="6"/>
  <c r="O100" i="6"/>
  <c r="N100" i="6"/>
  <c r="M100" i="6"/>
  <c r="L100" i="6"/>
  <c r="Q99" i="6"/>
  <c r="P99" i="6"/>
  <c r="O99" i="6"/>
  <c r="N99" i="6"/>
  <c r="M99" i="6"/>
  <c r="L99" i="6"/>
  <c r="B98" i="6"/>
  <c r="C98" i="6"/>
  <c r="D98" i="6"/>
  <c r="E98" i="6"/>
  <c r="F98" i="6"/>
  <c r="H98" i="6"/>
  <c r="G98" i="6"/>
  <c r="B97" i="6"/>
  <c r="C97" i="6"/>
  <c r="D97" i="6"/>
  <c r="E97" i="6"/>
  <c r="F97" i="6"/>
  <c r="H97" i="6"/>
  <c r="G97" i="6"/>
  <c r="J97" i="6"/>
  <c r="Q98" i="6"/>
  <c r="P98" i="6"/>
  <c r="O98" i="6"/>
  <c r="N98" i="6"/>
  <c r="M98" i="6"/>
  <c r="L98" i="6"/>
  <c r="Q97" i="6"/>
  <c r="P97" i="6"/>
  <c r="O97" i="6"/>
  <c r="N97" i="6"/>
  <c r="M97" i="6"/>
  <c r="L97" i="6"/>
  <c r="B96" i="6"/>
  <c r="C96" i="6"/>
  <c r="D96" i="6"/>
  <c r="E96" i="6"/>
  <c r="F96" i="6"/>
  <c r="H96" i="6"/>
  <c r="G96" i="6"/>
  <c r="B95" i="6"/>
  <c r="C95" i="6"/>
  <c r="D95" i="6"/>
  <c r="E95" i="6"/>
  <c r="F95" i="6"/>
  <c r="H95" i="6"/>
  <c r="G95" i="6"/>
  <c r="J95" i="6"/>
  <c r="Q96" i="6"/>
  <c r="P96" i="6"/>
  <c r="O96" i="6"/>
  <c r="N96" i="6"/>
  <c r="M96" i="6"/>
  <c r="L96" i="6"/>
  <c r="Q95" i="6"/>
  <c r="P95" i="6"/>
  <c r="O95" i="6"/>
  <c r="N95" i="6"/>
  <c r="M95" i="6"/>
  <c r="L95" i="6"/>
  <c r="B94" i="6"/>
  <c r="C94" i="6"/>
  <c r="D94" i="6"/>
  <c r="E94" i="6"/>
  <c r="F94" i="6"/>
  <c r="H94" i="6"/>
  <c r="G94" i="6"/>
  <c r="B93" i="6"/>
  <c r="C93" i="6"/>
  <c r="D93" i="6"/>
  <c r="E93" i="6"/>
  <c r="F93" i="6"/>
  <c r="H93" i="6"/>
  <c r="G93" i="6"/>
  <c r="J93" i="6"/>
  <c r="Q94" i="6"/>
  <c r="P94" i="6"/>
  <c r="O94" i="6"/>
  <c r="N94" i="6"/>
  <c r="M94" i="6"/>
  <c r="L94" i="6"/>
  <c r="Q93" i="6"/>
  <c r="P93" i="6"/>
  <c r="O93" i="6"/>
  <c r="N93" i="6"/>
  <c r="M93" i="6"/>
  <c r="L93" i="6"/>
  <c r="B92" i="6"/>
  <c r="C92" i="6"/>
  <c r="D92" i="6"/>
  <c r="E92" i="6"/>
  <c r="F92" i="6"/>
  <c r="H92" i="6"/>
  <c r="G92" i="6"/>
  <c r="B91" i="6"/>
  <c r="C91" i="6"/>
  <c r="D91" i="6"/>
  <c r="E91" i="6"/>
  <c r="F91" i="6"/>
  <c r="H91" i="6"/>
  <c r="G91" i="6"/>
  <c r="J91" i="6"/>
  <c r="Q92" i="6"/>
  <c r="P92" i="6"/>
  <c r="O92" i="6"/>
  <c r="N92" i="6"/>
  <c r="M92" i="6"/>
  <c r="L92" i="6"/>
  <c r="Q91" i="6"/>
  <c r="P91" i="6"/>
  <c r="O91" i="6"/>
  <c r="N91" i="6"/>
  <c r="M91" i="6"/>
  <c r="L91" i="6"/>
  <c r="B90" i="6"/>
  <c r="C90" i="6"/>
  <c r="D90" i="6"/>
  <c r="E90" i="6"/>
  <c r="F90" i="6"/>
  <c r="H90" i="6"/>
  <c r="G90" i="6"/>
  <c r="B89" i="6"/>
  <c r="C89" i="6"/>
  <c r="D89" i="6"/>
  <c r="E89" i="6"/>
  <c r="F89" i="6"/>
  <c r="H89" i="6"/>
  <c r="G89" i="6"/>
  <c r="J89" i="6"/>
  <c r="Q90" i="6"/>
  <c r="P90" i="6"/>
  <c r="O90" i="6"/>
  <c r="N90" i="6"/>
  <c r="M90" i="6"/>
  <c r="L90" i="6"/>
  <c r="Q89" i="6"/>
  <c r="P89" i="6"/>
  <c r="O89" i="6"/>
  <c r="N89" i="6"/>
  <c r="M89" i="6"/>
  <c r="L89" i="6"/>
  <c r="B88" i="6"/>
  <c r="C88" i="6"/>
  <c r="D88" i="6"/>
  <c r="E88" i="6"/>
  <c r="F88" i="6"/>
  <c r="H88" i="6"/>
  <c r="G88" i="6"/>
  <c r="B87" i="6"/>
  <c r="C87" i="6"/>
  <c r="D87" i="6"/>
  <c r="E87" i="6"/>
  <c r="F87" i="6"/>
  <c r="H87" i="6"/>
  <c r="G87" i="6"/>
  <c r="J87" i="6"/>
  <c r="Q88" i="6"/>
  <c r="P88" i="6"/>
  <c r="O88" i="6"/>
  <c r="N88" i="6"/>
  <c r="M88" i="6"/>
  <c r="L88" i="6"/>
  <c r="Q87" i="6"/>
  <c r="P87" i="6"/>
  <c r="O87" i="6"/>
  <c r="N87" i="6"/>
  <c r="M87" i="6"/>
  <c r="L87" i="6"/>
  <c r="B86" i="6"/>
  <c r="C86" i="6"/>
  <c r="D86" i="6"/>
  <c r="E86" i="6"/>
  <c r="F86" i="6"/>
  <c r="H86" i="6"/>
  <c r="G86" i="6"/>
  <c r="B85" i="6"/>
  <c r="C85" i="6"/>
  <c r="D85" i="6"/>
  <c r="E85" i="6"/>
  <c r="F85" i="6"/>
  <c r="H85" i="6"/>
  <c r="G85" i="6"/>
  <c r="J85" i="6"/>
  <c r="Q86" i="6"/>
  <c r="P86" i="6"/>
  <c r="O86" i="6"/>
  <c r="N86" i="6"/>
  <c r="M86" i="6"/>
  <c r="L86" i="6"/>
  <c r="Q85" i="6"/>
  <c r="P85" i="6"/>
  <c r="O85" i="6"/>
  <c r="N85" i="6"/>
  <c r="M85" i="6"/>
  <c r="L85" i="6"/>
  <c r="B84" i="6"/>
  <c r="C84" i="6"/>
  <c r="D84" i="6"/>
  <c r="E84" i="6"/>
  <c r="F84" i="6"/>
  <c r="H84" i="6"/>
  <c r="G84" i="6"/>
  <c r="B83" i="6"/>
  <c r="C83" i="6"/>
  <c r="D83" i="6"/>
  <c r="E83" i="6"/>
  <c r="F83" i="6"/>
  <c r="H83" i="6"/>
  <c r="G83" i="6"/>
  <c r="J83" i="6"/>
  <c r="Q84" i="6"/>
  <c r="P84" i="6"/>
  <c r="O84" i="6"/>
  <c r="N84" i="6"/>
  <c r="M84" i="6"/>
  <c r="L84" i="6"/>
  <c r="Q83" i="6"/>
  <c r="P83" i="6"/>
  <c r="O83" i="6"/>
  <c r="N83" i="6"/>
  <c r="M83" i="6"/>
  <c r="L83" i="6"/>
  <c r="B82" i="6"/>
  <c r="C82" i="6"/>
  <c r="D82" i="6"/>
  <c r="E82" i="6"/>
  <c r="F82" i="6"/>
  <c r="H82" i="6"/>
  <c r="G82" i="6"/>
  <c r="B81" i="6"/>
  <c r="C81" i="6"/>
  <c r="D81" i="6"/>
  <c r="E81" i="6"/>
  <c r="F81" i="6"/>
  <c r="H81" i="6"/>
  <c r="G81" i="6"/>
  <c r="J81" i="6"/>
  <c r="Q82" i="6"/>
  <c r="P82" i="6"/>
  <c r="O82" i="6"/>
  <c r="N82" i="6"/>
  <c r="M82" i="6"/>
  <c r="L82" i="6"/>
  <c r="Q81" i="6"/>
  <c r="P81" i="6"/>
  <c r="O81" i="6"/>
  <c r="N81" i="6"/>
  <c r="M81" i="6"/>
  <c r="L81" i="6"/>
  <c r="B80" i="6"/>
  <c r="C80" i="6"/>
  <c r="D80" i="6"/>
  <c r="E80" i="6"/>
  <c r="F80" i="6"/>
  <c r="H80" i="6"/>
  <c r="G80" i="6"/>
  <c r="B79" i="6"/>
  <c r="C79" i="6"/>
  <c r="D79" i="6"/>
  <c r="E79" i="6"/>
  <c r="F79" i="6"/>
  <c r="H79" i="6"/>
  <c r="G79" i="6"/>
  <c r="J79" i="6"/>
  <c r="Q80" i="6"/>
  <c r="P80" i="6"/>
  <c r="O80" i="6"/>
  <c r="N80" i="6"/>
  <c r="M80" i="6"/>
  <c r="L80" i="6"/>
  <c r="Q79" i="6"/>
  <c r="P79" i="6"/>
  <c r="O79" i="6"/>
  <c r="N79" i="6"/>
  <c r="M79" i="6"/>
  <c r="L79" i="6"/>
  <c r="B78" i="6"/>
  <c r="C78" i="6"/>
  <c r="D78" i="6"/>
  <c r="E78" i="6"/>
  <c r="F78" i="6"/>
  <c r="H78" i="6"/>
  <c r="G78" i="6"/>
  <c r="B77" i="6"/>
  <c r="C77" i="6"/>
  <c r="D77" i="6"/>
  <c r="E77" i="6"/>
  <c r="F77" i="6"/>
  <c r="H77" i="6"/>
  <c r="G77" i="6"/>
  <c r="J77" i="6"/>
  <c r="Q78" i="6"/>
  <c r="P78" i="6"/>
  <c r="O78" i="6"/>
  <c r="N78" i="6"/>
  <c r="M78" i="6"/>
  <c r="L78" i="6"/>
  <c r="Q77" i="6"/>
  <c r="P77" i="6"/>
  <c r="O77" i="6"/>
  <c r="N77" i="6"/>
  <c r="M77" i="6"/>
  <c r="L77" i="6"/>
  <c r="B76" i="6"/>
  <c r="C76" i="6"/>
  <c r="D76" i="6"/>
  <c r="E76" i="6"/>
  <c r="F76" i="6"/>
  <c r="H76" i="6"/>
  <c r="G76" i="6"/>
  <c r="B75" i="6"/>
  <c r="C75" i="6"/>
  <c r="D75" i="6"/>
  <c r="E75" i="6"/>
  <c r="F75" i="6"/>
  <c r="H75" i="6"/>
  <c r="G75" i="6"/>
  <c r="J75" i="6"/>
  <c r="Q76" i="6"/>
  <c r="P76" i="6"/>
  <c r="O76" i="6"/>
  <c r="N76" i="6"/>
  <c r="M76" i="6"/>
  <c r="L76" i="6"/>
  <c r="Q75" i="6"/>
  <c r="P75" i="6"/>
  <c r="O75" i="6"/>
  <c r="N75" i="6"/>
  <c r="M75" i="6"/>
  <c r="L75" i="6"/>
  <c r="B74" i="6"/>
  <c r="C74" i="6"/>
  <c r="D74" i="6"/>
  <c r="E74" i="6"/>
  <c r="F74" i="6"/>
  <c r="H74" i="6"/>
  <c r="G74" i="6"/>
  <c r="B73" i="6"/>
  <c r="C73" i="6"/>
  <c r="D73" i="6"/>
  <c r="E73" i="6"/>
  <c r="F73" i="6"/>
  <c r="H73" i="6"/>
  <c r="G73" i="6"/>
  <c r="J73" i="6"/>
  <c r="Q74" i="6"/>
  <c r="P74" i="6"/>
  <c r="O74" i="6"/>
  <c r="N74" i="6"/>
  <c r="M74" i="6"/>
  <c r="L74" i="6"/>
  <c r="Q73" i="6"/>
  <c r="P73" i="6"/>
  <c r="O73" i="6"/>
  <c r="N73" i="6"/>
  <c r="M73" i="6"/>
  <c r="L73" i="6"/>
  <c r="B72" i="6"/>
  <c r="C72" i="6"/>
  <c r="D72" i="6"/>
  <c r="E72" i="6"/>
  <c r="F72" i="6"/>
  <c r="H72" i="6"/>
  <c r="G72" i="6"/>
  <c r="B71" i="6"/>
  <c r="C71" i="6"/>
  <c r="D71" i="6"/>
  <c r="E71" i="6"/>
  <c r="F71" i="6"/>
  <c r="H71" i="6"/>
  <c r="G71" i="6"/>
  <c r="J71" i="6"/>
  <c r="Q72" i="6"/>
  <c r="P72" i="6"/>
  <c r="O72" i="6"/>
  <c r="N72" i="6"/>
  <c r="M72" i="6"/>
  <c r="L72" i="6"/>
  <c r="Q71" i="6"/>
  <c r="P71" i="6"/>
  <c r="O71" i="6"/>
  <c r="N71" i="6"/>
  <c r="M71" i="6"/>
  <c r="L71" i="6"/>
  <c r="B70" i="6"/>
  <c r="C70" i="6"/>
  <c r="D70" i="6"/>
  <c r="E70" i="6"/>
  <c r="F70" i="6"/>
  <c r="H70" i="6"/>
  <c r="G70" i="6"/>
  <c r="B69" i="6"/>
  <c r="C69" i="6"/>
  <c r="D69" i="6"/>
  <c r="E69" i="6"/>
  <c r="F69" i="6"/>
  <c r="H69" i="6"/>
  <c r="G69" i="6"/>
  <c r="J69" i="6"/>
  <c r="Q70" i="6"/>
  <c r="P70" i="6"/>
  <c r="O70" i="6"/>
  <c r="N70" i="6"/>
  <c r="M70" i="6"/>
  <c r="L70" i="6"/>
  <c r="Q69" i="6"/>
  <c r="P69" i="6"/>
  <c r="O69" i="6"/>
  <c r="N69" i="6"/>
  <c r="M69" i="6"/>
  <c r="L69" i="6"/>
  <c r="B68" i="6"/>
  <c r="C68" i="6"/>
  <c r="D68" i="6"/>
  <c r="E68" i="6"/>
  <c r="F68" i="6"/>
  <c r="H68" i="6"/>
  <c r="G68" i="6"/>
  <c r="B67" i="6"/>
  <c r="C67" i="6"/>
  <c r="D67" i="6"/>
  <c r="E67" i="6"/>
  <c r="F67" i="6"/>
  <c r="H67" i="6"/>
  <c r="G67" i="6"/>
  <c r="J67" i="6"/>
  <c r="Q68" i="6"/>
  <c r="P68" i="6"/>
  <c r="O68" i="6"/>
  <c r="N68" i="6"/>
  <c r="M68" i="6"/>
  <c r="L68" i="6"/>
  <c r="Q67" i="6"/>
  <c r="P67" i="6"/>
  <c r="O67" i="6"/>
  <c r="N67" i="6"/>
  <c r="M67" i="6"/>
  <c r="L67" i="6"/>
  <c r="B66" i="6"/>
  <c r="C66" i="6"/>
  <c r="D66" i="6"/>
  <c r="E66" i="6"/>
  <c r="F66" i="6"/>
  <c r="H66" i="6"/>
  <c r="G66" i="6"/>
  <c r="B65" i="6"/>
  <c r="C65" i="6"/>
  <c r="D65" i="6"/>
  <c r="E65" i="6"/>
  <c r="F65" i="6"/>
  <c r="H65" i="6"/>
  <c r="G65" i="6"/>
  <c r="J65" i="6"/>
  <c r="Q66" i="6"/>
  <c r="P66" i="6"/>
  <c r="O66" i="6"/>
  <c r="N66" i="6"/>
  <c r="M66" i="6"/>
  <c r="L66" i="6"/>
  <c r="Q65" i="6"/>
  <c r="P65" i="6"/>
  <c r="O65" i="6"/>
  <c r="N65" i="6"/>
  <c r="M65" i="6"/>
  <c r="L65" i="6"/>
  <c r="B64" i="6"/>
  <c r="C64" i="6"/>
  <c r="D64" i="6"/>
  <c r="E64" i="6"/>
  <c r="F64" i="6"/>
  <c r="H64" i="6"/>
  <c r="G64" i="6"/>
  <c r="B63" i="6"/>
  <c r="C63" i="6"/>
  <c r="D63" i="6"/>
  <c r="E63" i="6"/>
  <c r="F63" i="6"/>
  <c r="H63" i="6"/>
  <c r="G63" i="6"/>
  <c r="J63" i="6"/>
  <c r="Q64" i="6"/>
  <c r="P64" i="6"/>
  <c r="O64" i="6"/>
  <c r="N64" i="6"/>
  <c r="M64" i="6"/>
  <c r="L64" i="6"/>
  <c r="Q63" i="6"/>
  <c r="P63" i="6"/>
  <c r="O63" i="6"/>
  <c r="N63" i="6"/>
  <c r="M63" i="6"/>
  <c r="L63" i="6"/>
  <c r="B62" i="6"/>
  <c r="C62" i="6"/>
  <c r="D62" i="6"/>
  <c r="E62" i="6"/>
  <c r="F62" i="6"/>
  <c r="H62" i="6"/>
  <c r="G62" i="6"/>
  <c r="B61" i="6"/>
  <c r="C61" i="6"/>
  <c r="D61" i="6"/>
  <c r="E61" i="6"/>
  <c r="F61" i="6"/>
  <c r="H61" i="6"/>
  <c r="G61" i="6"/>
  <c r="J61" i="6"/>
  <c r="Q62" i="6"/>
  <c r="P62" i="6"/>
  <c r="O62" i="6"/>
  <c r="N62" i="6"/>
  <c r="M62" i="6"/>
  <c r="L62" i="6"/>
  <c r="Q61" i="6"/>
  <c r="P61" i="6"/>
  <c r="O61" i="6"/>
  <c r="N61" i="6"/>
  <c r="M61" i="6"/>
  <c r="L61" i="6"/>
  <c r="B60" i="6"/>
  <c r="C60" i="6"/>
  <c r="D60" i="6"/>
  <c r="E60" i="6"/>
  <c r="F60" i="6"/>
  <c r="H60" i="6"/>
  <c r="G60" i="6"/>
  <c r="B59" i="6"/>
  <c r="C59" i="6"/>
  <c r="D59" i="6"/>
  <c r="E59" i="6"/>
  <c r="F59" i="6"/>
  <c r="H59" i="6"/>
  <c r="G59" i="6"/>
  <c r="J59" i="6"/>
  <c r="Q60" i="6"/>
  <c r="P60" i="6"/>
  <c r="O60" i="6"/>
  <c r="N60" i="6"/>
  <c r="M60" i="6"/>
  <c r="L60" i="6"/>
  <c r="Q59" i="6"/>
  <c r="P59" i="6"/>
  <c r="O59" i="6"/>
  <c r="N59" i="6"/>
  <c r="M59" i="6"/>
  <c r="L59" i="6"/>
  <c r="B58" i="6"/>
  <c r="C58" i="6"/>
  <c r="D58" i="6"/>
  <c r="E58" i="6"/>
  <c r="F58" i="6"/>
  <c r="H58" i="6"/>
  <c r="G58" i="6"/>
  <c r="B57" i="6"/>
  <c r="C57" i="6"/>
  <c r="D57" i="6"/>
  <c r="E57" i="6"/>
  <c r="F57" i="6"/>
  <c r="H57" i="6"/>
  <c r="G57" i="6"/>
  <c r="J57" i="6"/>
  <c r="Q58" i="6"/>
  <c r="P58" i="6"/>
  <c r="O58" i="6"/>
  <c r="N58" i="6"/>
  <c r="M58" i="6"/>
  <c r="L58" i="6"/>
  <c r="Q57" i="6"/>
  <c r="P57" i="6"/>
  <c r="O57" i="6"/>
  <c r="N57" i="6"/>
  <c r="M57" i="6"/>
  <c r="L57" i="6"/>
  <c r="B56" i="6"/>
  <c r="C56" i="6"/>
  <c r="D56" i="6"/>
  <c r="E56" i="6"/>
  <c r="F56" i="6"/>
  <c r="H56" i="6"/>
  <c r="G56" i="6"/>
  <c r="B55" i="6"/>
  <c r="C55" i="6"/>
  <c r="D55" i="6"/>
  <c r="E55" i="6"/>
  <c r="F55" i="6"/>
  <c r="H55" i="6"/>
  <c r="G55" i="6"/>
  <c r="J55" i="6"/>
  <c r="Q56" i="6"/>
  <c r="P56" i="6"/>
  <c r="O56" i="6"/>
  <c r="N56" i="6"/>
  <c r="M56" i="6"/>
  <c r="L56" i="6"/>
  <c r="Q55" i="6"/>
  <c r="P55" i="6"/>
  <c r="O55" i="6"/>
  <c r="N55" i="6"/>
  <c r="M55" i="6"/>
  <c r="L55" i="6"/>
  <c r="B54" i="6"/>
  <c r="C54" i="6"/>
  <c r="D54" i="6"/>
  <c r="E54" i="6"/>
  <c r="F54" i="6"/>
  <c r="H54" i="6"/>
  <c r="G54" i="6"/>
  <c r="B53" i="6"/>
  <c r="C53" i="6"/>
  <c r="D53" i="6"/>
  <c r="E53" i="6"/>
  <c r="F53" i="6"/>
  <c r="H53" i="6"/>
  <c r="G53" i="6"/>
  <c r="J53" i="6"/>
  <c r="Q54" i="6"/>
  <c r="P54" i="6"/>
  <c r="O54" i="6"/>
  <c r="N54" i="6"/>
  <c r="M54" i="6"/>
  <c r="L54" i="6"/>
  <c r="Q53" i="6"/>
  <c r="P53" i="6"/>
  <c r="O53" i="6"/>
  <c r="N53" i="6"/>
  <c r="M53" i="6"/>
  <c r="L53" i="6"/>
  <c r="B52" i="6"/>
  <c r="C52" i="6"/>
  <c r="D52" i="6"/>
  <c r="E52" i="6"/>
  <c r="F52" i="6"/>
  <c r="H52" i="6"/>
  <c r="G52" i="6"/>
  <c r="B51" i="6"/>
  <c r="C51" i="6"/>
  <c r="D51" i="6"/>
  <c r="E51" i="6"/>
  <c r="F51" i="6"/>
  <c r="H51" i="6"/>
  <c r="G51" i="6"/>
  <c r="J51" i="6"/>
  <c r="Q52" i="6"/>
  <c r="P52" i="6"/>
  <c r="O52" i="6"/>
  <c r="N52" i="6"/>
  <c r="M52" i="6"/>
  <c r="L52" i="6"/>
  <c r="Q51" i="6"/>
  <c r="P51" i="6"/>
  <c r="O51" i="6"/>
  <c r="N51" i="6"/>
  <c r="M51" i="6"/>
  <c r="L51" i="6"/>
  <c r="B50" i="6"/>
  <c r="C50" i="6"/>
  <c r="D50" i="6"/>
  <c r="E50" i="6"/>
  <c r="F50" i="6"/>
  <c r="H50" i="6"/>
  <c r="G50" i="6"/>
  <c r="B49" i="6"/>
  <c r="C49" i="6"/>
  <c r="D49" i="6"/>
  <c r="E49" i="6"/>
  <c r="F49" i="6"/>
  <c r="H49" i="6"/>
  <c r="G49" i="6"/>
  <c r="J49" i="6"/>
  <c r="Q50" i="6"/>
  <c r="P50" i="6"/>
  <c r="O50" i="6"/>
  <c r="N50" i="6"/>
  <c r="M50" i="6"/>
  <c r="L50" i="6"/>
  <c r="Q49" i="6"/>
  <c r="P49" i="6"/>
  <c r="O49" i="6"/>
  <c r="N49" i="6"/>
  <c r="M49" i="6"/>
  <c r="L49" i="6"/>
  <c r="B48" i="6"/>
  <c r="C48" i="6"/>
  <c r="D48" i="6"/>
  <c r="E48" i="6"/>
  <c r="F48" i="6"/>
  <c r="H48" i="6"/>
  <c r="G48" i="6"/>
  <c r="B47" i="6"/>
  <c r="C47" i="6"/>
  <c r="D47" i="6"/>
  <c r="E47" i="6"/>
  <c r="F47" i="6"/>
  <c r="H47" i="6"/>
  <c r="G47" i="6"/>
  <c r="J47" i="6"/>
  <c r="Q48" i="6"/>
  <c r="P48" i="6"/>
  <c r="O48" i="6"/>
  <c r="N48" i="6"/>
  <c r="M48" i="6"/>
  <c r="L48" i="6"/>
  <c r="Q47" i="6"/>
  <c r="P47" i="6"/>
  <c r="O47" i="6"/>
  <c r="N47" i="6"/>
  <c r="M47" i="6"/>
  <c r="L47" i="6"/>
  <c r="B46" i="6"/>
  <c r="C46" i="6"/>
  <c r="D46" i="6"/>
  <c r="E46" i="6"/>
  <c r="F46" i="6"/>
  <c r="H46" i="6"/>
  <c r="G46" i="6"/>
  <c r="B45" i="6"/>
  <c r="C45" i="6"/>
  <c r="D45" i="6"/>
  <c r="E45" i="6"/>
  <c r="F45" i="6"/>
  <c r="H45" i="6"/>
  <c r="G45" i="6"/>
  <c r="J45" i="6"/>
  <c r="Q46" i="6"/>
  <c r="P46" i="6"/>
  <c r="O46" i="6"/>
  <c r="N46" i="6"/>
  <c r="M46" i="6"/>
  <c r="L46" i="6"/>
  <c r="Q45" i="6"/>
  <c r="P45" i="6"/>
  <c r="O45" i="6"/>
  <c r="N45" i="6"/>
  <c r="M45" i="6"/>
  <c r="L45" i="6"/>
  <c r="B44" i="6"/>
  <c r="C44" i="6"/>
  <c r="D44" i="6"/>
  <c r="E44" i="6"/>
  <c r="F44" i="6"/>
  <c r="H44" i="6"/>
  <c r="G44" i="6"/>
  <c r="B43" i="6"/>
  <c r="C43" i="6"/>
  <c r="D43" i="6"/>
  <c r="E43" i="6"/>
  <c r="F43" i="6"/>
  <c r="H43" i="6"/>
  <c r="G43" i="6"/>
  <c r="J43" i="6"/>
  <c r="Q44" i="6"/>
  <c r="P44" i="6"/>
  <c r="O44" i="6"/>
  <c r="N44" i="6"/>
  <c r="M44" i="6"/>
  <c r="L44" i="6"/>
  <c r="Q43" i="6"/>
  <c r="P43" i="6"/>
  <c r="O43" i="6"/>
  <c r="N43" i="6"/>
  <c r="M43" i="6"/>
  <c r="L43" i="6"/>
  <c r="B42" i="6"/>
  <c r="C42" i="6"/>
  <c r="D42" i="6"/>
  <c r="E42" i="6"/>
  <c r="F42" i="6"/>
  <c r="H42" i="6"/>
  <c r="G42" i="6"/>
  <c r="B41" i="6"/>
  <c r="C41" i="6"/>
  <c r="D41" i="6"/>
  <c r="E41" i="6"/>
  <c r="F41" i="6"/>
  <c r="H41" i="6"/>
  <c r="G41" i="6"/>
  <c r="J41" i="6"/>
  <c r="Q42" i="6"/>
  <c r="P42" i="6"/>
  <c r="O42" i="6"/>
  <c r="N42" i="6"/>
  <c r="M42" i="6"/>
  <c r="L42" i="6"/>
  <c r="Q41" i="6"/>
  <c r="P41" i="6"/>
  <c r="O41" i="6"/>
  <c r="N41" i="6"/>
  <c r="M41" i="6"/>
  <c r="L41" i="6"/>
  <c r="B40" i="6"/>
  <c r="C40" i="6"/>
  <c r="D40" i="6"/>
  <c r="E40" i="6"/>
  <c r="F40" i="6"/>
  <c r="H40" i="6"/>
  <c r="G40" i="6"/>
  <c r="B39" i="6"/>
  <c r="C39" i="6"/>
  <c r="D39" i="6"/>
  <c r="E39" i="6"/>
  <c r="F39" i="6"/>
  <c r="H39" i="6"/>
  <c r="G39" i="6"/>
  <c r="J39" i="6"/>
  <c r="Q40" i="6"/>
  <c r="P40" i="6"/>
  <c r="O40" i="6"/>
  <c r="N40" i="6"/>
  <c r="M40" i="6"/>
  <c r="L40" i="6"/>
  <c r="Q39" i="6"/>
  <c r="P39" i="6"/>
  <c r="O39" i="6"/>
  <c r="N39" i="6"/>
  <c r="M39" i="6"/>
  <c r="L39" i="6"/>
  <c r="B38" i="6"/>
  <c r="C38" i="6"/>
  <c r="D38" i="6"/>
  <c r="E38" i="6"/>
  <c r="F38" i="6"/>
  <c r="H38" i="6"/>
  <c r="G38" i="6"/>
  <c r="B37" i="6"/>
  <c r="C37" i="6"/>
  <c r="D37" i="6"/>
  <c r="E37" i="6"/>
  <c r="F37" i="6"/>
  <c r="H37" i="6"/>
  <c r="G37" i="6"/>
  <c r="J37" i="6"/>
  <c r="Q38" i="6"/>
  <c r="P38" i="6"/>
  <c r="O38" i="6"/>
  <c r="N38" i="6"/>
  <c r="M38" i="6"/>
  <c r="L38" i="6"/>
  <c r="Q37" i="6"/>
  <c r="P37" i="6"/>
  <c r="O37" i="6"/>
  <c r="N37" i="6"/>
  <c r="M37" i="6"/>
  <c r="L37" i="6"/>
  <c r="B36" i="6"/>
  <c r="C36" i="6"/>
  <c r="D36" i="6"/>
  <c r="E36" i="6"/>
  <c r="F36" i="6"/>
  <c r="H36" i="6"/>
  <c r="G36" i="6"/>
  <c r="B35" i="6"/>
  <c r="C35" i="6"/>
  <c r="D35" i="6"/>
  <c r="E35" i="6"/>
  <c r="F35" i="6"/>
  <c r="H35" i="6"/>
  <c r="G35" i="6"/>
  <c r="J35" i="6"/>
  <c r="Q36" i="6"/>
  <c r="P36" i="6"/>
  <c r="O36" i="6"/>
  <c r="N36" i="6"/>
  <c r="M36" i="6"/>
  <c r="L36" i="6"/>
  <c r="Q35" i="6"/>
  <c r="P35" i="6"/>
  <c r="O35" i="6"/>
  <c r="N35" i="6"/>
  <c r="M35" i="6"/>
  <c r="L35" i="6"/>
  <c r="B34" i="6"/>
  <c r="C34" i="6"/>
  <c r="D34" i="6"/>
  <c r="E34" i="6"/>
  <c r="F34" i="6"/>
  <c r="H34" i="6"/>
  <c r="G34" i="6"/>
  <c r="B33" i="6"/>
  <c r="C33" i="6"/>
  <c r="D33" i="6"/>
  <c r="E33" i="6"/>
  <c r="F33" i="6"/>
  <c r="H33" i="6"/>
  <c r="G33" i="6"/>
  <c r="J33" i="6"/>
  <c r="Q34" i="6"/>
  <c r="P34" i="6"/>
  <c r="O34" i="6"/>
  <c r="N34" i="6"/>
  <c r="M34" i="6"/>
  <c r="L34" i="6"/>
  <c r="Q33" i="6"/>
  <c r="P33" i="6"/>
  <c r="O33" i="6"/>
  <c r="N33" i="6"/>
  <c r="M33" i="6"/>
  <c r="L33" i="6"/>
  <c r="B32" i="6"/>
  <c r="C32" i="6"/>
  <c r="D32" i="6"/>
  <c r="E32" i="6"/>
  <c r="F32" i="6"/>
  <c r="H32" i="6"/>
  <c r="G32" i="6"/>
  <c r="B31" i="6"/>
  <c r="C31" i="6"/>
  <c r="D31" i="6"/>
  <c r="E31" i="6"/>
  <c r="F31" i="6"/>
  <c r="H31" i="6"/>
  <c r="G31" i="6"/>
  <c r="J31" i="6"/>
  <c r="Q32" i="6"/>
  <c r="P32" i="6"/>
  <c r="O32" i="6"/>
  <c r="N32" i="6"/>
  <c r="M32" i="6"/>
  <c r="L32" i="6"/>
  <c r="Q31" i="6"/>
  <c r="P31" i="6"/>
  <c r="O31" i="6"/>
  <c r="N31" i="6"/>
  <c r="M31" i="6"/>
  <c r="L31" i="6"/>
  <c r="B30" i="6"/>
  <c r="C30" i="6"/>
  <c r="D30" i="6"/>
  <c r="E30" i="6"/>
  <c r="F30" i="6"/>
  <c r="H30" i="6"/>
  <c r="G30" i="6"/>
  <c r="B29" i="6"/>
  <c r="C29" i="6"/>
  <c r="D29" i="6"/>
  <c r="E29" i="6"/>
  <c r="F29" i="6"/>
  <c r="H29" i="6"/>
  <c r="G29" i="6"/>
  <c r="J29" i="6"/>
  <c r="Q30" i="6"/>
  <c r="P30" i="6"/>
  <c r="O30" i="6"/>
  <c r="N30" i="6"/>
  <c r="M30" i="6"/>
  <c r="L30" i="6"/>
  <c r="Q29" i="6"/>
  <c r="P29" i="6"/>
  <c r="O29" i="6"/>
  <c r="N29" i="6"/>
  <c r="M29" i="6"/>
  <c r="L29" i="6"/>
  <c r="B28" i="6"/>
  <c r="C28" i="6"/>
  <c r="D28" i="6"/>
  <c r="E28" i="6"/>
  <c r="F28" i="6"/>
  <c r="H28" i="6"/>
  <c r="G28" i="6"/>
  <c r="B27" i="6"/>
  <c r="C27" i="6"/>
  <c r="D27" i="6"/>
  <c r="E27" i="6"/>
  <c r="F27" i="6"/>
  <c r="H27" i="6"/>
  <c r="G27" i="6"/>
  <c r="J27" i="6"/>
  <c r="Q28" i="6"/>
  <c r="P28" i="6"/>
  <c r="O28" i="6"/>
  <c r="N28" i="6"/>
  <c r="M28" i="6"/>
  <c r="L28" i="6"/>
  <c r="Q27" i="6"/>
  <c r="P27" i="6"/>
  <c r="O27" i="6"/>
  <c r="N27" i="6"/>
  <c r="M27" i="6"/>
  <c r="L27" i="6"/>
  <c r="B26" i="6"/>
  <c r="C26" i="6"/>
  <c r="D26" i="6"/>
  <c r="E26" i="6"/>
  <c r="F26" i="6"/>
  <c r="H26" i="6"/>
  <c r="G26" i="6"/>
  <c r="B25" i="6"/>
  <c r="C25" i="6"/>
  <c r="D25" i="6"/>
  <c r="E25" i="6"/>
  <c r="F25" i="6"/>
  <c r="H25" i="6"/>
  <c r="G25" i="6"/>
  <c r="J25" i="6"/>
  <c r="Q26" i="6"/>
  <c r="P26" i="6"/>
  <c r="O26" i="6"/>
  <c r="N26" i="6"/>
  <c r="M26" i="6"/>
  <c r="L26" i="6"/>
  <c r="Q25" i="6"/>
  <c r="P25" i="6"/>
  <c r="O25" i="6"/>
  <c r="N25" i="6"/>
  <c r="M25" i="6"/>
  <c r="L25" i="6"/>
  <c r="B24" i="6"/>
  <c r="C24" i="6"/>
  <c r="D24" i="6"/>
  <c r="E24" i="6"/>
  <c r="F24" i="6"/>
  <c r="H24" i="6"/>
  <c r="G24" i="6"/>
  <c r="B23" i="6"/>
  <c r="C23" i="6"/>
  <c r="D23" i="6"/>
  <c r="E23" i="6"/>
  <c r="F23" i="6"/>
  <c r="H23" i="6"/>
  <c r="G23" i="6"/>
  <c r="J23" i="6"/>
  <c r="Q24" i="6"/>
  <c r="P24" i="6"/>
  <c r="O24" i="6"/>
  <c r="N24" i="6"/>
  <c r="M24" i="6"/>
  <c r="L24" i="6"/>
  <c r="Q23" i="6"/>
  <c r="P23" i="6"/>
  <c r="O23" i="6"/>
  <c r="N23" i="6"/>
  <c r="M23" i="6"/>
  <c r="L23" i="6"/>
  <c r="B22" i="6"/>
  <c r="C22" i="6"/>
  <c r="D22" i="6"/>
  <c r="E22" i="6"/>
  <c r="F22" i="6"/>
  <c r="H22" i="6"/>
  <c r="G22" i="6"/>
  <c r="B21" i="6"/>
  <c r="C21" i="6"/>
  <c r="D21" i="6"/>
  <c r="E21" i="6"/>
  <c r="F21" i="6"/>
  <c r="H21" i="6"/>
  <c r="G21" i="6"/>
  <c r="J21" i="6"/>
  <c r="Q22" i="6"/>
  <c r="P22" i="6"/>
  <c r="O22" i="6"/>
  <c r="N22" i="6"/>
  <c r="M22" i="6"/>
  <c r="L22" i="6"/>
  <c r="Q21" i="6"/>
  <c r="P21" i="6"/>
  <c r="O21" i="6"/>
  <c r="N21" i="6"/>
  <c r="M21" i="6"/>
  <c r="L21" i="6"/>
  <c r="B20" i="6"/>
  <c r="C20" i="6"/>
  <c r="D20" i="6"/>
  <c r="E20" i="6"/>
  <c r="F20" i="6"/>
  <c r="H20" i="6"/>
  <c r="G20" i="6"/>
  <c r="B19" i="6"/>
  <c r="C19" i="6"/>
  <c r="D19" i="6"/>
  <c r="E19" i="6"/>
  <c r="F19" i="6"/>
  <c r="H19" i="6"/>
  <c r="G19" i="6"/>
  <c r="J19" i="6"/>
  <c r="Q20" i="6"/>
  <c r="P20" i="6"/>
  <c r="O20" i="6"/>
  <c r="N20" i="6"/>
  <c r="M20" i="6"/>
  <c r="L20" i="6"/>
  <c r="Q19" i="6"/>
  <c r="P19" i="6"/>
  <c r="O19" i="6"/>
  <c r="N19" i="6"/>
  <c r="M19" i="6"/>
  <c r="L19" i="6"/>
  <c r="B18" i="6"/>
  <c r="C18" i="6"/>
  <c r="D18" i="6"/>
  <c r="E18" i="6"/>
  <c r="F18" i="6"/>
  <c r="H18" i="6"/>
  <c r="G18" i="6"/>
  <c r="B17" i="6"/>
  <c r="C17" i="6"/>
  <c r="D17" i="6"/>
  <c r="E17" i="6"/>
  <c r="F17" i="6"/>
  <c r="H17" i="6"/>
  <c r="G17" i="6"/>
  <c r="J17" i="6"/>
  <c r="Q18" i="6"/>
  <c r="P18" i="6"/>
  <c r="O18" i="6"/>
  <c r="N18" i="6"/>
  <c r="M18" i="6"/>
  <c r="L18" i="6"/>
  <c r="Q17" i="6"/>
  <c r="P17" i="6"/>
  <c r="O17" i="6"/>
  <c r="N17" i="6"/>
  <c r="M17" i="6"/>
  <c r="L17" i="6"/>
  <c r="B16" i="6"/>
  <c r="C16" i="6"/>
  <c r="D16" i="6"/>
  <c r="E16" i="6"/>
  <c r="F16" i="6"/>
  <c r="H16" i="6"/>
  <c r="G16" i="6"/>
  <c r="B15" i="6"/>
  <c r="C15" i="6"/>
  <c r="D15" i="6"/>
  <c r="E15" i="6"/>
  <c r="F15" i="6"/>
  <c r="H15" i="6"/>
  <c r="G15" i="6"/>
  <c r="J15" i="6"/>
  <c r="AD7" i="3"/>
  <c r="AJ7" i="3"/>
  <c r="AP7" i="3"/>
  <c r="Q16" i="6"/>
  <c r="AH7" i="3"/>
  <c r="AN7" i="3"/>
  <c r="P16" i="6"/>
  <c r="AG7" i="3"/>
  <c r="AM7" i="3"/>
  <c r="O16" i="6"/>
  <c r="N16" i="6"/>
  <c r="M16" i="6"/>
  <c r="L16" i="6"/>
  <c r="AI7" i="3"/>
  <c r="AO7" i="3"/>
  <c r="Q15" i="6"/>
  <c r="AF7" i="3"/>
  <c r="AL7" i="3"/>
  <c r="P15" i="6"/>
  <c r="AE7" i="3"/>
  <c r="AK7" i="3"/>
  <c r="O15" i="6"/>
  <c r="N15" i="6"/>
  <c r="M15" i="6"/>
  <c r="L15" i="6"/>
  <c r="B14" i="6"/>
  <c r="C14" i="6"/>
  <c r="D14" i="6"/>
  <c r="E14" i="6"/>
  <c r="H14" i="6"/>
  <c r="G14" i="6"/>
  <c r="AD8" i="3"/>
  <c r="AE8" i="3"/>
  <c r="AK8" i="3"/>
  <c r="AF8" i="3"/>
  <c r="AL8" i="3"/>
  <c r="AG8" i="3"/>
  <c r="AM8" i="3"/>
  <c r="AH8" i="3"/>
  <c r="AN8" i="3"/>
  <c r="AI8" i="3"/>
  <c r="AO8" i="3"/>
  <c r="AJ8" i="3"/>
  <c r="AP8" i="3"/>
  <c r="AD9" i="3"/>
  <c r="AE9" i="3"/>
  <c r="AK9" i="3"/>
  <c r="AF9" i="3"/>
  <c r="AL9" i="3"/>
  <c r="AG9" i="3"/>
  <c r="AM9" i="3"/>
  <c r="AH9" i="3"/>
  <c r="AN9" i="3"/>
  <c r="AI9" i="3"/>
  <c r="AO9" i="3"/>
  <c r="AJ9" i="3"/>
  <c r="AP9" i="3"/>
  <c r="AD10" i="3"/>
  <c r="AE10" i="3"/>
  <c r="AK10" i="3"/>
  <c r="AF10" i="3"/>
  <c r="AL10" i="3"/>
  <c r="AG10" i="3"/>
  <c r="AM10" i="3"/>
  <c r="AH10" i="3"/>
  <c r="AN10" i="3"/>
  <c r="AI10" i="3"/>
  <c r="AO10" i="3"/>
  <c r="AJ10" i="3"/>
  <c r="AP10" i="3"/>
  <c r="AD11" i="3"/>
  <c r="AE11" i="3"/>
  <c r="AK11" i="3"/>
  <c r="AF11" i="3"/>
  <c r="AL11" i="3"/>
  <c r="AG11" i="3"/>
  <c r="AM11" i="3"/>
  <c r="AH11" i="3"/>
  <c r="AN11" i="3"/>
  <c r="AI11" i="3"/>
  <c r="AO11" i="3"/>
  <c r="AJ11" i="3"/>
  <c r="AP11" i="3"/>
  <c r="AD12" i="3"/>
  <c r="AE12" i="3"/>
  <c r="AK12" i="3"/>
  <c r="AF12" i="3"/>
  <c r="AL12" i="3"/>
  <c r="AG12" i="3"/>
  <c r="AM12" i="3"/>
  <c r="AH12" i="3"/>
  <c r="AN12" i="3"/>
  <c r="AI12" i="3"/>
  <c r="AO12" i="3"/>
  <c r="AJ12" i="3"/>
  <c r="AP12" i="3"/>
  <c r="AD13" i="3"/>
  <c r="AE13" i="3"/>
  <c r="AK13" i="3"/>
  <c r="AF13" i="3"/>
  <c r="AL13" i="3"/>
  <c r="AG13" i="3"/>
  <c r="AM13" i="3"/>
  <c r="AH13" i="3"/>
  <c r="AN13" i="3"/>
  <c r="AI13" i="3"/>
  <c r="AO13" i="3"/>
  <c r="AJ13" i="3"/>
  <c r="AP13" i="3"/>
  <c r="AD14" i="3"/>
  <c r="AE14" i="3"/>
  <c r="AK14" i="3"/>
  <c r="AF14" i="3"/>
  <c r="AL14" i="3"/>
  <c r="AG14" i="3"/>
  <c r="AM14" i="3"/>
  <c r="AH14" i="3"/>
  <c r="AN14" i="3"/>
  <c r="AI14" i="3"/>
  <c r="AO14" i="3"/>
  <c r="AJ14" i="3"/>
  <c r="AP14" i="3"/>
  <c r="AD15" i="3"/>
  <c r="AE15" i="3"/>
  <c r="AK15" i="3"/>
  <c r="AF15" i="3"/>
  <c r="AL15" i="3"/>
  <c r="AG15" i="3"/>
  <c r="AM15" i="3"/>
  <c r="AH15" i="3"/>
  <c r="AN15" i="3"/>
  <c r="AI15" i="3"/>
  <c r="AO15" i="3"/>
  <c r="AJ15" i="3"/>
  <c r="AP15" i="3"/>
  <c r="AD16" i="3"/>
  <c r="AE16" i="3"/>
  <c r="AK16" i="3"/>
  <c r="AF16" i="3"/>
  <c r="AL16" i="3"/>
  <c r="AG16" i="3"/>
  <c r="AM16" i="3"/>
  <c r="AH16" i="3"/>
  <c r="AN16" i="3"/>
  <c r="AI16" i="3"/>
  <c r="AO16" i="3"/>
  <c r="AJ16" i="3"/>
  <c r="AP16" i="3"/>
  <c r="AD17" i="3"/>
  <c r="AE17" i="3"/>
  <c r="AK17" i="3"/>
  <c r="AF17" i="3"/>
  <c r="AL17" i="3"/>
  <c r="AG17" i="3"/>
  <c r="AM17" i="3"/>
  <c r="AH17" i="3"/>
  <c r="AN17" i="3"/>
  <c r="AI17" i="3"/>
  <c r="AO17" i="3"/>
  <c r="AJ17" i="3"/>
  <c r="AP17" i="3"/>
  <c r="AD18" i="3"/>
  <c r="AE18" i="3"/>
  <c r="AK18" i="3"/>
  <c r="AF18" i="3"/>
  <c r="AL18" i="3"/>
  <c r="AG18" i="3"/>
  <c r="AM18" i="3"/>
  <c r="AH18" i="3"/>
  <c r="AN18" i="3"/>
  <c r="AI18" i="3"/>
  <c r="AO18" i="3"/>
  <c r="AJ18" i="3"/>
  <c r="AP18" i="3"/>
  <c r="AD19" i="3"/>
  <c r="AE19" i="3"/>
  <c r="AK19" i="3"/>
  <c r="AF19" i="3"/>
  <c r="AL19" i="3"/>
  <c r="AG19" i="3"/>
  <c r="AM19" i="3"/>
  <c r="AH19" i="3"/>
  <c r="AN19" i="3"/>
  <c r="AI19" i="3"/>
  <c r="AO19" i="3"/>
  <c r="AJ19" i="3"/>
  <c r="AP19" i="3"/>
  <c r="AD20" i="3"/>
  <c r="AE20" i="3"/>
  <c r="AK20" i="3"/>
  <c r="AF20" i="3"/>
  <c r="AL20" i="3"/>
  <c r="AG20" i="3"/>
  <c r="AM20" i="3"/>
  <c r="AH20" i="3"/>
  <c r="AN20" i="3"/>
  <c r="AI20" i="3"/>
  <c r="AO20" i="3"/>
  <c r="AJ20" i="3"/>
  <c r="AP20" i="3"/>
  <c r="AD21" i="3"/>
  <c r="AE21" i="3"/>
  <c r="AK21" i="3"/>
  <c r="AF21" i="3"/>
  <c r="AL21" i="3"/>
  <c r="AG21" i="3"/>
  <c r="AM21" i="3"/>
  <c r="AH21" i="3"/>
  <c r="AN21" i="3"/>
  <c r="AI21" i="3"/>
  <c r="AO21" i="3"/>
  <c r="AJ21" i="3"/>
  <c r="AP21" i="3"/>
  <c r="AD22" i="3"/>
  <c r="AE22" i="3"/>
  <c r="AK22" i="3"/>
  <c r="AF22" i="3"/>
  <c r="AL22" i="3"/>
  <c r="AG22" i="3"/>
  <c r="AM22" i="3"/>
  <c r="AH22" i="3"/>
  <c r="AN22" i="3"/>
  <c r="AI22" i="3"/>
  <c r="AO22" i="3"/>
  <c r="AJ22" i="3"/>
  <c r="AP22" i="3"/>
  <c r="AD23" i="3"/>
  <c r="AE23" i="3"/>
  <c r="AK23" i="3"/>
  <c r="AF23" i="3"/>
  <c r="AL23" i="3"/>
  <c r="AG23" i="3"/>
  <c r="AM23" i="3"/>
  <c r="AH23" i="3"/>
  <c r="AN23" i="3"/>
  <c r="AI23" i="3"/>
  <c r="AO23" i="3"/>
  <c r="AJ23" i="3"/>
  <c r="AP23" i="3"/>
  <c r="AD24" i="3"/>
  <c r="AE24" i="3"/>
  <c r="AK24" i="3"/>
  <c r="AF24" i="3"/>
  <c r="AL24" i="3"/>
  <c r="AG24" i="3"/>
  <c r="AM24" i="3"/>
  <c r="AH24" i="3"/>
  <c r="AN24" i="3"/>
  <c r="AI24" i="3"/>
  <c r="AO24" i="3"/>
  <c r="AJ24" i="3"/>
  <c r="AP24" i="3"/>
  <c r="AD25" i="3"/>
  <c r="AE25" i="3"/>
  <c r="AK25" i="3"/>
  <c r="AF25" i="3"/>
  <c r="AL25" i="3"/>
  <c r="AG25" i="3"/>
  <c r="AM25" i="3"/>
  <c r="AH25" i="3"/>
  <c r="AN25" i="3"/>
  <c r="AI25" i="3"/>
  <c r="AO25" i="3"/>
  <c r="AJ25" i="3"/>
  <c r="AP25" i="3"/>
  <c r="AD26" i="3"/>
  <c r="AE26" i="3"/>
  <c r="AK26" i="3"/>
  <c r="AF26" i="3"/>
  <c r="AL26" i="3"/>
  <c r="AG26" i="3"/>
  <c r="AM26" i="3"/>
  <c r="AH26" i="3"/>
  <c r="AN26" i="3"/>
  <c r="AI26" i="3"/>
  <c r="AO26" i="3"/>
  <c r="AJ26" i="3"/>
  <c r="AP26" i="3"/>
  <c r="AD27" i="3"/>
  <c r="AE27" i="3"/>
  <c r="AK27" i="3"/>
  <c r="AF27" i="3"/>
  <c r="AL27" i="3"/>
  <c r="AG27" i="3"/>
  <c r="AM27" i="3"/>
  <c r="AH27" i="3"/>
  <c r="AN27" i="3"/>
  <c r="AI27" i="3"/>
  <c r="AO27" i="3"/>
  <c r="AJ27" i="3"/>
  <c r="AP27" i="3"/>
  <c r="AD28" i="3"/>
  <c r="AE28" i="3"/>
  <c r="AK28" i="3"/>
  <c r="AF28" i="3"/>
  <c r="AL28" i="3"/>
  <c r="AG28" i="3"/>
  <c r="AM28" i="3"/>
  <c r="AH28" i="3"/>
  <c r="AN28" i="3"/>
  <c r="AI28" i="3"/>
  <c r="AO28" i="3"/>
  <c r="AJ28" i="3"/>
  <c r="AP28" i="3"/>
  <c r="AD29" i="3"/>
  <c r="AE29" i="3"/>
  <c r="AK29" i="3"/>
  <c r="AF29" i="3"/>
  <c r="AL29" i="3"/>
  <c r="AG29" i="3"/>
  <c r="AM29" i="3"/>
  <c r="AH29" i="3"/>
  <c r="AN29" i="3"/>
  <c r="AI29" i="3"/>
  <c r="AO29" i="3"/>
  <c r="AJ29" i="3"/>
  <c r="AP29" i="3"/>
  <c r="AD30" i="3"/>
  <c r="AE30" i="3"/>
  <c r="AK30" i="3"/>
  <c r="AF30" i="3"/>
  <c r="AL30" i="3"/>
  <c r="AG30" i="3"/>
  <c r="AM30" i="3"/>
  <c r="AH30" i="3"/>
  <c r="AN30" i="3"/>
  <c r="AI30" i="3"/>
  <c r="AO30" i="3"/>
  <c r="AJ30" i="3"/>
  <c r="AP30" i="3"/>
  <c r="AD31" i="3"/>
  <c r="AE31" i="3"/>
  <c r="AK31" i="3"/>
  <c r="AF31" i="3"/>
  <c r="AL31" i="3"/>
  <c r="AG31" i="3"/>
  <c r="AM31" i="3"/>
  <c r="AH31" i="3"/>
  <c r="AN31" i="3"/>
  <c r="AI31" i="3"/>
  <c r="AO31" i="3"/>
  <c r="AJ31" i="3"/>
  <c r="AP31" i="3"/>
  <c r="AD32" i="3"/>
  <c r="AE32" i="3"/>
  <c r="AK32" i="3"/>
  <c r="AF32" i="3"/>
  <c r="AL32" i="3"/>
  <c r="AG32" i="3"/>
  <c r="AM32" i="3"/>
  <c r="AH32" i="3"/>
  <c r="AN32" i="3"/>
  <c r="AI32" i="3"/>
  <c r="AO32" i="3"/>
  <c r="AJ32" i="3"/>
  <c r="AP32" i="3"/>
  <c r="AD33" i="3"/>
  <c r="AE33" i="3"/>
  <c r="AK33" i="3"/>
  <c r="AF33" i="3"/>
  <c r="AL33" i="3"/>
  <c r="AG33" i="3"/>
  <c r="AM33" i="3"/>
  <c r="AH33" i="3"/>
  <c r="AN33" i="3"/>
  <c r="AI33" i="3"/>
  <c r="AO33" i="3"/>
  <c r="AJ33" i="3"/>
  <c r="AP33" i="3"/>
  <c r="AD34" i="3"/>
  <c r="AE34" i="3"/>
  <c r="AK34" i="3"/>
  <c r="AF34" i="3"/>
  <c r="AL34" i="3"/>
  <c r="AG34" i="3"/>
  <c r="AM34" i="3"/>
  <c r="AH34" i="3"/>
  <c r="AN34" i="3"/>
  <c r="AI34" i="3"/>
  <c r="AO34" i="3"/>
  <c r="AJ34" i="3"/>
  <c r="AP34" i="3"/>
  <c r="AD35" i="3"/>
  <c r="AE35" i="3"/>
  <c r="AK35" i="3"/>
  <c r="AF35" i="3"/>
  <c r="AL35" i="3"/>
  <c r="AG35" i="3"/>
  <c r="AM35" i="3"/>
  <c r="AH35" i="3"/>
  <c r="AN35" i="3"/>
  <c r="AI35" i="3"/>
  <c r="AO35" i="3"/>
  <c r="AJ35" i="3"/>
  <c r="AP35" i="3"/>
  <c r="AD36" i="3"/>
  <c r="AE36" i="3"/>
  <c r="AK36" i="3"/>
  <c r="AF36" i="3"/>
  <c r="AL36" i="3"/>
  <c r="AG36" i="3"/>
  <c r="AM36" i="3"/>
  <c r="AH36" i="3"/>
  <c r="AN36" i="3"/>
  <c r="AI36" i="3"/>
  <c r="AO36" i="3"/>
  <c r="AJ36" i="3"/>
  <c r="AP36" i="3"/>
  <c r="AD37" i="3"/>
  <c r="AE37" i="3"/>
  <c r="AK37" i="3"/>
  <c r="AF37" i="3"/>
  <c r="AL37" i="3"/>
  <c r="AG37" i="3"/>
  <c r="AM37" i="3"/>
  <c r="AH37" i="3"/>
  <c r="AN37" i="3"/>
  <c r="AI37" i="3"/>
  <c r="AO37" i="3"/>
  <c r="AJ37" i="3"/>
  <c r="AP37" i="3"/>
  <c r="AD38" i="3"/>
  <c r="AE38" i="3"/>
  <c r="AK38" i="3"/>
  <c r="AF38" i="3"/>
  <c r="AL38" i="3"/>
  <c r="AG38" i="3"/>
  <c r="AM38" i="3"/>
  <c r="AH38" i="3"/>
  <c r="AN38" i="3"/>
  <c r="AI38" i="3"/>
  <c r="AO38" i="3"/>
  <c r="AJ38" i="3"/>
  <c r="AP38" i="3"/>
  <c r="AD39" i="3"/>
  <c r="AE39" i="3"/>
  <c r="AK39" i="3"/>
  <c r="AF39" i="3"/>
  <c r="AL39" i="3"/>
  <c r="AG39" i="3"/>
  <c r="AM39" i="3"/>
  <c r="AH39" i="3"/>
  <c r="AN39" i="3"/>
  <c r="AI39" i="3"/>
  <c r="AO39" i="3"/>
  <c r="AJ39" i="3"/>
  <c r="AP39" i="3"/>
  <c r="AD40" i="3"/>
  <c r="AE40" i="3"/>
  <c r="AK40" i="3"/>
  <c r="AF40" i="3"/>
  <c r="AL40" i="3"/>
  <c r="AG40" i="3"/>
  <c r="AM40" i="3"/>
  <c r="AH40" i="3"/>
  <c r="AN40" i="3"/>
  <c r="AI40" i="3"/>
  <c r="AO40" i="3"/>
  <c r="AJ40" i="3"/>
  <c r="AP40" i="3"/>
  <c r="AD41" i="3"/>
  <c r="AE41" i="3"/>
  <c r="AK41" i="3"/>
  <c r="AF41" i="3"/>
  <c r="AL41" i="3"/>
  <c r="AG41" i="3"/>
  <c r="AM41" i="3"/>
  <c r="AH41" i="3"/>
  <c r="AN41" i="3"/>
  <c r="AI41" i="3"/>
  <c r="AO41" i="3"/>
  <c r="AJ41" i="3"/>
  <c r="AP41" i="3"/>
  <c r="B13" i="6"/>
  <c r="C13" i="6"/>
  <c r="D13" i="6"/>
  <c r="E13" i="6"/>
  <c r="H13" i="6"/>
  <c r="G13" i="6"/>
  <c r="J13" i="6"/>
  <c r="Q14" i="6"/>
  <c r="P14" i="6"/>
  <c r="O14" i="6"/>
  <c r="N14" i="6"/>
  <c r="M14" i="6"/>
  <c r="L14" i="6"/>
  <c r="Q13" i="6"/>
  <c r="P13" i="6"/>
  <c r="O13" i="6"/>
  <c r="N13" i="6"/>
  <c r="M13" i="6"/>
  <c r="L13" i="6"/>
  <c r="B12" i="6"/>
  <c r="C12" i="6"/>
  <c r="D12" i="6"/>
  <c r="H12" i="6"/>
  <c r="G12" i="6"/>
  <c r="B11" i="6"/>
  <c r="C11" i="6"/>
  <c r="D11" i="6"/>
  <c r="H11" i="6"/>
  <c r="G11" i="6"/>
  <c r="J11" i="6"/>
  <c r="Q12" i="6"/>
  <c r="P12" i="6"/>
  <c r="O12" i="6"/>
  <c r="N12" i="6"/>
  <c r="M12" i="6"/>
  <c r="L12" i="6"/>
  <c r="Q11" i="6"/>
  <c r="P11" i="6"/>
  <c r="O11" i="6"/>
  <c r="N11" i="6"/>
  <c r="M11" i="6"/>
  <c r="L11" i="6"/>
  <c r="B10" i="6"/>
  <c r="C10" i="6"/>
  <c r="H10" i="6"/>
  <c r="G10" i="6"/>
  <c r="B9" i="6"/>
  <c r="C9" i="6"/>
  <c r="H9" i="6"/>
  <c r="G9" i="6"/>
  <c r="J9" i="6"/>
  <c r="B8" i="6"/>
  <c r="H8" i="6"/>
  <c r="B7" i="6"/>
  <c r="H7" i="6"/>
  <c r="Y14" i="2"/>
  <c r="AN48" i="25"/>
  <c r="AN47" i="25"/>
  <c r="AN46" i="25"/>
  <c r="AN45" i="25"/>
  <c r="AN44" i="25"/>
  <c r="AN43" i="25"/>
  <c r="AN42" i="25"/>
  <c r="AN41" i="25"/>
  <c r="AN40" i="25"/>
  <c r="AN39" i="25"/>
  <c r="AN38" i="25"/>
  <c r="AN37" i="25"/>
  <c r="AN36" i="25"/>
  <c r="AN35" i="25"/>
  <c r="AN34" i="25"/>
  <c r="AN33" i="25"/>
  <c r="AN32" i="25"/>
  <c r="AN31" i="25"/>
  <c r="AN30" i="25"/>
  <c r="AN29" i="25"/>
  <c r="AN28" i="25"/>
  <c r="AN27" i="25"/>
  <c r="AN26" i="25"/>
  <c r="AN25" i="25"/>
  <c r="AN24" i="25"/>
  <c r="AN23" i="25"/>
  <c r="AN22" i="25"/>
  <c r="AN21" i="25"/>
  <c r="AN20" i="25"/>
  <c r="AN19" i="25"/>
  <c r="AN18" i="25"/>
  <c r="AN17" i="25"/>
  <c r="AN16" i="25"/>
  <c r="AN15" i="25"/>
  <c r="AN14" i="25"/>
  <c r="AN13" i="25"/>
  <c r="AN12" i="25"/>
  <c r="AN11" i="25"/>
  <c r="AN10" i="25"/>
  <c r="AN9" i="25"/>
  <c r="AN8" i="25"/>
  <c r="AN3" i="25"/>
  <c r="A8" i="25"/>
  <c r="AW8" i="25"/>
  <c r="BQ3" i="25"/>
  <c r="BP8" i="25"/>
  <c r="AP3" i="25"/>
  <c r="AO8" i="25"/>
  <c r="AP8" i="25"/>
  <c r="BQ2" i="25"/>
  <c r="BQ8" i="25"/>
  <c r="A9" i="25"/>
  <c r="AW9" i="25"/>
  <c r="BP9" i="25"/>
  <c r="AO9" i="25"/>
  <c r="AP9" i="25"/>
  <c r="A10" i="25"/>
  <c r="AO10" i="25"/>
  <c r="AP10" i="25"/>
  <c r="A11" i="25"/>
  <c r="AO11" i="25"/>
  <c r="AP11" i="25"/>
  <c r="BQ9" i="25"/>
  <c r="AW10" i="25"/>
  <c r="BP10" i="25"/>
  <c r="AO12" i="25"/>
  <c r="A12" i="25"/>
  <c r="AP12" i="25"/>
  <c r="AO13" i="25"/>
  <c r="AP13" i="25"/>
  <c r="AP14" i="25"/>
  <c r="AP15" i="25"/>
  <c r="AP16" i="25"/>
  <c r="AP17" i="25"/>
  <c r="AP18" i="25"/>
  <c r="AP19" i="25"/>
  <c r="AP20" i="25"/>
  <c r="AP21" i="25"/>
  <c r="AP22" i="25"/>
  <c r="AP23" i="25"/>
  <c r="AP24" i="25"/>
  <c r="AP25" i="25"/>
  <c r="AP26" i="25"/>
  <c r="AP27" i="25"/>
  <c r="AP28" i="25"/>
  <c r="AP29" i="25"/>
  <c r="AP30" i="25"/>
  <c r="AP31" i="25"/>
  <c r="AP32" i="25"/>
  <c r="AP33" i="25"/>
  <c r="AP34" i="25"/>
  <c r="AP35" i="25"/>
  <c r="AP36" i="25"/>
  <c r="AP37" i="25"/>
  <c r="AP38" i="25"/>
  <c r="AP39" i="25"/>
  <c r="AP40" i="25"/>
  <c r="AP41" i="25"/>
  <c r="AP42" i="25"/>
  <c r="AP43" i="25"/>
  <c r="AP44" i="25"/>
  <c r="AP45" i="25"/>
  <c r="AP46" i="25"/>
  <c r="AP47" i="25"/>
  <c r="AP48" i="25"/>
  <c r="BQ10" i="25"/>
  <c r="AW11" i="25"/>
  <c r="BP11" i="25"/>
  <c r="A13" i="25"/>
  <c r="A14" i="25"/>
  <c r="AO14" i="25"/>
  <c r="A15" i="25"/>
  <c r="AO15" i="25"/>
  <c r="A16" i="25"/>
  <c r="AO16" i="25"/>
  <c r="A17" i="25"/>
  <c r="AO17" i="25"/>
  <c r="A18" i="25"/>
  <c r="AO18" i="25"/>
  <c r="A19" i="25"/>
  <c r="AO19" i="25"/>
  <c r="A20" i="25"/>
  <c r="AO20" i="25"/>
  <c r="A21" i="25"/>
  <c r="AO21" i="25"/>
  <c r="A22" i="25"/>
  <c r="AO22" i="25"/>
  <c r="A23" i="25"/>
  <c r="AO23" i="25"/>
  <c r="A24" i="25"/>
  <c r="AO24" i="25"/>
  <c r="A25" i="25"/>
  <c r="AO25" i="25"/>
  <c r="A26" i="25"/>
  <c r="AO26" i="25"/>
  <c r="A27" i="25"/>
  <c r="AO27" i="25"/>
  <c r="A28" i="25"/>
  <c r="AO28" i="25"/>
  <c r="A29" i="25"/>
  <c r="AO29" i="25"/>
  <c r="A30" i="25"/>
  <c r="AO30" i="25"/>
  <c r="A31" i="25"/>
  <c r="AO31" i="25"/>
  <c r="A32" i="25"/>
  <c r="AO32" i="25"/>
  <c r="A33" i="25"/>
  <c r="AO33" i="25"/>
  <c r="A34" i="25"/>
  <c r="AO34" i="25"/>
  <c r="A35" i="25"/>
  <c r="AO35" i="25"/>
  <c r="A36" i="25"/>
  <c r="AO36" i="25"/>
  <c r="A37" i="25"/>
  <c r="AO37" i="25"/>
  <c r="A38" i="25"/>
  <c r="AO38" i="25"/>
  <c r="A39" i="25"/>
  <c r="AO39" i="25"/>
  <c r="A40" i="25"/>
  <c r="AO40" i="25"/>
  <c r="A41" i="25"/>
  <c r="AO41" i="25"/>
  <c r="A42" i="25"/>
  <c r="AO42" i="25"/>
  <c r="A43" i="25"/>
  <c r="AO43" i="25"/>
  <c r="A44" i="25"/>
  <c r="AO44" i="25"/>
  <c r="A45" i="25"/>
  <c r="AO45" i="25"/>
  <c r="A46" i="25"/>
  <c r="AO46" i="25"/>
  <c r="A47" i="25"/>
  <c r="AO47" i="25"/>
  <c r="A48" i="25"/>
  <c r="AO48" i="25"/>
  <c r="BQ11" i="25"/>
  <c r="AW12" i="25"/>
  <c r="BP12" i="25"/>
  <c r="BQ12" i="25"/>
  <c r="AW13" i="25"/>
  <c r="BP13" i="25"/>
  <c r="BQ13" i="25"/>
  <c r="AW14" i="25"/>
  <c r="BP14" i="25"/>
  <c r="BQ14" i="25"/>
  <c r="AW15" i="25"/>
  <c r="BP15" i="25"/>
  <c r="BQ15" i="25"/>
  <c r="AW16" i="25"/>
  <c r="BP16" i="25"/>
  <c r="BQ16" i="25"/>
  <c r="AW17" i="25"/>
  <c r="BP17" i="25"/>
  <c r="BQ17" i="25"/>
  <c r="AW18" i="25"/>
  <c r="BP18" i="25"/>
  <c r="BQ18" i="25"/>
  <c r="AW19" i="25"/>
  <c r="BP19" i="25"/>
  <c r="BQ19" i="25"/>
  <c r="AW20" i="25"/>
  <c r="BP20" i="25"/>
  <c r="BQ20" i="25"/>
  <c r="AW21" i="25"/>
  <c r="BP21" i="25"/>
  <c r="BQ21" i="25"/>
  <c r="AW22" i="25"/>
  <c r="BP22" i="25"/>
  <c r="BQ22" i="25"/>
  <c r="AW23" i="25"/>
  <c r="BP23" i="25"/>
  <c r="BQ23" i="25"/>
  <c r="AW24" i="25"/>
  <c r="BP24" i="25"/>
  <c r="BQ24" i="25"/>
  <c r="AW25" i="25"/>
  <c r="BP25" i="25"/>
  <c r="BQ25" i="25"/>
  <c r="AW26" i="25"/>
  <c r="BP26" i="25"/>
  <c r="BQ26" i="25"/>
  <c r="AW27" i="25"/>
  <c r="BP27" i="25"/>
  <c r="BQ27" i="25"/>
  <c r="AW28" i="25"/>
  <c r="BP28" i="25"/>
  <c r="BQ28" i="25"/>
  <c r="AW29" i="25"/>
  <c r="BP29" i="25"/>
  <c r="BQ29" i="25"/>
  <c r="AW30" i="25"/>
  <c r="BP30" i="25"/>
  <c r="BQ30" i="25"/>
  <c r="AW31" i="25"/>
  <c r="BP31" i="25"/>
  <c r="BQ31" i="25"/>
  <c r="AW32" i="25"/>
  <c r="BP32" i="25"/>
  <c r="BQ32" i="25"/>
  <c r="AW33" i="25"/>
  <c r="BP33" i="25"/>
  <c r="BQ33" i="25"/>
  <c r="AW34" i="25"/>
  <c r="BP34" i="25"/>
  <c r="BQ34" i="25"/>
  <c r="AW35" i="25"/>
  <c r="BP35" i="25"/>
  <c r="BQ35" i="25"/>
  <c r="AW36" i="25"/>
  <c r="BP36" i="25"/>
  <c r="BQ36" i="25"/>
  <c r="AW37" i="25"/>
  <c r="BP37" i="25"/>
  <c r="BQ37" i="25"/>
  <c r="AW38" i="25"/>
  <c r="BP38" i="25"/>
  <c r="BQ38" i="25"/>
  <c r="AW39" i="25"/>
  <c r="BP39" i="25"/>
  <c r="BQ39" i="25"/>
  <c r="AW40" i="25"/>
  <c r="BP40" i="25"/>
  <c r="BQ40" i="25"/>
  <c r="AW41" i="25"/>
  <c r="BP41" i="25"/>
  <c r="BQ41" i="25"/>
  <c r="AW42" i="25"/>
  <c r="BP42" i="25"/>
  <c r="BQ42" i="25"/>
  <c r="AW43" i="25"/>
  <c r="BP43" i="25"/>
  <c r="BQ43" i="25"/>
  <c r="AW44" i="25"/>
  <c r="BP44" i="25"/>
  <c r="BQ44" i="25"/>
  <c r="AW45" i="25"/>
  <c r="BP45" i="25"/>
  <c r="BQ45" i="25"/>
  <c r="AW46" i="25"/>
  <c r="BP46" i="25"/>
  <c r="BQ46" i="25"/>
  <c r="AW47" i="25"/>
  <c r="BP47" i="25"/>
  <c r="BQ47" i="25"/>
  <c r="AW48" i="25"/>
  <c r="BP48" i="25"/>
  <c r="BQ48" i="25"/>
  <c r="BR48" i="25"/>
  <c r="BR47" i="25"/>
  <c r="BR46" i="25"/>
  <c r="BR45" i="25"/>
  <c r="BR44" i="25"/>
  <c r="BR43" i="25"/>
  <c r="BR42" i="25"/>
  <c r="BR41" i="25"/>
  <c r="BR40" i="25"/>
  <c r="BR39" i="25"/>
  <c r="BR38" i="25"/>
  <c r="BR37" i="25"/>
  <c r="BR36" i="25"/>
  <c r="BR35" i="25"/>
  <c r="BR34" i="25"/>
  <c r="BR33" i="25"/>
  <c r="BR32" i="25"/>
  <c r="BR31" i="25"/>
  <c r="BR30" i="25"/>
  <c r="BR29" i="25"/>
  <c r="BR28" i="25"/>
  <c r="BR27" i="25"/>
  <c r="BR26" i="25"/>
  <c r="BR25" i="25"/>
  <c r="BR24" i="25"/>
  <c r="BR23" i="25"/>
  <c r="BR22" i="25"/>
  <c r="BR21" i="25"/>
  <c r="BR20" i="25"/>
  <c r="BR19" i="25"/>
  <c r="BR18" i="25"/>
  <c r="BR17" i="25"/>
  <c r="BR16" i="25"/>
  <c r="BR15" i="25"/>
  <c r="BR14" i="25"/>
  <c r="BR13" i="25"/>
  <c r="BQ1" i="25"/>
  <c r="BR12" i="25"/>
  <c r="BR11" i="25"/>
  <c r="BR10" i="25"/>
  <c r="BR9" i="25"/>
  <c r="BE3" i="25"/>
  <c r="BE48" i="25"/>
  <c r="BD3" i="25"/>
  <c r="BD48" i="25"/>
  <c r="BC3" i="25"/>
  <c r="BC48" i="25"/>
  <c r="BB3" i="25"/>
  <c r="BB48" i="25"/>
  <c r="BA3" i="25"/>
  <c r="BA48" i="25"/>
  <c r="AZ3" i="25"/>
  <c r="AZ48" i="25"/>
  <c r="AY3" i="25"/>
  <c r="AY48" i="25"/>
  <c r="AX3" i="25"/>
  <c r="AX48" i="25"/>
  <c r="BE47" i="25"/>
  <c r="BD47" i="25"/>
  <c r="BC47" i="25"/>
  <c r="BB47" i="25"/>
  <c r="BA47" i="25"/>
  <c r="AZ47" i="25"/>
  <c r="AY47" i="25"/>
  <c r="AX47" i="25"/>
  <c r="BE46" i="25"/>
  <c r="BD46" i="25"/>
  <c r="BC46" i="25"/>
  <c r="BB46" i="25"/>
  <c r="BA46" i="25"/>
  <c r="AZ46" i="25"/>
  <c r="AY46" i="25"/>
  <c r="AX46" i="25"/>
  <c r="BE45" i="25"/>
  <c r="BD45" i="25"/>
  <c r="BC45" i="25"/>
  <c r="BB45" i="25"/>
  <c r="BA45" i="25"/>
  <c r="AZ45" i="25"/>
  <c r="AY45" i="25"/>
  <c r="AX45" i="25"/>
  <c r="BE44" i="25"/>
  <c r="BD44" i="25"/>
  <c r="BC44" i="25"/>
  <c r="BB44" i="25"/>
  <c r="BA44" i="25"/>
  <c r="AZ44" i="25"/>
  <c r="AY44" i="25"/>
  <c r="AX44" i="25"/>
  <c r="BE43" i="25"/>
  <c r="BD43" i="25"/>
  <c r="BC43" i="25"/>
  <c r="BB43" i="25"/>
  <c r="BA43" i="25"/>
  <c r="AZ43" i="25"/>
  <c r="AY43" i="25"/>
  <c r="AX43" i="25"/>
  <c r="BE42" i="25"/>
  <c r="BD42" i="25"/>
  <c r="BC42" i="25"/>
  <c r="BB42" i="25"/>
  <c r="BA42" i="25"/>
  <c r="AZ42" i="25"/>
  <c r="AY42" i="25"/>
  <c r="AX42" i="25"/>
  <c r="BE41" i="25"/>
  <c r="BD41" i="25"/>
  <c r="BC41" i="25"/>
  <c r="BB41" i="25"/>
  <c r="BA41" i="25"/>
  <c r="AZ41" i="25"/>
  <c r="AY41" i="25"/>
  <c r="AX41" i="25"/>
  <c r="BE40" i="25"/>
  <c r="BD40" i="25"/>
  <c r="BC40" i="25"/>
  <c r="BB40" i="25"/>
  <c r="BA40" i="25"/>
  <c r="AZ40" i="25"/>
  <c r="AY40" i="25"/>
  <c r="AX40" i="25"/>
  <c r="BE39" i="25"/>
  <c r="BD39" i="25"/>
  <c r="BC39" i="25"/>
  <c r="BB39" i="25"/>
  <c r="BA39" i="25"/>
  <c r="AZ39" i="25"/>
  <c r="AY39" i="25"/>
  <c r="AX39" i="25"/>
  <c r="BE38" i="25"/>
  <c r="BD38" i="25"/>
  <c r="BC38" i="25"/>
  <c r="BB38" i="25"/>
  <c r="BA38" i="25"/>
  <c r="AZ38" i="25"/>
  <c r="AY38" i="25"/>
  <c r="AX38" i="25"/>
  <c r="BE37" i="25"/>
  <c r="BD37" i="25"/>
  <c r="BC37" i="25"/>
  <c r="BB37" i="25"/>
  <c r="BA37" i="25"/>
  <c r="AZ37" i="25"/>
  <c r="AY37" i="25"/>
  <c r="AX37" i="25"/>
  <c r="BE36" i="25"/>
  <c r="BD36" i="25"/>
  <c r="BC36" i="25"/>
  <c r="BB36" i="25"/>
  <c r="BA36" i="25"/>
  <c r="AZ36" i="25"/>
  <c r="AY36" i="25"/>
  <c r="AX36" i="25"/>
  <c r="BE35" i="25"/>
  <c r="BD35" i="25"/>
  <c r="BC35" i="25"/>
  <c r="BB35" i="25"/>
  <c r="BA35" i="25"/>
  <c r="AZ35" i="25"/>
  <c r="AY35" i="25"/>
  <c r="AX35" i="25"/>
  <c r="BE34" i="25"/>
  <c r="BD34" i="25"/>
  <c r="BC34" i="25"/>
  <c r="BB34" i="25"/>
  <c r="BA34" i="25"/>
  <c r="AZ34" i="25"/>
  <c r="AY34" i="25"/>
  <c r="AX34" i="25"/>
  <c r="BE33" i="25"/>
  <c r="BD33" i="25"/>
  <c r="BC33" i="25"/>
  <c r="BB33" i="25"/>
  <c r="BA33" i="25"/>
  <c r="AZ33" i="25"/>
  <c r="AY33" i="25"/>
  <c r="AX33" i="25"/>
  <c r="BE32" i="25"/>
  <c r="BD32" i="25"/>
  <c r="BC32" i="25"/>
  <c r="BB32" i="25"/>
  <c r="BA32" i="25"/>
  <c r="AZ32" i="25"/>
  <c r="AY32" i="25"/>
  <c r="AX32" i="25"/>
  <c r="BE31" i="25"/>
  <c r="BD31" i="25"/>
  <c r="BC31" i="25"/>
  <c r="BB31" i="25"/>
  <c r="BA31" i="25"/>
  <c r="AZ31" i="25"/>
  <c r="AY31" i="25"/>
  <c r="AX31" i="25"/>
  <c r="BE30" i="25"/>
  <c r="BD30" i="25"/>
  <c r="BC30" i="25"/>
  <c r="BB30" i="25"/>
  <c r="BA30" i="25"/>
  <c r="AZ30" i="25"/>
  <c r="AY30" i="25"/>
  <c r="AX30" i="25"/>
  <c r="BE29" i="25"/>
  <c r="BD29" i="25"/>
  <c r="BC29" i="25"/>
  <c r="BB29" i="25"/>
  <c r="BA29" i="25"/>
  <c r="AZ29" i="25"/>
  <c r="AY29" i="25"/>
  <c r="AX29" i="25"/>
  <c r="BE28" i="25"/>
  <c r="BD28" i="25"/>
  <c r="BC28" i="25"/>
  <c r="BB28" i="25"/>
  <c r="BA28" i="25"/>
  <c r="AZ28" i="25"/>
  <c r="AY28" i="25"/>
  <c r="AX28" i="25"/>
  <c r="BE27" i="25"/>
  <c r="BD27" i="25"/>
  <c r="BC27" i="25"/>
  <c r="BB27" i="25"/>
  <c r="BA27" i="25"/>
  <c r="AZ27" i="25"/>
  <c r="AY27" i="25"/>
  <c r="AX27" i="25"/>
  <c r="BE26" i="25"/>
  <c r="BD26" i="25"/>
  <c r="BC26" i="25"/>
  <c r="BB26" i="25"/>
  <c r="BA26" i="25"/>
  <c r="AZ26" i="25"/>
  <c r="AY26" i="25"/>
  <c r="AX26" i="25"/>
  <c r="BE25" i="25"/>
  <c r="BD25" i="25"/>
  <c r="BC25" i="25"/>
  <c r="BB25" i="25"/>
  <c r="BA25" i="25"/>
  <c r="AZ25" i="25"/>
  <c r="AY25" i="25"/>
  <c r="AX25" i="25"/>
  <c r="BE24" i="25"/>
  <c r="BD24" i="25"/>
  <c r="BC24" i="25"/>
  <c r="BB24" i="25"/>
  <c r="BA24" i="25"/>
  <c r="AZ24" i="25"/>
  <c r="AY24" i="25"/>
  <c r="AX24" i="25"/>
  <c r="BE23" i="25"/>
  <c r="BD23" i="25"/>
  <c r="BC23" i="25"/>
  <c r="BB23" i="25"/>
  <c r="BA23" i="25"/>
  <c r="AZ23" i="25"/>
  <c r="AY23" i="25"/>
  <c r="AX23" i="25"/>
  <c r="BE22" i="25"/>
  <c r="BD22" i="25"/>
  <c r="BC22" i="25"/>
  <c r="BB22" i="25"/>
  <c r="BA22" i="25"/>
  <c r="AZ22" i="25"/>
  <c r="AY22" i="25"/>
  <c r="AX22" i="25"/>
  <c r="BE21" i="25"/>
  <c r="BD21" i="25"/>
  <c r="BC21" i="25"/>
  <c r="BB21" i="25"/>
  <c r="BA21" i="25"/>
  <c r="AZ21" i="25"/>
  <c r="AY21" i="25"/>
  <c r="AX21" i="25"/>
  <c r="BE20" i="25"/>
  <c r="BD20" i="25"/>
  <c r="BC20" i="25"/>
  <c r="BB20" i="25"/>
  <c r="BA20" i="25"/>
  <c r="AZ20" i="25"/>
  <c r="AY20" i="25"/>
  <c r="AX20" i="25"/>
  <c r="BE19" i="25"/>
  <c r="BD19" i="25"/>
  <c r="BC19" i="25"/>
  <c r="BB19" i="25"/>
  <c r="BA19" i="25"/>
  <c r="AZ19" i="25"/>
  <c r="AY19" i="25"/>
  <c r="AX19" i="25"/>
  <c r="BE18" i="25"/>
  <c r="BD18" i="25"/>
  <c r="BC18" i="25"/>
  <c r="BB18" i="25"/>
  <c r="BA18" i="25"/>
  <c r="AZ18" i="25"/>
  <c r="AY18" i="25"/>
  <c r="AX18" i="25"/>
  <c r="BE17" i="25"/>
  <c r="BD17" i="25"/>
  <c r="BC17" i="25"/>
  <c r="BB17" i="25"/>
  <c r="BA17" i="25"/>
  <c r="AZ17" i="25"/>
  <c r="AY17" i="25"/>
  <c r="AX17" i="25"/>
  <c r="BE16" i="25"/>
  <c r="BD16" i="25"/>
  <c r="BC16" i="25"/>
  <c r="BB16" i="25"/>
  <c r="BA16" i="25"/>
  <c r="AZ16" i="25"/>
  <c r="AY16" i="25"/>
  <c r="AX16" i="25"/>
  <c r="BE15" i="25"/>
  <c r="BD15" i="25"/>
  <c r="BC15" i="25"/>
  <c r="BB15" i="25"/>
  <c r="BA15" i="25"/>
  <c r="AZ15" i="25"/>
  <c r="AY15" i="25"/>
  <c r="AX15" i="25"/>
  <c r="BE14" i="25"/>
  <c r="BD14" i="25"/>
  <c r="BC14" i="25"/>
  <c r="BB14" i="25"/>
  <c r="BA14" i="25"/>
  <c r="AZ14" i="25"/>
  <c r="AY14" i="25"/>
  <c r="AX14" i="25"/>
  <c r="BE13" i="25"/>
  <c r="BD13" i="25"/>
  <c r="BC13" i="25"/>
  <c r="BB13" i="25"/>
  <c r="BA13" i="25"/>
  <c r="AZ13" i="25"/>
  <c r="AY13" i="25"/>
  <c r="AX13" i="25"/>
  <c r="BE12" i="25"/>
  <c r="BD12" i="25"/>
  <c r="BC12" i="25"/>
  <c r="BB12" i="25"/>
  <c r="BA12" i="25"/>
  <c r="AZ12" i="25"/>
  <c r="AY12" i="25"/>
  <c r="AX12" i="25"/>
  <c r="BE11" i="25"/>
  <c r="BD11" i="25"/>
  <c r="BC11" i="25"/>
  <c r="BB11" i="25"/>
  <c r="BA11" i="25"/>
  <c r="AZ11" i="25"/>
  <c r="AY11" i="25"/>
  <c r="AX11" i="25"/>
  <c r="BE10" i="25"/>
  <c r="BD10" i="25"/>
  <c r="BC10" i="25"/>
  <c r="BB10" i="25"/>
  <c r="BA10" i="25"/>
  <c r="AZ10" i="25"/>
  <c r="AY10" i="25"/>
  <c r="AX10" i="25"/>
  <c r="BE9" i="25"/>
  <c r="BD9" i="25"/>
  <c r="BC9" i="25"/>
  <c r="BB9" i="25"/>
  <c r="BA9" i="25"/>
  <c r="AZ9" i="25"/>
  <c r="AY9" i="25"/>
  <c r="AX9" i="25"/>
  <c r="BE8" i="25"/>
  <c r="BD8" i="25"/>
  <c r="BC8" i="25"/>
  <c r="BB8" i="25"/>
  <c r="BA8" i="25"/>
  <c r="AZ8" i="25"/>
  <c r="AY8" i="25"/>
  <c r="AX8" i="25"/>
  <c r="A5" i="25"/>
  <c r="U6" i="7"/>
  <c r="N6" i="7"/>
  <c r="N7" i="7"/>
  <c r="N8" i="7"/>
  <c r="N9" i="7"/>
  <c r="N10" i="7"/>
  <c r="N11" i="7"/>
  <c r="N12" i="7"/>
  <c r="N13" i="7"/>
  <c r="N14" i="7"/>
  <c r="N15" i="7"/>
  <c r="N16" i="7"/>
  <c r="N17" i="7"/>
  <c r="N18" i="7"/>
  <c r="N19" i="7"/>
  <c r="N20" i="7"/>
  <c r="N21" i="7"/>
  <c r="N22" i="7"/>
  <c r="N23" i="7"/>
  <c r="N24" i="7"/>
  <c r="N25" i="7"/>
  <c r="V6" i="7"/>
  <c r="W6" i="7"/>
  <c r="U7" i="7"/>
  <c r="N26" i="7"/>
  <c r="N27" i="7"/>
  <c r="N28" i="7"/>
  <c r="N29" i="7"/>
  <c r="N30" i="7"/>
  <c r="N31" i="7"/>
  <c r="N32" i="7"/>
  <c r="N33" i="7"/>
  <c r="N34" i="7"/>
  <c r="N35" i="7"/>
  <c r="N36" i="7"/>
  <c r="N37" i="7"/>
  <c r="N38" i="7"/>
  <c r="N39" i="7"/>
  <c r="N40" i="7"/>
  <c r="N41" i="7"/>
  <c r="N42" i="7"/>
  <c r="N43" i="7"/>
  <c r="V7" i="7"/>
  <c r="W7" i="7"/>
  <c r="U8" i="7"/>
  <c r="V8" i="7"/>
  <c r="W8" i="7"/>
  <c r="U9" i="7"/>
  <c r="V9" i="7"/>
  <c r="W9" i="7"/>
  <c r="U10" i="7"/>
  <c r="V10" i="7"/>
  <c r="W10" i="7"/>
  <c r="U11" i="7"/>
  <c r="V11" i="7"/>
  <c r="W11" i="7"/>
  <c r="U12" i="7"/>
  <c r="V12" i="7"/>
  <c r="W12" i="7"/>
  <c r="U13" i="7"/>
  <c r="V13" i="7"/>
  <c r="W13" i="7"/>
  <c r="U14" i="7"/>
  <c r="V14" i="7"/>
  <c r="W14" i="7"/>
  <c r="U15" i="7"/>
  <c r="V15" i="7"/>
  <c r="W15" i="7"/>
  <c r="U16" i="7"/>
  <c r="V16" i="7"/>
  <c r="W16" i="7"/>
  <c r="U17" i="7"/>
  <c r="V17" i="7"/>
  <c r="W17" i="7"/>
  <c r="U18" i="7"/>
  <c r="V18" i="7"/>
  <c r="W18" i="7"/>
  <c r="U19" i="7"/>
  <c r="V19" i="7"/>
  <c r="W19" i="7"/>
  <c r="U20" i="7"/>
  <c r="V20" i="7"/>
  <c r="W20" i="7"/>
  <c r="U21" i="7"/>
  <c r="V21" i="7"/>
  <c r="W21" i="7"/>
  <c r="U22" i="7"/>
  <c r="V22" i="7"/>
  <c r="W22" i="7"/>
  <c r="U23" i="7"/>
  <c r="V23" i="7"/>
  <c r="W23" i="7"/>
  <c r="U24" i="7"/>
  <c r="V24" i="7"/>
  <c r="W24" i="7"/>
  <c r="U25" i="7"/>
  <c r="V25" i="7"/>
  <c r="W25" i="7"/>
  <c r="U26" i="7"/>
  <c r="V26" i="7"/>
  <c r="W26" i="7"/>
  <c r="U27" i="7"/>
  <c r="V27" i="7"/>
  <c r="W27" i="7"/>
  <c r="U28" i="7"/>
  <c r="V28" i="7"/>
  <c r="W28" i="7"/>
  <c r="U29" i="7"/>
  <c r="V29" i="7"/>
  <c r="W29" i="7"/>
  <c r="U30" i="7"/>
  <c r="V30" i="7"/>
  <c r="W30" i="7"/>
  <c r="U31" i="7"/>
  <c r="V31" i="7"/>
  <c r="W31" i="7"/>
  <c r="U32" i="7"/>
  <c r="V32" i="7"/>
  <c r="W32" i="7"/>
  <c r="U33" i="7"/>
  <c r="V33" i="7"/>
  <c r="W33" i="7"/>
  <c r="U34" i="7"/>
  <c r="V34" i="7"/>
  <c r="W34" i="7"/>
  <c r="U35" i="7"/>
  <c r="V35" i="7"/>
  <c r="W35" i="7"/>
  <c r="U36" i="7"/>
  <c r="V36" i="7"/>
  <c r="W36" i="7"/>
  <c r="U37" i="7"/>
  <c r="V37" i="7"/>
  <c r="W37" i="7"/>
  <c r="U38" i="7"/>
  <c r="V38" i="7"/>
  <c r="W38" i="7"/>
  <c r="U39" i="7"/>
  <c r="V39" i="7"/>
  <c r="W39" i="7"/>
  <c r="U40" i="7"/>
  <c r="V40" i="7"/>
  <c r="W40" i="7"/>
  <c r="U41" i="7"/>
  <c r="V41" i="7"/>
  <c r="W41" i="7"/>
  <c r="U42" i="7"/>
  <c r="V42" i="7"/>
  <c r="W42" i="7"/>
  <c r="U43" i="7"/>
  <c r="V43" i="7"/>
  <c r="W43" i="7"/>
  <c r="U44" i="7"/>
  <c r="V44" i="7"/>
  <c r="W44" i="7"/>
  <c r="U45" i="7"/>
  <c r="V45" i="7"/>
  <c r="W45" i="7"/>
  <c r="U46" i="7"/>
  <c r="V46" i="7"/>
  <c r="W46" i="7"/>
  <c r="U47" i="7"/>
  <c r="V47" i="7"/>
  <c r="W47" i="7"/>
  <c r="U48" i="7"/>
  <c r="V48" i="7"/>
  <c r="W48" i="7"/>
  <c r="U49" i="7"/>
  <c r="V49" i="7"/>
  <c r="W49" i="7"/>
  <c r="U50" i="7"/>
  <c r="V50" i="7"/>
  <c r="W50" i="7"/>
  <c r="U51" i="7"/>
  <c r="V51" i="7"/>
  <c r="W51" i="7"/>
  <c r="U52" i="7"/>
  <c r="V52" i="7"/>
  <c r="W52" i="7"/>
  <c r="U53" i="7"/>
  <c r="V53" i="7"/>
  <c r="W53" i="7"/>
  <c r="U54" i="7"/>
  <c r="V54" i="7"/>
  <c r="W54" i="7"/>
  <c r="U55" i="7"/>
  <c r="V55" i="7"/>
  <c r="W55" i="7"/>
  <c r="S2" i="25"/>
  <c r="Y7" i="25"/>
  <c r="W7" i="25"/>
  <c r="AM8" i="25"/>
  <c r="BF8" i="25"/>
  <c r="BG8" i="25"/>
  <c r="AM9" i="25"/>
  <c r="BF9" i="25"/>
  <c r="BG9" i="25"/>
  <c r="AM10" i="25"/>
  <c r="BF10" i="25"/>
  <c r="BG10" i="25"/>
  <c r="AM11" i="25"/>
  <c r="BF11" i="25"/>
  <c r="BG11" i="25"/>
  <c r="AM12" i="25"/>
  <c r="BF12" i="25"/>
  <c r="BG12" i="25"/>
  <c r="AM13" i="25"/>
  <c r="BF13" i="25"/>
  <c r="BG13" i="25"/>
  <c r="AM14" i="25"/>
  <c r="BF14" i="25"/>
  <c r="BG14" i="25"/>
  <c r="AM15" i="25"/>
  <c r="BF15" i="25"/>
  <c r="BG15" i="25"/>
  <c r="AM16" i="25"/>
  <c r="BF16" i="25"/>
  <c r="BG16" i="25"/>
  <c r="AM17" i="25"/>
  <c r="BF17" i="25"/>
  <c r="BG17" i="25"/>
  <c r="AM18" i="25"/>
  <c r="BF18" i="25"/>
  <c r="BG18" i="25"/>
  <c r="AM19" i="25"/>
  <c r="BF19" i="25"/>
  <c r="BG19" i="25"/>
  <c r="AM20" i="25"/>
  <c r="BF20" i="25"/>
  <c r="BG20" i="25"/>
  <c r="AM21" i="25"/>
  <c r="BF21" i="25"/>
  <c r="BG21" i="25"/>
  <c r="AM22" i="25"/>
  <c r="BF22" i="25"/>
  <c r="BG22" i="25"/>
  <c r="AM23" i="25"/>
  <c r="BF23" i="25"/>
  <c r="BG23" i="25"/>
  <c r="AM24" i="25"/>
  <c r="BF24" i="25"/>
  <c r="BG24" i="25"/>
  <c r="AM25" i="25"/>
  <c r="BF25" i="25"/>
  <c r="BG25" i="25"/>
  <c r="AM26" i="25"/>
  <c r="BF26" i="25"/>
  <c r="BG26" i="25"/>
  <c r="AM27" i="25"/>
  <c r="BF27" i="25"/>
  <c r="BG27" i="25"/>
  <c r="AM28" i="25"/>
  <c r="BF28" i="25"/>
  <c r="BG28" i="25"/>
  <c r="AM29" i="25"/>
  <c r="BF29" i="25"/>
  <c r="BG29" i="25"/>
  <c r="AM30" i="25"/>
  <c r="BF30" i="25"/>
  <c r="BG30" i="25"/>
  <c r="AM31" i="25"/>
  <c r="BF31" i="25"/>
  <c r="BG31" i="25"/>
  <c r="AM32" i="25"/>
  <c r="BF32" i="25"/>
  <c r="BG32" i="25"/>
  <c r="AM33" i="25"/>
  <c r="BF33" i="25"/>
  <c r="BG33" i="25"/>
  <c r="AM34" i="25"/>
  <c r="BF34" i="25"/>
  <c r="BG34" i="25"/>
  <c r="AM35" i="25"/>
  <c r="BF35" i="25"/>
  <c r="BG35" i="25"/>
  <c r="AM36" i="25"/>
  <c r="BF36" i="25"/>
  <c r="BG36" i="25"/>
  <c r="AM37" i="25"/>
  <c r="BF37" i="25"/>
  <c r="BG37" i="25"/>
  <c r="AM38" i="25"/>
  <c r="BF38" i="25"/>
  <c r="BG38" i="25"/>
  <c r="AM39" i="25"/>
  <c r="BF39" i="25"/>
  <c r="BG39" i="25"/>
  <c r="AM40" i="25"/>
  <c r="BF40" i="25"/>
  <c r="BG40" i="25"/>
  <c r="AM41" i="25"/>
  <c r="BF41" i="25"/>
  <c r="BG41" i="25"/>
  <c r="AM42" i="25"/>
  <c r="BF42" i="25"/>
  <c r="BG42" i="25"/>
  <c r="AM43" i="25"/>
  <c r="BF43" i="25"/>
  <c r="BG43" i="25"/>
  <c r="AM44" i="25"/>
  <c r="BF44" i="25"/>
  <c r="BG44" i="25"/>
  <c r="AM45" i="25"/>
  <c r="BF45" i="25"/>
  <c r="BG45" i="25"/>
  <c r="AM46" i="25"/>
  <c r="BF46" i="25"/>
  <c r="BG46" i="25"/>
  <c r="AM47" i="25"/>
  <c r="BF47" i="25"/>
  <c r="BG47" i="25"/>
  <c r="AM48" i="25"/>
  <c r="BF48" i="25"/>
  <c r="BG48" i="25"/>
  <c r="BH8" i="25"/>
  <c r="BH9" i="25"/>
  <c r="BH10" i="25"/>
  <c r="BH11" i="25"/>
  <c r="BH12" i="25"/>
  <c r="BH13" i="25"/>
  <c r="BH14" i="25"/>
  <c r="BH15" i="25"/>
  <c r="BH16" i="25"/>
  <c r="BH17" i="25"/>
  <c r="BH18" i="25"/>
  <c r="BH19" i="25"/>
  <c r="BH20" i="25"/>
  <c r="BH21" i="25"/>
  <c r="BH22" i="25"/>
  <c r="BH23" i="25"/>
  <c r="BH24" i="25"/>
  <c r="BH25" i="25"/>
  <c r="BH26" i="25"/>
  <c r="BH27" i="25"/>
  <c r="BH28" i="25"/>
  <c r="BH29" i="25"/>
  <c r="BH30" i="25"/>
  <c r="BH31" i="25"/>
  <c r="BH32" i="25"/>
  <c r="BH33" i="25"/>
  <c r="BH34" i="25"/>
  <c r="BH35" i="25"/>
  <c r="BH36" i="25"/>
  <c r="BH37" i="25"/>
  <c r="BH38" i="25"/>
  <c r="BH39" i="25"/>
  <c r="BH40" i="25"/>
  <c r="BH41" i="25"/>
  <c r="BH42" i="25"/>
  <c r="BH43" i="25"/>
  <c r="BH44" i="25"/>
  <c r="BH45" i="25"/>
  <c r="BH46" i="25"/>
  <c r="BH47" i="25"/>
  <c r="BH48" i="25"/>
  <c r="AS8" i="25"/>
  <c r="AS9" i="25"/>
  <c r="V7" i="25"/>
  <c r="U7" i="25"/>
  <c r="AC7" i="25"/>
  <c r="AD7" i="25"/>
  <c r="O9" i="3"/>
  <c r="O10" i="3"/>
  <c r="O11" i="3"/>
  <c r="O12" i="3"/>
  <c r="O13" i="3"/>
  <c r="O14" i="3"/>
  <c r="O15" i="3"/>
  <c r="B2" i="6"/>
  <c r="P8" i="3"/>
  <c r="P9" i="3"/>
  <c r="P10" i="3"/>
  <c r="P11" i="3"/>
  <c r="P12" i="3"/>
  <c r="P13" i="3"/>
  <c r="P14" i="3"/>
  <c r="P15" i="3"/>
  <c r="P7" i="5"/>
  <c r="P8" i="5"/>
  <c r="P9" i="5"/>
  <c r="P10" i="5"/>
  <c r="P11" i="5"/>
  <c r="P12" i="5"/>
  <c r="G7" i="6"/>
  <c r="J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D10" i="6"/>
  <c r="A9" i="6"/>
  <c r="D9" i="6"/>
  <c r="A8" i="6"/>
  <c r="D8" i="6"/>
  <c r="A7" i="6"/>
  <c r="D7" i="6"/>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AZ7" i="2"/>
  <c r="AD7" i="2"/>
  <c r="AE7" i="2"/>
  <c r="AD8" i="2"/>
  <c r="AE8" i="2"/>
  <c r="AD9" i="2"/>
  <c r="AE9" i="2"/>
  <c r="AD10" i="2"/>
  <c r="AE10" i="2"/>
  <c r="AD11" i="2"/>
  <c r="AE11" i="2"/>
  <c r="AD12" i="2"/>
  <c r="AE12" i="2"/>
  <c r="AD13" i="2"/>
  <c r="AE13" i="2"/>
  <c r="AD14" i="2"/>
  <c r="AE14" i="2"/>
  <c r="AD15" i="2"/>
  <c r="AE15" i="2"/>
  <c r="AD16" i="2"/>
  <c r="AE16" i="2"/>
  <c r="AD17" i="2"/>
  <c r="AE17" i="2"/>
  <c r="AD18" i="2"/>
  <c r="AE18" i="2"/>
  <c r="AD19" i="2"/>
  <c r="AE19" i="2"/>
  <c r="AD20" i="2"/>
  <c r="AE20" i="2"/>
  <c r="AD21" i="2"/>
  <c r="AE21" i="2"/>
  <c r="AD22" i="2"/>
  <c r="AE22" i="2"/>
  <c r="AD23" i="2"/>
  <c r="AE23" i="2"/>
  <c r="AD24" i="2"/>
  <c r="AE24" i="2"/>
  <c r="AD25" i="2"/>
  <c r="AE25" i="2"/>
  <c r="AD26" i="2"/>
  <c r="AE26" i="2"/>
  <c r="AD27" i="2"/>
  <c r="AE27" i="2"/>
  <c r="AD28" i="2"/>
  <c r="AE28" i="2"/>
  <c r="AD29" i="2"/>
  <c r="AE29" i="2"/>
  <c r="AD30" i="2"/>
  <c r="AE30" i="2"/>
  <c r="AD31" i="2"/>
  <c r="AE31" i="2"/>
  <c r="AD32" i="2"/>
  <c r="AE32" i="2"/>
  <c r="AD33" i="2"/>
  <c r="AE33" i="2"/>
  <c r="AD34" i="2"/>
  <c r="AE34" i="2"/>
  <c r="AD35" i="2"/>
  <c r="AE35" i="2"/>
  <c r="AD36" i="2"/>
  <c r="AE36" i="2"/>
  <c r="AD37" i="2"/>
  <c r="AE37" i="2"/>
  <c r="AD38" i="2"/>
  <c r="AE38" i="2"/>
  <c r="AD39" i="2"/>
  <c r="AE39" i="2"/>
  <c r="AD40" i="2"/>
  <c r="AE40" i="2"/>
  <c r="AD41" i="2"/>
  <c r="AE41" i="2"/>
  <c r="AD42" i="2"/>
  <c r="AE42" i="2"/>
  <c r="BA7" i="2"/>
  <c r="BB7" i="2"/>
  <c r="AZ8" i="2"/>
  <c r="BA8" i="2"/>
  <c r="BB8" i="2"/>
  <c r="AZ9" i="2"/>
  <c r="BA9" i="2"/>
  <c r="BB9" i="2"/>
  <c r="AZ10" i="2"/>
  <c r="BA10" i="2"/>
  <c r="BB10" i="2"/>
  <c r="AZ11" i="2"/>
  <c r="BA11" i="2"/>
  <c r="BB11" i="2"/>
  <c r="AZ12" i="2"/>
  <c r="BA12" i="2"/>
  <c r="BB12" i="2"/>
  <c r="AZ13" i="2"/>
  <c r="BA13" i="2"/>
  <c r="BB13" i="2"/>
  <c r="AZ14" i="2"/>
  <c r="BA14" i="2"/>
  <c r="BB14" i="2"/>
  <c r="AZ15" i="2"/>
  <c r="BA15" i="2"/>
  <c r="BB15" i="2"/>
  <c r="AZ16" i="2"/>
  <c r="BA16" i="2"/>
  <c r="BB16" i="2"/>
  <c r="AZ17" i="2"/>
  <c r="BA17" i="2"/>
  <c r="BB17" i="2"/>
  <c r="AZ18" i="2"/>
  <c r="BA18" i="2"/>
  <c r="BB18" i="2"/>
  <c r="AZ19" i="2"/>
  <c r="BA19" i="2"/>
  <c r="BB19" i="2"/>
  <c r="AZ20" i="2"/>
  <c r="BA20" i="2"/>
  <c r="BB20" i="2"/>
  <c r="AZ21" i="2"/>
  <c r="BA21" i="2"/>
  <c r="BB21" i="2"/>
  <c r="AZ22" i="2"/>
  <c r="BA22" i="2"/>
  <c r="BB22" i="2"/>
  <c r="AZ23" i="2"/>
  <c r="BA23" i="2"/>
  <c r="BB23" i="2"/>
  <c r="AZ24" i="2"/>
  <c r="BA24" i="2"/>
  <c r="BB24" i="2"/>
  <c r="AZ25" i="2"/>
  <c r="BA25" i="2"/>
  <c r="BB25" i="2"/>
  <c r="AZ26" i="2"/>
  <c r="BA26" i="2"/>
  <c r="BB26" i="2"/>
  <c r="AZ27" i="2"/>
  <c r="BA27" i="2"/>
  <c r="BB27" i="2"/>
  <c r="AZ28" i="2"/>
  <c r="BA28" i="2"/>
  <c r="BB28" i="2"/>
  <c r="AZ29" i="2"/>
  <c r="BA29" i="2"/>
  <c r="BB29" i="2"/>
  <c r="AZ30" i="2"/>
  <c r="BA30" i="2"/>
  <c r="BB30" i="2"/>
  <c r="AZ31" i="2"/>
  <c r="BA31" i="2"/>
  <c r="BB31" i="2"/>
  <c r="AZ32" i="2"/>
  <c r="BA32" i="2"/>
  <c r="BB32" i="2"/>
  <c r="AZ33" i="2"/>
  <c r="BA33" i="2"/>
  <c r="BB33" i="2"/>
  <c r="AZ34" i="2"/>
  <c r="BA34" i="2"/>
  <c r="BB34" i="2"/>
  <c r="AZ35" i="2"/>
  <c r="BA35" i="2"/>
  <c r="BB35" i="2"/>
  <c r="AZ36" i="2"/>
  <c r="BA36" i="2"/>
  <c r="BB36" i="2"/>
  <c r="AZ37" i="2"/>
  <c r="BA37" i="2"/>
  <c r="BB37" i="2"/>
  <c r="AZ38" i="2"/>
  <c r="BA38" i="2"/>
  <c r="BB38" i="2"/>
  <c r="AZ39" i="2"/>
  <c r="BA39" i="2"/>
  <c r="BB39" i="2"/>
  <c r="AZ40" i="2"/>
  <c r="BA40" i="2"/>
  <c r="BB40" i="2"/>
  <c r="AZ41" i="2"/>
  <c r="BA41" i="2"/>
  <c r="BB41" i="2"/>
  <c r="AZ42" i="2"/>
  <c r="BA42" i="2"/>
  <c r="BB42" i="2"/>
  <c r="C6" i="4"/>
  <c r="BD9" i="4"/>
  <c r="BD2" i="4"/>
  <c r="BD4" i="4"/>
  <c r="BF4" i="4"/>
  <c r="BF3" i="4"/>
  <c r="BE4" i="4"/>
  <c r="BE3" i="4"/>
  <c r="BD3" i="4"/>
  <c r="BA9" i="4"/>
  <c r="BA2" i="4"/>
  <c r="BA4" i="4"/>
  <c r="BC4" i="4"/>
  <c r="BC3" i="4"/>
  <c r="BB4" i="4"/>
  <c r="BB3" i="4"/>
  <c r="BA3" i="4"/>
  <c r="AX9" i="4"/>
  <c r="AX2" i="4"/>
  <c r="AX4" i="4"/>
  <c r="AZ4" i="4"/>
  <c r="AZ3" i="4"/>
  <c r="AY4" i="4"/>
  <c r="AY3" i="4"/>
  <c r="AX3" i="4"/>
  <c r="AU9" i="4"/>
  <c r="AU2" i="4"/>
  <c r="AU4" i="4"/>
  <c r="AW4" i="4"/>
  <c r="AW3" i="4"/>
  <c r="AV4" i="4"/>
  <c r="AV3" i="4"/>
  <c r="AU3" i="4"/>
  <c r="AR9" i="4"/>
  <c r="AR2" i="4"/>
  <c r="AR4" i="4"/>
  <c r="AT4" i="4"/>
  <c r="AT3" i="4"/>
  <c r="AS4" i="4"/>
  <c r="AS3" i="4"/>
  <c r="AR3" i="4"/>
  <c r="AO9" i="4"/>
  <c r="AO2" i="4"/>
  <c r="AO4" i="4"/>
  <c r="AQ4" i="4"/>
  <c r="AQ3" i="4"/>
  <c r="AP4" i="4"/>
  <c r="AP3" i="4"/>
  <c r="AO3" i="4"/>
  <c r="AL9" i="4"/>
  <c r="AL2" i="4"/>
  <c r="AL4" i="4"/>
  <c r="AN4" i="4"/>
  <c r="AN3" i="4"/>
  <c r="AM4" i="4"/>
  <c r="AM3" i="4"/>
  <c r="AL3" i="4"/>
  <c r="AI9" i="4"/>
  <c r="AI2" i="4"/>
  <c r="AI4" i="4"/>
  <c r="AK4" i="4"/>
  <c r="AK3" i="4"/>
  <c r="AJ4" i="4"/>
  <c r="AJ3" i="4"/>
  <c r="AI3" i="4"/>
  <c r="AF9" i="4"/>
  <c r="AF2" i="4"/>
  <c r="AF4" i="4"/>
  <c r="AH4" i="4"/>
  <c r="AH3" i="4"/>
  <c r="AG4" i="4"/>
  <c r="AG3" i="4"/>
  <c r="AF3" i="4"/>
  <c r="AC9" i="4"/>
  <c r="AC2" i="4"/>
  <c r="AC4" i="4"/>
  <c r="AE4" i="4"/>
  <c r="AE3" i="4"/>
  <c r="AD4" i="4"/>
  <c r="AD3" i="4"/>
  <c r="AC3" i="4"/>
  <c r="Z9" i="4"/>
  <c r="Z2" i="4"/>
  <c r="Z4" i="4"/>
  <c r="AB4" i="4"/>
  <c r="AB3" i="4"/>
  <c r="AA4" i="4"/>
  <c r="AA3" i="4"/>
  <c r="Z3" i="4"/>
  <c r="W9" i="4"/>
  <c r="W2" i="4"/>
  <c r="W4" i="4"/>
  <c r="Y4" i="4"/>
  <c r="Y3" i="4"/>
  <c r="X4" i="4"/>
  <c r="X3" i="4"/>
  <c r="W3" i="4"/>
  <c r="T9" i="4"/>
  <c r="T2" i="4"/>
  <c r="T4" i="4"/>
  <c r="V4" i="4"/>
  <c r="V3" i="4"/>
  <c r="U4" i="4"/>
  <c r="U3" i="4"/>
  <c r="T3" i="4"/>
  <c r="Q9" i="4"/>
  <c r="Q2" i="4"/>
  <c r="Q4" i="4"/>
  <c r="S4" i="4"/>
  <c r="S3" i="4"/>
  <c r="R4" i="4"/>
  <c r="R3" i="4"/>
  <c r="Q3" i="4"/>
  <c r="N9" i="4"/>
  <c r="N2" i="4"/>
  <c r="N4" i="4"/>
  <c r="P4" i="4"/>
  <c r="P3" i="4"/>
  <c r="O4" i="4"/>
  <c r="O3" i="4"/>
  <c r="N3" i="4"/>
  <c r="K9" i="4"/>
  <c r="K2" i="4"/>
  <c r="K4" i="4"/>
  <c r="M4" i="4"/>
  <c r="M3" i="4"/>
  <c r="L4" i="4"/>
  <c r="L3" i="4"/>
  <c r="K3" i="4"/>
  <c r="BF2" i="4"/>
  <c r="BF1" i="4"/>
  <c r="BE2" i="4"/>
  <c r="BE1" i="4"/>
  <c r="BD1" i="4"/>
  <c r="BC2" i="4"/>
  <c r="BC1" i="4"/>
  <c r="BB2" i="4"/>
  <c r="BB1" i="4"/>
  <c r="BA1" i="4"/>
  <c r="AZ2" i="4"/>
  <c r="AZ1" i="4"/>
  <c r="AY2" i="4"/>
  <c r="AY1" i="4"/>
  <c r="AX1" i="4"/>
  <c r="AW2" i="4"/>
  <c r="AW1" i="4"/>
  <c r="AV2" i="4"/>
  <c r="AV1" i="4"/>
  <c r="AU1" i="4"/>
  <c r="AT2" i="4"/>
  <c r="AT1" i="4"/>
  <c r="AS2" i="4"/>
  <c r="AS1" i="4"/>
  <c r="AR1" i="4"/>
  <c r="AQ2" i="4"/>
  <c r="AQ1" i="4"/>
  <c r="AP2" i="4"/>
  <c r="AP1" i="4"/>
  <c r="AO1" i="4"/>
  <c r="AN2" i="4"/>
  <c r="AN1" i="4"/>
  <c r="AM2" i="4"/>
  <c r="AM1" i="4"/>
  <c r="AL1" i="4"/>
  <c r="AK2" i="4"/>
  <c r="AK1" i="4"/>
  <c r="AJ2" i="4"/>
  <c r="AJ1" i="4"/>
  <c r="AI1" i="4"/>
  <c r="AH2" i="4"/>
  <c r="AH1" i="4"/>
  <c r="AG2" i="4"/>
  <c r="AG1" i="4"/>
  <c r="AF1" i="4"/>
  <c r="AE2" i="4"/>
  <c r="AE1" i="4"/>
  <c r="AD2" i="4"/>
  <c r="AD1" i="4"/>
  <c r="AC1" i="4"/>
  <c r="AB2" i="4"/>
  <c r="AB1" i="4"/>
  <c r="AA2" i="4"/>
  <c r="AA1" i="4"/>
  <c r="Z1" i="4"/>
  <c r="Y2" i="4"/>
  <c r="Y1" i="4"/>
  <c r="X2" i="4"/>
  <c r="X1" i="4"/>
  <c r="W1" i="4"/>
  <c r="V2" i="4"/>
  <c r="V1" i="4"/>
  <c r="U2" i="4"/>
  <c r="U1" i="4"/>
  <c r="T1" i="4"/>
  <c r="S2" i="4"/>
  <c r="S1" i="4"/>
  <c r="R2" i="4"/>
  <c r="R1" i="4"/>
  <c r="Q1" i="4"/>
  <c r="P2" i="4"/>
  <c r="P1" i="4"/>
  <c r="O2" i="4"/>
  <c r="O1" i="4"/>
  <c r="N1" i="4"/>
  <c r="M2" i="4"/>
  <c r="M1" i="4"/>
  <c r="L2" i="4"/>
  <c r="L1" i="4"/>
  <c r="K1" i="4"/>
  <c r="BK6" i="4"/>
  <c r="BH6" i="4"/>
  <c r="BG6" i="4"/>
  <c r="BL6" i="4"/>
  <c r="BJ6" i="4"/>
  <c r="E6" i="4"/>
  <c r="A3" i="3"/>
  <c r="A40" i="3"/>
  <c r="S40" i="3"/>
  <c r="AB2" i="3"/>
  <c r="A39" i="3"/>
  <c r="S39" i="3"/>
  <c r="A38" i="3"/>
  <c r="S38" i="3"/>
  <c r="A37" i="3"/>
  <c r="S37" i="3"/>
  <c r="A36" i="3"/>
  <c r="S36" i="3"/>
  <c r="A35" i="3"/>
  <c r="S35" i="3"/>
  <c r="A34" i="3"/>
  <c r="S34" i="3"/>
  <c r="A33" i="3"/>
  <c r="S33" i="3"/>
  <c r="A32" i="3"/>
  <c r="S32" i="3"/>
  <c r="A31" i="3"/>
  <c r="S31" i="3"/>
  <c r="A30" i="3"/>
  <c r="S30" i="3"/>
  <c r="A29" i="3"/>
  <c r="S29" i="3"/>
  <c r="A28" i="3"/>
  <c r="S28" i="3"/>
  <c r="A27" i="3"/>
  <c r="S27" i="3"/>
  <c r="A26" i="3"/>
  <c r="S26" i="3"/>
  <c r="A25" i="3"/>
  <c r="S25" i="3"/>
  <c r="A24" i="3"/>
  <c r="S24" i="3"/>
  <c r="A23" i="3"/>
  <c r="S23" i="3"/>
  <c r="A22" i="3"/>
  <c r="S22" i="3"/>
  <c r="A21" i="3"/>
  <c r="S21" i="3"/>
  <c r="A20" i="3"/>
  <c r="S20" i="3"/>
  <c r="A19" i="3"/>
  <c r="S19" i="3"/>
  <c r="A18" i="3"/>
  <c r="S18" i="3"/>
  <c r="A17" i="3"/>
  <c r="S17" i="3"/>
  <c r="A16" i="3"/>
  <c r="S16" i="3"/>
  <c r="A15" i="3"/>
  <c r="S15" i="3"/>
  <c r="A14" i="3"/>
  <c r="S14" i="3"/>
  <c r="A13" i="3"/>
  <c r="S13" i="3"/>
  <c r="A12" i="3"/>
  <c r="S12" i="3"/>
  <c r="A11" i="3"/>
  <c r="S11" i="3"/>
  <c r="A10" i="3"/>
  <c r="S10" i="3"/>
  <c r="A9" i="3"/>
  <c r="S9" i="3"/>
  <c r="A8" i="3"/>
  <c r="S8" i="3"/>
  <c r="A7" i="3"/>
  <c r="S7" i="3"/>
  <c r="AB1" i="3"/>
  <c r="P40" i="3"/>
  <c r="Y2" i="3"/>
  <c r="Y1" i="3"/>
  <c r="O40" i="3"/>
  <c r="V2" i="3"/>
  <c r="U7" i="3"/>
  <c r="V1" i="3"/>
  <c r="N7" i="3"/>
  <c r="N8" i="3"/>
  <c r="N9" i="3"/>
  <c r="N10" i="3"/>
  <c r="N11" i="3"/>
  <c r="N12" i="3"/>
  <c r="N13" i="3"/>
  <c r="N14" i="3"/>
  <c r="N15" i="3"/>
  <c r="V7" i="3"/>
  <c r="U8" i="3"/>
  <c r="V8" i="3"/>
  <c r="U9" i="3"/>
  <c r="V9" i="3"/>
  <c r="U10" i="3"/>
  <c r="V10" i="3"/>
  <c r="U11" i="3"/>
  <c r="N40"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W40" i="3"/>
  <c r="Q40" i="3"/>
  <c r="AS2" i="2"/>
  <c r="AR2" i="2"/>
  <c r="AB7" i="5"/>
  <c r="AC7" i="5"/>
  <c r="AB8" i="5"/>
  <c r="AC8" i="5"/>
  <c r="AB9" i="5"/>
  <c r="AC9" i="5"/>
  <c r="AB10" i="5"/>
  <c r="AC10" i="5"/>
  <c r="AB11" i="5"/>
  <c r="AC11" i="5"/>
  <c r="AB12" i="5"/>
  <c r="AC12" i="5"/>
  <c r="AB13" i="5"/>
  <c r="AC13" i="5"/>
  <c r="AB14" i="5"/>
  <c r="AC14" i="5"/>
  <c r="AB15" i="5"/>
  <c r="AC15" i="5"/>
  <c r="AB16" i="5"/>
  <c r="AC16" i="5"/>
  <c r="AB17" i="5"/>
  <c r="AC17" i="5"/>
  <c r="AB18" i="5"/>
  <c r="AC18" i="5"/>
  <c r="AB19" i="5"/>
  <c r="AC19" i="5"/>
  <c r="AB20" i="5"/>
  <c r="AC20" i="5"/>
  <c r="AB21" i="5"/>
  <c r="AC21" i="5"/>
  <c r="AB22" i="5"/>
  <c r="AC22" i="5"/>
  <c r="AB23" i="5"/>
  <c r="AC23" i="5"/>
  <c r="AB24" i="5"/>
  <c r="AC24" i="5"/>
  <c r="AB25" i="5"/>
  <c r="AC25" i="5"/>
  <c r="AB26" i="5"/>
  <c r="AC26" i="5"/>
  <c r="AB27" i="5"/>
  <c r="AC27" i="5"/>
  <c r="AB28" i="5"/>
  <c r="AC28" i="5"/>
  <c r="AB29" i="5"/>
  <c r="AC29" i="5"/>
  <c r="AB30" i="5"/>
  <c r="AC30" i="5"/>
  <c r="AB31" i="5"/>
  <c r="AC31" i="5"/>
  <c r="AB32" i="5"/>
  <c r="AC32" i="5"/>
  <c r="AB33" i="5"/>
  <c r="AC33" i="5"/>
  <c r="AB34" i="5"/>
  <c r="AC34" i="5"/>
  <c r="AB35" i="5"/>
  <c r="AC35" i="5"/>
  <c r="AB36" i="5"/>
  <c r="AC36" i="5"/>
  <c r="AB37" i="5"/>
  <c r="AC37" i="5"/>
  <c r="AB38" i="5"/>
  <c r="AC38" i="5"/>
  <c r="AB39" i="5"/>
  <c r="AC39" i="5"/>
  <c r="AB40" i="5"/>
  <c r="AF1" i="5"/>
  <c r="AF2" i="5"/>
  <c r="A7" i="5"/>
  <c r="U7" i="5"/>
  <c r="A8" i="5"/>
  <c r="U8" i="5"/>
  <c r="A9" i="5"/>
  <c r="U9" i="5"/>
  <c r="A10" i="5"/>
  <c r="U10" i="5"/>
  <c r="A11" i="5"/>
  <c r="U11" i="5"/>
  <c r="A12" i="5"/>
  <c r="U12" i="5"/>
  <c r="A13" i="5"/>
  <c r="U13" i="5"/>
  <c r="A14" i="5"/>
  <c r="U14" i="5"/>
  <c r="A15" i="5"/>
  <c r="U15" i="5"/>
  <c r="A16" i="5"/>
  <c r="U16" i="5"/>
  <c r="A17" i="5"/>
  <c r="U17" i="5"/>
  <c r="A18" i="5"/>
  <c r="U18" i="5"/>
  <c r="A19" i="5"/>
  <c r="U19" i="5"/>
  <c r="A20" i="5"/>
  <c r="U20" i="5"/>
  <c r="A21" i="5"/>
  <c r="U21" i="5"/>
  <c r="A22" i="5"/>
  <c r="U22" i="5"/>
  <c r="A23" i="5"/>
  <c r="U23" i="5"/>
  <c r="A24" i="5"/>
  <c r="U24" i="5"/>
  <c r="A25" i="5"/>
  <c r="U25" i="5"/>
  <c r="A26" i="5"/>
  <c r="U26" i="5"/>
  <c r="A27" i="5"/>
  <c r="U27" i="5"/>
  <c r="A28" i="5"/>
  <c r="U28" i="5"/>
  <c r="A29" i="5"/>
  <c r="U29" i="5"/>
  <c r="A30" i="5"/>
  <c r="U30" i="5"/>
  <c r="A31" i="5"/>
  <c r="U31" i="5"/>
  <c r="A32" i="5"/>
  <c r="U32" i="5"/>
  <c r="A33" i="5"/>
  <c r="U33" i="5"/>
  <c r="A34" i="5"/>
  <c r="U34" i="5"/>
  <c r="A35" i="5"/>
  <c r="U35" i="5"/>
  <c r="A36" i="5"/>
  <c r="U36" i="5"/>
  <c r="A37" i="5"/>
  <c r="U37" i="5"/>
  <c r="A38" i="5"/>
  <c r="U38" i="5"/>
  <c r="A39" i="5"/>
  <c r="U39" i="5"/>
  <c r="A40" i="5"/>
  <c r="U40" i="5"/>
  <c r="AC2" i="5"/>
  <c r="AC1" i="5"/>
  <c r="AC40"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W2" i="5"/>
  <c r="W7" i="5"/>
  <c r="X2" i="5"/>
  <c r="X7" i="5"/>
  <c r="V2" i="5"/>
  <c r="Z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R2"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I2" i="5"/>
  <c r="I6" i="5"/>
  <c r="H2" i="5"/>
  <c r="H6" i="5"/>
  <c r="G2" i="5"/>
  <c r="G6" i="5"/>
  <c r="F2" i="5"/>
  <c r="F6" i="5"/>
  <c r="E2" i="5"/>
  <c r="E6" i="5"/>
  <c r="A3" i="5"/>
  <c r="J7" i="21"/>
  <c r="F7" i="21"/>
  <c r="F8" i="21"/>
  <c r="F9" i="21"/>
  <c r="F10" i="21"/>
  <c r="K7" i="21"/>
  <c r="J8" i="21"/>
  <c r="K8" i="21"/>
  <c r="J9" i="21"/>
  <c r="K9" i="21"/>
  <c r="J10" i="21"/>
  <c r="K10" i="21"/>
  <c r="J11" i="21"/>
  <c r="K11" i="21"/>
  <c r="J12" i="21"/>
  <c r="K12" i="21"/>
  <c r="J13" i="21"/>
  <c r="K13" i="21"/>
  <c r="J14" i="21"/>
  <c r="K14" i="21"/>
  <c r="J15" i="21"/>
  <c r="K15" i="21"/>
  <c r="J16" i="21"/>
  <c r="K16" i="21"/>
  <c r="J17" i="21"/>
  <c r="K17" i="21"/>
  <c r="J18" i="21"/>
  <c r="K18" i="21"/>
  <c r="J19" i="21"/>
  <c r="K19" i="21"/>
  <c r="J20" i="21"/>
  <c r="K20" i="21"/>
  <c r="J21" i="21"/>
  <c r="K21" i="21"/>
  <c r="J22" i="21"/>
  <c r="K22" i="21"/>
  <c r="J23" i="21"/>
  <c r="K23" i="21"/>
  <c r="J24" i="21"/>
  <c r="K24" i="21"/>
  <c r="J25" i="21"/>
  <c r="K25" i="21"/>
  <c r="J26" i="21"/>
  <c r="K26" i="21"/>
  <c r="J27" i="21"/>
  <c r="K27" i="21"/>
  <c r="J28" i="21"/>
  <c r="K28" i="21"/>
  <c r="J29" i="21"/>
  <c r="K29" i="21"/>
  <c r="J30" i="21"/>
  <c r="K30" i="21"/>
  <c r="J31" i="21"/>
  <c r="K31" i="21"/>
  <c r="J32" i="21"/>
  <c r="K32" i="21"/>
  <c r="J33" i="21"/>
  <c r="K33" i="21"/>
  <c r="J34" i="21"/>
  <c r="K34" i="21"/>
  <c r="J35" i="21"/>
  <c r="K35" i="21"/>
  <c r="J36" i="21"/>
  <c r="K36" i="21"/>
  <c r="J37" i="21"/>
  <c r="K37" i="21"/>
  <c r="J38" i="21"/>
  <c r="K38" i="21"/>
  <c r="J39" i="21"/>
  <c r="K39" i="21"/>
  <c r="J40" i="21"/>
  <c r="K40" i="21"/>
  <c r="L40" i="21"/>
  <c r="L39" i="21"/>
  <c r="L38" i="21"/>
  <c r="L37" i="21"/>
  <c r="L36" i="21"/>
  <c r="L35" i="21"/>
  <c r="L34" i="21"/>
  <c r="L33" i="21"/>
  <c r="L32" i="21"/>
  <c r="L31" i="21"/>
  <c r="L30" i="21"/>
  <c r="L29" i="21"/>
  <c r="L28" i="21"/>
  <c r="L27" i="21"/>
  <c r="L26" i="21"/>
  <c r="L25" i="21"/>
  <c r="L24" i="21"/>
  <c r="L23" i="21"/>
  <c r="L22" i="21"/>
  <c r="L21" i="21"/>
  <c r="L20" i="21"/>
  <c r="L19" i="21"/>
  <c r="L18" i="21"/>
  <c r="L17" i="21"/>
  <c r="L16" i="21"/>
  <c r="L15" i="21"/>
  <c r="L14" i="21"/>
  <c r="L13" i="21"/>
  <c r="L12" i="21"/>
  <c r="L11" i="21"/>
  <c r="L10" i="21"/>
  <c r="L9" i="21"/>
  <c r="L8" i="21"/>
  <c r="L7" i="21"/>
  <c r="K2" i="21"/>
  <c r="K1" i="21"/>
  <c r="A40" i="21"/>
  <c r="H40" i="21"/>
  <c r="A39" i="21"/>
  <c r="H39" i="21"/>
  <c r="A38" i="21"/>
  <c r="H38" i="21"/>
  <c r="A37" i="21"/>
  <c r="H37" i="21"/>
  <c r="A36" i="21"/>
  <c r="H36" i="21"/>
  <c r="A35" i="21"/>
  <c r="H35" i="21"/>
  <c r="A34" i="21"/>
  <c r="H34" i="21"/>
  <c r="A33" i="21"/>
  <c r="H33" i="21"/>
  <c r="A32" i="21"/>
  <c r="H32" i="21"/>
  <c r="A31" i="21"/>
  <c r="H31" i="21"/>
  <c r="A30" i="21"/>
  <c r="H30" i="21"/>
  <c r="A29" i="21"/>
  <c r="H29" i="21"/>
  <c r="A28" i="21"/>
  <c r="H28" i="21"/>
  <c r="A27" i="21"/>
  <c r="H27" i="21"/>
  <c r="A26" i="21"/>
  <c r="H26" i="21"/>
  <c r="A25" i="21"/>
  <c r="H25" i="21"/>
  <c r="A24" i="21"/>
  <c r="H24" i="21"/>
  <c r="A23" i="21"/>
  <c r="H23" i="21"/>
  <c r="A22" i="21"/>
  <c r="H22" i="21"/>
  <c r="A21" i="21"/>
  <c r="H21" i="21"/>
  <c r="A20" i="21"/>
  <c r="H20" i="21"/>
  <c r="A19" i="21"/>
  <c r="H19" i="21"/>
  <c r="A18" i="21"/>
  <c r="H18" i="21"/>
  <c r="A17" i="21"/>
  <c r="H17" i="21"/>
  <c r="A16" i="21"/>
  <c r="H16" i="21"/>
  <c r="A15" i="21"/>
  <c r="H15" i="21"/>
  <c r="A14" i="21"/>
  <c r="H14" i="21"/>
  <c r="A13" i="21"/>
  <c r="H13" i="21"/>
  <c r="A12" i="21"/>
  <c r="H12" i="21"/>
  <c r="A11" i="21"/>
  <c r="H11" i="21"/>
  <c r="A10" i="21"/>
  <c r="H10" i="21"/>
  <c r="A9" i="21"/>
  <c r="H9" i="21"/>
  <c r="A8" i="21"/>
  <c r="H8" i="21"/>
  <c r="A7" i="21"/>
  <c r="H7" i="21"/>
  <c r="A3" i="21"/>
  <c r="A41" i="3"/>
  <c r="S41" i="3"/>
  <c r="AD2" i="3"/>
  <c r="U41" i="3"/>
  <c r="V41" i="3"/>
  <c r="W41" i="3"/>
  <c r="W39" i="3"/>
  <c r="W38" i="3"/>
  <c r="W37" i="3"/>
  <c r="W36" i="3"/>
  <c r="W35" i="3"/>
  <c r="W34" i="3"/>
  <c r="W33" i="3"/>
  <c r="W32" i="3"/>
  <c r="W31" i="3"/>
  <c r="W30" i="3"/>
  <c r="W29" i="3"/>
  <c r="W28" i="3"/>
  <c r="W27" i="3"/>
  <c r="W26" i="3"/>
  <c r="W25" i="3"/>
  <c r="W24" i="3"/>
  <c r="W23" i="3"/>
  <c r="W22" i="3"/>
  <c r="W21" i="3"/>
  <c r="W20" i="3"/>
  <c r="W19" i="3"/>
  <c r="W18" i="3"/>
  <c r="W17" i="3"/>
  <c r="W16" i="3"/>
  <c r="W15" i="3"/>
  <c r="W14" i="3"/>
  <c r="W13" i="3"/>
  <c r="W12" i="3"/>
  <c r="W11" i="3"/>
  <c r="W10" i="3"/>
  <c r="W9" i="3"/>
  <c r="W8" i="3"/>
  <c r="W7" i="3"/>
  <c r="BV1" i="2"/>
  <c r="A42" i="2"/>
  <c r="AQ42" i="2"/>
  <c r="A41" i="2"/>
  <c r="AQ41" i="2"/>
  <c r="A40" i="2"/>
  <c r="AQ40" i="2"/>
  <c r="A39" i="2"/>
  <c r="AQ39" i="2"/>
  <c r="A38" i="2"/>
  <c r="AQ38" i="2"/>
  <c r="A37" i="2"/>
  <c r="AQ37" i="2"/>
  <c r="A36" i="2"/>
  <c r="AQ36" i="2"/>
  <c r="A35" i="2"/>
  <c r="AQ35" i="2"/>
  <c r="A34" i="2"/>
  <c r="AQ34" i="2"/>
  <c r="A33" i="2"/>
  <c r="AQ33" i="2"/>
  <c r="A32" i="2"/>
  <c r="AQ32" i="2"/>
  <c r="A31" i="2"/>
  <c r="AQ31" i="2"/>
  <c r="A30" i="2"/>
  <c r="AQ30" i="2"/>
  <c r="A29" i="2"/>
  <c r="AQ29" i="2"/>
  <c r="A28" i="2"/>
  <c r="AQ28" i="2"/>
  <c r="A27" i="2"/>
  <c r="AQ27" i="2"/>
  <c r="A26" i="2"/>
  <c r="AQ26" i="2"/>
  <c r="A25" i="2"/>
  <c r="AQ25" i="2"/>
  <c r="A24" i="2"/>
  <c r="AQ24" i="2"/>
  <c r="A23" i="2"/>
  <c r="AQ23" i="2"/>
  <c r="A22" i="2"/>
  <c r="AQ22" i="2"/>
  <c r="A21" i="2"/>
  <c r="AQ21" i="2"/>
  <c r="A20" i="2"/>
  <c r="AQ20" i="2"/>
  <c r="A19" i="2"/>
  <c r="AQ19" i="2"/>
  <c r="A18" i="2"/>
  <c r="AQ18" i="2"/>
  <c r="A17" i="2"/>
  <c r="AQ17" i="2"/>
  <c r="A16" i="2"/>
  <c r="AQ16" i="2"/>
  <c r="A15" i="2"/>
  <c r="AQ15" i="2"/>
  <c r="A14" i="2"/>
  <c r="AQ14" i="2"/>
  <c r="A13" i="2"/>
  <c r="AQ13" i="2"/>
  <c r="A12" i="2"/>
  <c r="AQ12" i="2"/>
  <c r="A11" i="2"/>
  <c r="AQ11" i="2"/>
  <c r="A10" i="2"/>
  <c r="AQ10" i="2"/>
  <c r="A9" i="2"/>
  <c r="AQ9" i="2"/>
  <c r="A8" i="2"/>
  <c r="AQ8" i="2"/>
  <c r="A7" i="2"/>
  <c r="AQ7" i="2"/>
  <c r="AN2" i="2"/>
  <c r="BG1" i="2"/>
  <c r="AK2" i="2"/>
  <c r="AL2" i="2"/>
  <c r="BD1" i="2"/>
  <c r="AF42" i="2"/>
  <c r="AI42" i="2"/>
  <c r="AG42" i="2"/>
  <c r="AH42" i="2"/>
  <c r="AF41" i="2"/>
  <c r="AI41" i="2"/>
  <c r="AG41" i="2"/>
  <c r="AH41" i="2"/>
  <c r="AF40" i="2"/>
  <c r="AI40" i="2"/>
  <c r="AG40" i="2"/>
  <c r="AH40" i="2"/>
  <c r="AF39" i="2"/>
  <c r="AI39" i="2"/>
  <c r="AG39" i="2"/>
  <c r="AH39" i="2"/>
  <c r="AF38" i="2"/>
  <c r="AI38" i="2"/>
  <c r="AG38" i="2"/>
  <c r="AH38" i="2"/>
  <c r="AF37" i="2"/>
  <c r="AI37" i="2"/>
  <c r="AG37" i="2"/>
  <c r="AH37" i="2"/>
  <c r="AF36" i="2"/>
  <c r="AI36" i="2"/>
  <c r="AG36" i="2"/>
  <c r="AH36" i="2"/>
  <c r="AF35" i="2"/>
  <c r="AI35" i="2"/>
  <c r="AG35" i="2"/>
  <c r="AH35" i="2"/>
  <c r="AF34" i="2"/>
  <c r="AI34" i="2"/>
  <c r="AG34" i="2"/>
  <c r="AH34" i="2"/>
  <c r="AF33" i="2"/>
  <c r="AI33" i="2"/>
  <c r="AG33" i="2"/>
  <c r="AH33" i="2"/>
  <c r="AF32" i="2"/>
  <c r="AI32" i="2"/>
  <c r="AG32" i="2"/>
  <c r="AH32" i="2"/>
  <c r="AF31" i="2"/>
  <c r="AI31" i="2"/>
  <c r="AG31" i="2"/>
  <c r="AH31" i="2"/>
  <c r="AF30" i="2"/>
  <c r="AI30" i="2"/>
  <c r="AG30" i="2"/>
  <c r="AH30" i="2"/>
  <c r="AF29" i="2"/>
  <c r="AI29" i="2"/>
  <c r="AG29" i="2"/>
  <c r="AH29" i="2"/>
  <c r="AF28" i="2"/>
  <c r="AI28" i="2"/>
  <c r="AG28" i="2"/>
  <c r="AH28" i="2"/>
  <c r="AF27" i="2"/>
  <c r="AI27" i="2"/>
  <c r="AG27" i="2"/>
  <c r="AH27" i="2"/>
  <c r="AF26" i="2"/>
  <c r="AI26" i="2"/>
  <c r="AG26" i="2"/>
  <c r="AH26" i="2"/>
  <c r="AF25" i="2"/>
  <c r="AI25" i="2"/>
  <c r="AG25" i="2"/>
  <c r="AH25" i="2"/>
  <c r="AF24" i="2"/>
  <c r="AI24" i="2"/>
  <c r="AG24" i="2"/>
  <c r="AH24" i="2"/>
  <c r="AF21" i="2"/>
  <c r="AF22" i="2"/>
  <c r="AF23" i="2"/>
  <c r="AI21" i="2"/>
  <c r="AI22" i="2"/>
  <c r="AI23" i="2"/>
  <c r="AG21" i="2"/>
  <c r="AG22" i="2"/>
  <c r="AG23" i="2"/>
  <c r="AH23" i="2"/>
  <c r="AG2" i="2"/>
  <c r="AH22" i="2"/>
  <c r="AH21" i="2"/>
  <c r="AF20" i="2"/>
  <c r="AI20" i="2"/>
  <c r="AG20" i="2"/>
  <c r="AH20" i="2"/>
  <c r="AF19" i="2"/>
  <c r="AI19" i="2"/>
  <c r="AG19" i="2"/>
  <c r="AH19" i="2"/>
  <c r="AF18" i="2"/>
  <c r="AI18" i="2"/>
  <c r="AG18" i="2"/>
  <c r="AH18" i="2"/>
  <c r="AF17" i="2"/>
  <c r="AI17" i="2"/>
  <c r="AG17" i="2"/>
  <c r="AH17" i="2"/>
  <c r="AF14" i="2"/>
  <c r="AI14" i="2"/>
  <c r="AG14" i="2"/>
  <c r="AF15" i="2"/>
  <c r="AI15" i="2"/>
  <c r="AG15" i="2"/>
  <c r="AF16" i="2"/>
  <c r="AI16" i="2"/>
  <c r="AG16" i="2"/>
  <c r="AH16" i="2"/>
  <c r="AH15" i="2"/>
  <c r="AH14" i="2"/>
  <c r="AF12" i="2"/>
  <c r="AI12" i="2"/>
  <c r="AG12" i="2"/>
  <c r="AF13" i="2"/>
  <c r="AI13" i="2"/>
  <c r="AG13" i="2"/>
  <c r="AH13" i="2"/>
  <c r="AH12" i="2"/>
  <c r="AF11" i="2"/>
  <c r="AI11" i="2"/>
  <c r="AG11" i="2"/>
  <c r="AH11" i="2"/>
  <c r="AF10" i="2"/>
  <c r="AI10" i="2"/>
  <c r="AG10" i="2"/>
  <c r="AH10" i="2"/>
  <c r="AF9" i="2"/>
  <c r="AI9" i="2"/>
  <c r="AG9" i="2"/>
  <c r="AH9" i="2"/>
  <c r="AF7" i="2"/>
  <c r="AI7" i="2"/>
  <c r="AG7" i="2"/>
  <c r="AF8" i="2"/>
  <c r="AI8" i="2"/>
  <c r="AG8" i="2"/>
  <c r="AH8" i="2"/>
  <c r="AH7" i="2"/>
  <c r="AH2" i="2"/>
  <c r="BA1" i="2"/>
  <c r="AD2" i="2"/>
  <c r="AE2" i="2"/>
  <c r="L2" i="3"/>
  <c r="L6" i="3"/>
  <c r="K2" i="3"/>
  <c r="K6" i="3"/>
  <c r="J2" i="3"/>
  <c r="J6" i="3"/>
  <c r="I2" i="3"/>
  <c r="I6" i="3"/>
  <c r="H2" i="3"/>
  <c r="H6" i="3"/>
  <c r="BV2" i="2"/>
  <c r="AM2" i="2"/>
  <c r="AC42" i="2"/>
  <c r="AJ42" i="2"/>
  <c r="AC41" i="2"/>
  <c r="AJ41" i="2"/>
  <c r="AC40" i="2"/>
  <c r="AJ40" i="2"/>
  <c r="AC39" i="2"/>
  <c r="AJ39" i="2"/>
  <c r="AC38" i="2"/>
  <c r="AJ38" i="2"/>
  <c r="AC37" i="2"/>
  <c r="AJ37" i="2"/>
  <c r="AC36" i="2"/>
  <c r="AJ36" i="2"/>
  <c r="AC35" i="2"/>
  <c r="AJ35" i="2"/>
  <c r="AC34" i="2"/>
  <c r="AJ34" i="2"/>
  <c r="AC33" i="2"/>
  <c r="AJ33" i="2"/>
  <c r="AC32" i="2"/>
  <c r="AJ32" i="2"/>
  <c r="AC31" i="2"/>
  <c r="AJ31" i="2"/>
  <c r="AC30" i="2"/>
  <c r="AJ30" i="2"/>
  <c r="AC29" i="2"/>
  <c r="AJ29" i="2"/>
  <c r="AC28" i="2"/>
  <c r="AJ28" i="2"/>
  <c r="AC27" i="2"/>
  <c r="AJ27" i="2"/>
  <c r="AC26" i="2"/>
  <c r="AJ26" i="2"/>
  <c r="AC25" i="2"/>
  <c r="AJ25" i="2"/>
  <c r="AC24" i="2"/>
  <c r="AJ24" i="2"/>
  <c r="AC21" i="2"/>
  <c r="AC22" i="2"/>
  <c r="AC23" i="2"/>
  <c r="AJ21" i="2"/>
  <c r="AJ22" i="2"/>
  <c r="AJ23" i="2"/>
  <c r="AC2" i="2"/>
  <c r="AJ2" i="2"/>
  <c r="AI2" i="2"/>
  <c r="AF2" i="2"/>
  <c r="AC20" i="2"/>
  <c r="AJ20" i="2"/>
  <c r="AC19" i="2"/>
  <c r="AJ19" i="2"/>
  <c r="AC18" i="2"/>
  <c r="AJ18" i="2"/>
  <c r="AC17" i="2"/>
  <c r="AJ17" i="2"/>
  <c r="AC14" i="2"/>
  <c r="AJ14" i="2"/>
  <c r="AC15" i="2"/>
  <c r="AJ15" i="2"/>
  <c r="AC16" i="2"/>
  <c r="AJ16" i="2"/>
  <c r="AC12" i="2"/>
  <c r="AC13" i="2"/>
  <c r="AJ12" i="2"/>
  <c r="AJ13" i="2"/>
  <c r="AC11" i="2"/>
  <c r="AJ11" i="2"/>
  <c r="AC10" i="2"/>
  <c r="AJ10" i="2"/>
  <c r="AC7" i="2"/>
  <c r="AJ7" i="2"/>
  <c r="AC8" i="2"/>
  <c r="AJ8" i="2"/>
  <c r="AC9" i="2"/>
  <c r="AJ9" i="2"/>
  <c r="AA14" i="2"/>
  <c r="AA2" i="2"/>
  <c r="AA15" i="2"/>
  <c r="AA7" i="2"/>
  <c r="AA8" i="2"/>
  <c r="AB42" i="2"/>
  <c r="AA42" i="2"/>
  <c r="AB41" i="2"/>
  <c r="AA41" i="2"/>
  <c r="AB40" i="2"/>
  <c r="AA40" i="2"/>
  <c r="AB39" i="2"/>
  <c r="AA39" i="2"/>
  <c r="AB38" i="2"/>
  <c r="AA38" i="2"/>
  <c r="AB37" i="2"/>
  <c r="AA37" i="2"/>
  <c r="AB36" i="2"/>
  <c r="AA36" i="2"/>
  <c r="AB35" i="2"/>
  <c r="AA35" i="2"/>
  <c r="AB34" i="2"/>
  <c r="AA34" i="2"/>
  <c r="AB33" i="2"/>
  <c r="AA33" i="2"/>
  <c r="AB32" i="2"/>
  <c r="AA32" i="2"/>
  <c r="AB31" i="2"/>
  <c r="AA31" i="2"/>
  <c r="AB30" i="2"/>
  <c r="AA30" i="2"/>
  <c r="AB29" i="2"/>
  <c r="AA29" i="2"/>
  <c r="AB28" i="2"/>
  <c r="AA28" i="2"/>
  <c r="AB27" i="2"/>
  <c r="AA27" i="2"/>
  <c r="AB26" i="2"/>
  <c r="AA26" i="2"/>
  <c r="AB25" i="2"/>
  <c r="AA25" i="2"/>
  <c r="AB24" i="2"/>
  <c r="AA24" i="2"/>
  <c r="AB21" i="2"/>
  <c r="AB22" i="2"/>
  <c r="AB23" i="2"/>
  <c r="AA21" i="2"/>
  <c r="AA22" i="2"/>
  <c r="AA23" i="2"/>
  <c r="AB2" i="2"/>
  <c r="AB20" i="2"/>
  <c r="AA20" i="2"/>
  <c r="AB19" i="2"/>
  <c r="AA19" i="2"/>
  <c r="AB18" i="2"/>
  <c r="AA18" i="2"/>
  <c r="AB17" i="2"/>
  <c r="AA17" i="2"/>
  <c r="AB14" i="2"/>
  <c r="AB15" i="2"/>
  <c r="AB16" i="2"/>
  <c r="AA16" i="2"/>
  <c r="AB12" i="2"/>
  <c r="AB13" i="2"/>
  <c r="AA12" i="2"/>
  <c r="AA13" i="2"/>
  <c r="AB11" i="2"/>
  <c r="AA11" i="2"/>
  <c r="AB10" i="2"/>
  <c r="AA10" i="2"/>
  <c r="AB7" i="2"/>
  <c r="AB8" i="2"/>
  <c r="AB9" i="2"/>
  <c r="AA9" i="2"/>
  <c r="BG2" i="2"/>
  <c r="BD2" i="2"/>
  <c r="BC7" i="2"/>
  <c r="BD7" i="2"/>
  <c r="BC8" i="2"/>
  <c r="BD8" i="2"/>
  <c r="BE8" i="2"/>
  <c r="BA2" i="2"/>
  <c r="AX2" i="2"/>
  <c r="AW7" i="2"/>
  <c r="AX1" i="2"/>
  <c r="AX7" i="2"/>
  <c r="AW8" i="2"/>
  <c r="AX8" i="2"/>
  <c r="AY8" i="2"/>
  <c r="AO8" i="2"/>
  <c r="AO7" i="2"/>
  <c r="AS8" i="2"/>
  <c r="AU8" i="2"/>
  <c r="Y8" i="2"/>
  <c r="BC9" i="2"/>
  <c r="BD9" i="2"/>
  <c r="BC10" i="2"/>
  <c r="BD10" i="2"/>
  <c r="BC11" i="2"/>
  <c r="BD11" i="2"/>
  <c r="BC12" i="2"/>
  <c r="BD12" i="2"/>
  <c r="BC13" i="2"/>
  <c r="BD13" i="2"/>
  <c r="BC14" i="2"/>
  <c r="BD14" i="2"/>
  <c r="BC15" i="2"/>
  <c r="BD15" i="2"/>
  <c r="BC16" i="2"/>
  <c r="BD16" i="2"/>
  <c r="BC17" i="2"/>
  <c r="BD17" i="2"/>
  <c r="BC18" i="2"/>
  <c r="BD18" i="2"/>
  <c r="BC19" i="2"/>
  <c r="BD19" i="2"/>
  <c r="BC20" i="2"/>
  <c r="BD20" i="2"/>
  <c r="BC21" i="2"/>
  <c r="BD21" i="2"/>
  <c r="BC22" i="2"/>
  <c r="BD22" i="2"/>
  <c r="BC23" i="2"/>
  <c r="BD23" i="2"/>
  <c r="BC24" i="2"/>
  <c r="BD24" i="2"/>
  <c r="BC25" i="2"/>
  <c r="BD25" i="2"/>
  <c r="BC26" i="2"/>
  <c r="BD26" i="2"/>
  <c r="BC27" i="2"/>
  <c r="BD27" i="2"/>
  <c r="BC28" i="2"/>
  <c r="BD28" i="2"/>
  <c r="BC29" i="2"/>
  <c r="BD29" i="2"/>
  <c r="BC30" i="2"/>
  <c r="BD30" i="2"/>
  <c r="BC31" i="2"/>
  <c r="BD31" i="2"/>
  <c r="BC32" i="2"/>
  <c r="BD32" i="2"/>
  <c r="BC33" i="2"/>
  <c r="BD33" i="2"/>
  <c r="BC34" i="2"/>
  <c r="BD34" i="2"/>
  <c r="BC35" i="2"/>
  <c r="BD35" i="2"/>
  <c r="BC36" i="2"/>
  <c r="BD36" i="2"/>
  <c r="BC37" i="2"/>
  <c r="BD37" i="2"/>
  <c r="BC38" i="2"/>
  <c r="BD38" i="2"/>
  <c r="BC39" i="2"/>
  <c r="BD39" i="2"/>
  <c r="BC40" i="2"/>
  <c r="BD40" i="2"/>
  <c r="BC41" i="2"/>
  <c r="BD41" i="2"/>
  <c r="BC42" i="2"/>
  <c r="BD42" i="2"/>
  <c r="BE42" i="2"/>
  <c r="BE41" i="2"/>
  <c r="BE40" i="2"/>
  <c r="BE39" i="2"/>
  <c r="BE38" i="2"/>
  <c r="BE37" i="2"/>
  <c r="BE36" i="2"/>
  <c r="BE35" i="2"/>
  <c r="BE34" i="2"/>
  <c r="BE33" i="2"/>
  <c r="BE32" i="2"/>
  <c r="BE31" i="2"/>
  <c r="BE30" i="2"/>
  <c r="BE29" i="2"/>
  <c r="BE28" i="2"/>
  <c r="BE27" i="2"/>
  <c r="BE26" i="2"/>
  <c r="BE25" i="2"/>
  <c r="BE24" i="2"/>
  <c r="BE23" i="2"/>
  <c r="BE22" i="2"/>
  <c r="BE21" i="2"/>
  <c r="BE20" i="2"/>
  <c r="BE19" i="2"/>
  <c r="BE18" i="2"/>
  <c r="BE17" i="2"/>
  <c r="BE16" i="2"/>
  <c r="BE15" i="2"/>
  <c r="BE14" i="2"/>
  <c r="BE13" i="2"/>
  <c r="BE12" i="2"/>
  <c r="BE11" i="2"/>
  <c r="BE10" i="2"/>
  <c r="BE9" i="2"/>
  <c r="BE7" i="2"/>
  <c r="AW9" i="2"/>
  <c r="AX9" i="2"/>
  <c r="AW10" i="2"/>
  <c r="AX10" i="2"/>
  <c r="AW11" i="2"/>
  <c r="AX11" i="2"/>
  <c r="AW12" i="2"/>
  <c r="AX12" i="2"/>
  <c r="AW13" i="2"/>
  <c r="AX13" i="2"/>
  <c r="AW14" i="2"/>
  <c r="AX14" i="2"/>
  <c r="AW15" i="2"/>
  <c r="AX15" i="2"/>
  <c r="AW16" i="2"/>
  <c r="AX16" i="2"/>
  <c r="AW17" i="2"/>
  <c r="AX17" i="2"/>
  <c r="AW18" i="2"/>
  <c r="AX18" i="2"/>
  <c r="AW19" i="2"/>
  <c r="AX19" i="2"/>
  <c r="AW20" i="2"/>
  <c r="AX20" i="2"/>
  <c r="AW21" i="2"/>
  <c r="AX21" i="2"/>
  <c r="AW22" i="2"/>
  <c r="AX22" i="2"/>
  <c r="AW23" i="2"/>
  <c r="AX23" i="2"/>
  <c r="AW24" i="2"/>
  <c r="AX24" i="2"/>
  <c r="AW25" i="2"/>
  <c r="AX25" i="2"/>
  <c r="AW26" i="2"/>
  <c r="AX26" i="2"/>
  <c r="AW27" i="2"/>
  <c r="AX27" i="2"/>
  <c r="AW28" i="2"/>
  <c r="AX28" i="2"/>
  <c r="AW29" i="2"/>
  <c r="AX29" i="2"/>
  <c r="AW30" i="2"/>
  <c r="AX30" i="2"/>
  <c r="AW31" i="2"/>
  <c r="AX31" i="2"/>
  <c r="AW32" i="2"/>
  <c r="AX32" i="2"/>
  <c r="AW33" i="2"/>
  <c r="AX33" i="2"/>
  <c r="AW34" i="2"/>
  <c r="AX34" i="2"/>
  <c r="AW35" i="2"/>
  <c r="AX35" i="2"/>
  <c r="AW36" i="2"/>
  <c r="AX36" i="2"/>
  <c r="AW37" i="2"/>
  <c r="AX37" i="2"/>
  <c r="AW38" i="2"/>
  <c r="AX38" i="2"/>
  <c r="AW39" i="2"/>
  <c r="AX39" i="2"/>
  <c r="AW40" i="2"/>
  <c r="AX40" i="2"/>
  <c r="AW41" i="2"/>
  <c r="AX41" i="2"/>
  <c r="AW42" i="2"/>
  <c r="AX42" i="2"/>
  <c r="AY42" i="2"/>
  <c r="AY41" i="2"/>
  <c r="AY40" i="2"/>
  <c r="AY39" i="2"/>
  <c r="AY38"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7" i="2"/>
  <c r="AO41" i="2"/>
  <c r="AS42" i="2"/>
  <c r="AO40" i="2"/>
  <c r="AS41" i="2"/>
  <c r="AO39" i="2"/>
  <c r="AS40" i="2"/>
  <c r="AO38" i="2"/>
  <c r="AS39" i="2"/>
  <c r="AO37" i="2"/>
  <c r="AS38" i="2"/>
  <c r="AO36" i="2"/>
  <c r="AS37" i="2"/>
  <c r="AO35" i="2"/>
  <c r="AS36" i="2"/>
  <c r="AO34" i="2"/>
  <c r="AS35" i="2"/>
  <c r="AO33" i="2"/>
  <c r="AS34" i="2"/>
  <c r="AO32" i="2"/>
  <c r="AS33" i="2"/>
  <c r="AO31" i="2"/>
  <c r="AS32" i="2"/>
  <c r="AO30" i="2"/>
  <c r="AS31" i="2"/>
  <c r="AO29" i="2"/>
  <c r="AS30" i="2"/>
  <c r="AO28" i="2"/>
  <c r="AS29" i="2"/>
  <c r="AO27" i="2"/>
  <c r="AS28" i="2"/>
  <c r="AO26" i="2"/>
  <c r="AS27" i="2"/>
  <c r="AO25" i="2"/>
  <c r="AS26" i="2"/>
  <c r="AO24" i="2"/>
  <c r="AS25" i="2"/>
  <c r="AO23" i="2"/>
  <c r="AS24" i="2"/>
  <c r="AO22" i="2"/>
  <c r="AS23" i="2"/>
  <c r="AO21" i="2"/>
  <c r="AS22" i="2"/>
  <c r="AO20" i="2"/>
  <c r="AS21" i="2"/>
  <c r="AO19" i="2"/>
  <c r="AS20" i="2"/>
  <c r="AO18" i="2"/>
  <c r="AS19" i="2"/>
  <c r="AO17" i="2"/>
  <c r="AS18" i="2"/>
  <c r="AO16" i="2"/>
  <c r="AS17" i="2"/>
  <c r="AO15" i="2"/>
  <c r="AS16" i="2"/>
  <c r="AO14" i="2"/>
  <c r="AS15" i="2"/>
  <c r="AO13" i="2"/>
  <c r="AS14" i="2"/>
  <c r="AO12" i="2"/>
  <c r="AS13" i="2"/>
  <c r="AO11" i="2"/>
  <c r="AS12" i="2"/>
  <c r="AO10" i="2"/>
  <c r="AS11" i="2"/>
  <c r="AO9" i="2"/>
  <c r="AS10" i="2"/>
  <c r="AS9" i="2"/>
  <c r="AS7" i="2"/>
  <c r="A4" i="2"/>
  <c r="A6" i="7"/>
  <c r="Q6" i="7"/>
  <c r="V2" i="7"/>
  <c r="V1" i="7"/>
  <c r="A7" i="7"/>
  <c r="Q7" i="7"/>
  <c r="A8" i="7"/>
  <c r="A9" i="7"/>
  <c r="A10" i="7"/>
  <c r="A11" i="7"/>
  <c r="A12" i="7"/>
  <c r="A13" i="7"/>
  <c r="A14" i="7"/>
  <c r="A15" i="7"/>
  <c r="A16" i="7"/>
  <c r="A17" i="7"/>
  <c r="A18" i="7"/>
  <c r="A19" i="7"/>
  <c r="A20" i="7"/>
  <c r="A21" i="7"/>
  <c r="A22" i="7"/>
  <c r="A23" i="7"/>
  <c r="A24" i="7"/>
  <c r="A25" i="7"/>
  <c r="A26" i="7"/>
  <c r="Q8" i="7"/>
  <c r="Q9" i="7"/>
  <c r="A27" i="7"/>
  <c r="A28" i="7"/>
  <c r="A29" i="7"/>
  <c r="A30" i="7"/>
  <c r="A31" i="7"/>
  <c r="A32" i="7"/>
  <c r="A33" i="7"/>
  <c r="Q10" i="7"/>
  <c r="Q11" i="7"/>
  <c r="Q12" i="7"/>
  <c r="Q13" i="7"/>
  <c r="Q14" i="7"/>
  <c r="Q15" i="7"/>
  <c r="Q16" i="7"/>
  <c r="Q17" i="7"/>
  <c r="Q18" i="7"/>
  <c r="Q19" i="7"/>
  <c r="Q20" i="7"/>
  <c r="Q21" i="7"/>
  <c r="Q22" i="7"/>
  <c r="Q23" i="7"/>
  <c r="Q24" i="7"/>
  <c r="Q25" i="7"/>
  <c r="Q26" i="7"/>
  <c r="Q27" i="7"/>
  <c r="Q28" i="7"/>
  <c r="Q29" i="7"/>
  <c r="Q30" i="7"/>
  <c r="Q31" i="7"/>
  <c r="Q32" i="7"/>
  <c r="Q33" i="7"/>
  <c r="A34" i="7"/>
  <c r="Q34" i="7"/>
  <c r="A35" i="7"/>
  <c r="Q35" i="7"/>
  <c r="A36" i="7"/>
  <c r="Q36" i="7"/>
  <c r="A37" i="7"/>
  <c r="Q37" i="7"/>
  <c r="A38" i="7"/>
  <c r="Q38" i="7"/>
  <c r="A39" i="7"/>
  <c r="Q39" i="7"/>
  <c r="A40" i="7"/>
  <c r="Q40" i="7"/>
  <c r="A41" i="7"/>
  <c r="Q41" i="7"/>
  <c r="A42" i="7"/>
  <c r="Q42" i="7"/>
  <c r="A43" i="7"/>
  <c r="Q43" i="7"/>
  <c r="A44" i="7"/>
  <c r="Q44" i="7"/>
  <c r="A45" i="7"/>
  <c r="Q45" i="7"/>
  <c r="A46" i="7"/>
  <c r="Q46" i="7"/>
  <c r="A47" i="7"/>
  <c r="Q47" i="7"/>
  <c r="A48" i="7"/>
  <c r="Q48" i="7"/>
  <c r="A49" i="7"/>
  <c r="Q49" i="7"/>
  <c r="A50" i="7"/>
  <c r="Q50" i="7"/>
  <c r="A51" i="7"/>
  <c r="Q51" i="7"/>
  <c r="A52" i="7"/>
  <c r="Q52" i="7"/>
  <c r="A53" i="7"/>
  <c r="Q53" i="7"/>
  <c r="A54" i="7"/>
  <c r="Q54" i="7"/>
  <c r="A55" i="7"/>
  <c r="Q55" i="7"/>
  <c r="A4" i="7"/>
  <c r="Z55" i="7"/>
  <c r="AO2" i="7"/>
  <c r="AO55" i="7"/>
  <c r="AP55" i="7"/>
  <c r="AQ55" i="7"/>
  <c r="AR55" i="7"/>
  <c r="AS55" i="7"/>
  <c r="AT55" i="7"/>
  <c r="AU55" i="7"/>
  <c r="AV55" i="7"/>
  <c r="AW55" i="7"/>
  <c r="AX55" i="7"/>
  <c r="AY55" i="7"/>
  <c r="AZ55" i="7"/>
  <c r="BA55" i="7"/>
  <c r="BB55" i="7"/>
  <c r="BC2" i="7"/>
  <c r="BC55" i="7"/>
  <c r="BD55" i="7"/>
  <c r="BE55" i="7"/>
  <c r="BF55" i="7"/>
  <c r="BG55" i="7"/>
  <c r="BH55" i="7"/>
  <c r="BI55" i="7"/>
  <c r="BJ55" i="7"/>
  <c r="BK55" i="7"/>
  <c r="BL55" i="7"/>
  <c r="BM55" i="7"/>
  <c r="BN55" i="7"/>
  <c r="BO55" i="7"/>
  <c r="BP55" i="7"/>
  <c r="BQ2" i="7"/>
  <c r="BQ55" i="7"/>
  <c r="BR55" i="7"/>
  <c r="BS55" i="7"/>
  <c r="BT55" i="7"/>
  <c r="BU55" i="7"/>
  <c r="BV55" i="7"/>
  <c r="BW55" i="7"/>
  <c r="BX55" i="7"/>
  <c r="BY55" i="7"/>
  <c r="BZ55" i="7"/>
  <c r="CA55" i="7"/>
  <c r="CB55" i="7"/>
  <c r="CC55" i="7"/>
  <c r="CD55" i="7"/>
  <c r="Y55" i="7"/>
  <c r="X55" i="7"/>
  <c r="Z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Y54" i="7"/>
  <c r="X54" i="7"/>
  <c r="Z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Y53" i="7"/>
  <c r="X53" i="7"/>
  <c r="Z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Y52" i="7"/>
  <c r="X52" i="7"/>
  <c r="Z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Y51" i="7"/>
  <c r="X51" i="7"/>
  <c r="Z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Y50" i="7"/>
  <c r="X50" i="7"/>
  <c r="Z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Y49" i="7"/>
  <c r="X49" i="7"/>
  <c r="Z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Y48" i="7"/>
  <c r="X48" i="7"/>
  <c r="Z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Y47" i="7"/>
  <c r="X47" i="7"/>
  <c r="Z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Y46" i="7"/>
  <c r="X46" i="7"/>
  <c r="Z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Y45" i="7"/>
  <c r="X45" i="7"/>
  <c r="Z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Y44" i="7"/>
  <c r="X44" i="7"/>
  <c r="Z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Y43" i="7"/>
  <c r="X43" i="7"/>
  <c r="Z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Y42" i="7"/>
  <c r="X42" i="7"/>
  <c r="Z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Y41" i="7"/>
  <c r="X41" i="7"/>
  <c r="Z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Y40" i="7"/>
  <c r="X40" i="7"/>
  <c r="Z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Y39" i="7"/>
  <c r="X39" i="7"/>
  <c r="Z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Y38" i="7"/>
  <c r="X38" i="7"/>
  <c r="Z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Y37" i="7"/>
  <c r="X37" i="7"/>
  <c r="Z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Y36" i="7"/>
  <c r="X36" i="7"/>
  <c r="Z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Y35" i="7"/>
  <c r="X35" i="7"/>
  <c r="Z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Y34" i="7"/>
  <c r="X34" i="7"/>
  <c r="Z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Y33" i="7"/>
  <c r="X33" i="7"/>
  <c r="Z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Y32" i="7"/>
  <c r="X32" i="7"/>
  <c r="Z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Y31" i="7"/>
  <c r="X31" i="7"/>
  <c r="Z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Y30" i="7"/>
  <c r="X30" i="7"/>
  <c r="Z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Y29" i="7"/>
  <c r="X29" i="7"/>
  <c r="Z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Y28" i="7"/>
  <c r="X28" i="7"/>
  <c r="Z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Y27" i="7"/>
  <c r="X27" i="7"/>
  <c r="Z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Y26" i="7"/>
  <c r="X26" i="7"/>
  <c r="Z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Y25" i="7"/>
  <c r="X25" i="7"/>
  <c r="Z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Y24" i="7"/>
  <c r="X24" i="7"/>
  <c r="Z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Y23" i="7"/>
  <c r="X23" i="7"/>
  <c r="Z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Y22" i="7"/>
  <c r="X22" i="7"/>
  <c r="Z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Y21" i="7"/>
  <c r="X21" i="7"/>
  <c r="Z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Y20" i="7"/>
  <c r="X20" i="7"/>
  <c r="Z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Y19" i="7"/>
  <c r="X19" i="7"/>
  <c r="Z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Y18" i="7"/>
  <c r="X18" i="7"/>
  <c r="Z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Y17" i="7"/>
  <c r="X17" i="7"/>
  <c r="Z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Y16" i="7"/>
  <c r="X16" i="7"/>
  <c r="Z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Y15" i="7"/>
  <c r="X15" i="7"/>
  <c r="Z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Y14" i="7"/>
  <c r="X14" i="7"/>
  <c r="Z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Y13" i="7"/>
  <c r="X13" i="7"/>
  <c r="Z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Y12" i="7"/>
  <c r="X12" i="7"/>
  <c r="Z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Y11" i="7"/>
  <c r="X11" i="7"/>
  <c r="Z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Y10" i="7"/>
  <c r="X10" i="7"/>
  <c r="Z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Y9" i="7"/>
  <c r="X9" i="7"/>
  <c r="Z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Y8" i="7"/>
  <c r="X8" i="7"/>
  <c r="Z7" i="7"/>
  <c r="AO7" i="7"/>
  <c r="AP7" i="7"/>
  <c r="AQ7" i="7"/>
  <c r="AR7" i="7"/>
  <c r="AT7" i="7"/>
  <c r="AS7" i="7"/>
  <c r="AV7" i="7"/>
  <c r="AU7" i="7"/>
  <c r="AW7" i="7"/>
  <c r="AX7" i="7"/>
  <c r="AY7" i="7"/>
  <c r="AZ7" i="7"/>
  <c r="BA7" i="7"/>
  <c r="BB7" i="7"/>
  <c r="BC7" i="7"/>
  <c r="BD7" i="7"/>
  <c r="BE7" i="7"/>
  <c r="BF7" i="7"/>
  <c r="BH7" i="7"/>
  <c r="BG7" i="7"/>
  <c r="BJ7" i="7"/>
  <c r="BI7" i="7"/>
  <c r="BK7" i="7"/>
  <c r="BL7" i="7"/>
  <c r="BM7" i="7"/>
  <c r="BN7" i="7"/>
  <c r="BO7" i="7"/>
  <c r="BP7" i="7"/>
  <c r="BQ7" i="7"/>
  <c r="BR7" i="7"/>
  <c r="BS7" i="7"/>
  <c r="BT7" i="7"/>
  <c r="BU7" i="7"/>
  <c r="BV7" i="7"/>
  <c r="BW7" i="7"/>
  <c r="BX7" i="7"/>
  <c r="BY7" i="7"/>
  <c r="BZ7" i="7"/>
  <c r="CA7" i="7"/>
  <c r="CB7" i="7"/>
  <c r="CC7" i="7"/>
  <c r="CD7" i="7"/>
  <c r="Y7" i="7"/>
  <c r="AA2" i="7"/>
  <c r="AA7" i="7"/>
  <c r="AB7" i="7"/>
  <c r="AC7" i="7"/>
  <c r="AD7" i="7"/>
  <c r="AF7" i="7"/>
  <c r="AE7" i="7"/>
  <c r="AG7" i="7"/>
  <c r="AH7" i="7"/>
  <c r="AI7" i="7"/>
  <c r="AJ7" i="7"/>
  <c r="AK7" i="7"/>
  <c r="AL7" i="7"/>
  <c r="AM7" i="7"/>
  <c r="AN7" i="7"/>
  <c r="X7" i="7"/>
  <c r="Z6" i="7"/>
  <c r="AO6" i="7"/>
  <c r="AP6" i="7"/>
  <c r="AQ6" i="7"/>
  <c r="AR6" i="7"/>
  <c r="AT6" i="7"/>
  <c r="AS6" i="7"/>
  <c r="AV6" i="7"/>
  <c r="AU6" i="7"/>
  <c r="AX6" i="7"/>
  <c r="AW6" i="7"/>
  <c r="AZ6" i="7"/>
  <c r="AY6" i="7"/>
  <c r="BA6" i="7"/>
  <c r="BB6" i="7"/>
  <c r="BC6" i="7"/>
  <c r="BD6" i="7"/>
  <c r="BE6" i="7"/>
  <c r="BF6" i="7"/>
  <c r="BH6" i="7"/>
  <c r="BG6" i="7"/>
  <c r="BJ6" i="7"/>
  <c r="BI6" i="7"/>
  <c r="BL6" i="7"/>
  <c r="BK6" i="7"/>
  <c r="BN6" i="7"/>
  <c r="BM6" i="7"/>
  <c r="BO6" i="7"/>
  <c r="BP6" i="7"/>
  <c r="BQ6" i="7"/>
  <c r="BR6" i="7"/>
  <c r="BS6" i="7"/>
  <c r="BT6" i="7"/>
  <c r="BV6" i="7"/>
  <c r="BU6" i="7"/>
  <c r="BW6" i="7"/>
  <c r="BX6" i="7"/>
  <c r="BY6" i="7"/>
  <c r="BZ6" i="7"/>
  <c r="CA6" i="7"/>
  <c r="CB6" i="7"/>
  <c r="CC6" i="7"/>
  <c r="CD6" i="7"/>
  <c r="Y6" i="7"/>
  <c r="AA6" i="7"/>
  <c r="AB6" i="7"/>
  <c r="AC6" i="7"/>
  <c r="AD6" i="7"/>
  <c r="AF6" i="7"/>
  <c r="AE6" i="7"/>
  <c r="AH6" i="7"/>
  <c r="AG6" i="7"/>
  <c r="AI6" i="7"/>
  <c r="AJ6" i="7"/>
  <c r="AL6" i="7"/>
  <c r="AK6" i="7"/>
  <c r="AM6" i="7"/>
  <c r="AN6" i="7"/>
  <c r="X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R2" i="7"/>
  <c r="R6" i="7"/>
  <c r="S6" i="7"/>
  <c r="K2" i="7"/>
  <c r="K5" i="7"/>
  <c r="J2" i="7"/>
  <c r="J5" i="7"/>
  <c r="I2" i="7"/>
  <c r="I5" i="7"/>
  <c r="H2" i="7"/>
  <c r="H5" i="7"/>
  <c r="N55" i="7"/>
  <c r="L55" i="7"/>
  <c r="N54" i="7"/>
  <c r="L54" i="7"/>
  <c r="N53" i="7"/>
  <c r="L53" i="7"/>
  <c r="N52" i="7"/>
  <c r="L52" i="7"/>
  <c r="N51" i="7"/>
  <c r="L51" i="7"/>
  <c r="N50" i="7"/>
  <c r="L50" i="7"/>
  <c r="N49" i="7"/>
  <c r="L49" i="7"/>
  <c r="N48" i="7"/>
  <c r="L48" i="7"/>
  <c r="N47" i="7"/>
  <c r="L47" i="7"/>
  <c r="N46" i="7"/>
  <c r="L46" i="7"/>
  <c r="N45" i="7"/>
  <c r="L45" i="7"/>
  <c r="N44"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AA8" i="7"/>
  <c r="AB8" i="7"/>
  <c r="AC8" i="7"/>
  <c r="AD8" i="7"/>
  <c r="AE8" i="7"/>
  <c r="AF8" i="7"/>
  <c r="AG8" i="7"/>
  <c r="AH8" i="7"/>
  <c r="AI8" i="7"/>
  <c r="AJ8" i="7"/>
  <c r="AK8" i="7"/>
  <c r="AL8" i="7"/>
  <c r="AM8" i="7"/>
  <c r="AN8" i="7"/>
  <c r="L13" i="7"/>
  <c r="L12" i="7"/>
  <c r="L11" i="7"/>
  <c r="L10" i="7"/>
  <c r="L9" i="7"/>
  <c r="L8" i="7"/>
  <c r="L7" i="7"/>
  <c r="L6" i="7"/>
  <c r="AA55" i="7"/>
  <c r="AB55" i="7"/>
  <c r="AC55" i="7"/>
  <c r="AD55" i="7"/>
  <c r="AE55" i="7"/>
  <c r="AF55" i="7"/>
  <c r="AG55" i="7"/>
  <c r="AH55" i="7"/>
  <c r="AI55" i="7"/>
  <c r="AJ55" i="7"/>
  <c r="AK55" i="7"/>
  <c r="AL55" i="7"/>
  <c r="AM55" i="7"/>
  <c r="AN55" i="7"/>
  <c r="AA54" i="7"/>
  <c r="AB54" i="7"/>
  <c r="AC54" i="7"/>
  <c r="AD54" i="7"/>
  <c r="AE54" i="7"/>
  <c r="AF54" i="7"/>
  <c r="AG54" i="7"/>
  <c r="AH54" i="7"/>
  <c r="AI54" i="7"/>
  <c r="AJ54" i="7"/>
  <c r="AK54" i="7"/>
  <c r="AL54" i="7"/>
  <c r="AM54" i="7"/>
  <c r="AN54" i="7"/>
  <c r="AA53" i="7"/>
  <c r="AB53" i="7"/>
  <c r="AC53" i="7"/>
  <c r="AD53" i="7"/>
  <c r="AE53" i="7"/>
  <c r="AF53" i="7"/>
  <c r="AG53" i="7"/>
  <c r="AH53" i="7"/>
  <c r="AI53" i="7"/>
  <c r="AJ53" i="7"/>
  <c r="AK53" i="7"/>
  <c r="AL53" i="7"/>
  <c r="AM53" i="7"/>
  <c r="AN53" i="7"/>
  <c r="AA52" i="7"/>
  <c r="AB52" i="7"/>
  <c r="AC52" i="7"/>
  <c r="AD52" i="7"/>
  <c r="AE52" i="7"/>
  <c r="AF52" i="7"/>
  <c r="AG52" i="7"/>
  <c r="AH52" i="7"/>
  <c r="AI52" i="7"/>
  <c r="AJ52" i="7"/>
  <c r="AK52" i="7"/>
  <c r="AL52" i="7"/>
  <c r="AM52" i="7"/>
  <c r="AN52" i="7"/>
  <c r="AA51" i="7"/>
  <c r="AB51" i="7"/>
  <c r="AC51" i="7"/>
  <c r="AD51" i="7"/>
  <c r="AE51" i="7"/>
  <c r="AF51" i="7"/>
  <c r="AG51" i="7"/>
  <c r="AH51" i="7"/>
  <c r="AI51" i="7"/>
  <c r="AJ51" i="7"/>
  <c r="AK51" i="7"/>
  <c r="AL51" i="7"/>
  <c r="AM51" i="7"/>
  <c r="AN51" i="7"/>
  <c r="AA50" i="7"/>
  <c r="AB50" i="7"/>
  <c r="AC50" i="7"/>
  <c r="AD50" i="7"/>
  <c r="AE50" i="7"/>
  <c r="AF50" i="7"/>
  <c r="AG50" i="7"/>
  <c r="AH50" i="7"/>
  <c r="AI50" i="7"/>
  <c r="AJ50" i="7"/>
  <c r="AK50" i="7"/>
  <c r="AL50" i="7"/>
  <c r="AM50" i="7"/>
  <c r="AN50" i="7"/>
  <c r="AA49" i="7"/>
  <c r="AB49" i="7"/>
  <c r="AC49" i="7"/>
  <c r="AD49" i="7"/>
  <c r="AE49" i="7"/>
  <c r="AF49" i="7"/>
  <c r="AG49" i="7"/>
  <c r="AH49" i="7"/>
  <c r="AI49" i="7"/>
  <c r="AJ49" i="7"/>
  <c r="AK49" i="7"/>
  <c r="AL49" i="7"/>
  <c r="AM49" i="7"/>
  <c r="AN49" i="7"/>
  <c r="AA48" i="7"/>
  <c r="AB48" i="7"/>
  <c r="AC48" i="7"/>
  <c r="AD48" i="7"/>
  <c r="AE48" i="7"/>
  <c r="AF48" i="7"/>
  <c r="AG48" i="7"/>
  <c r="AH48" i="7"/>
  <c r="AI48" i="7"/>
  <c r="AJ48" i="7"/>
  <c r="AK48" i="7"/>
  <c r="AL48" i="7"/>
  <c r="AM48" i="7"/>
  <c r="AN48" i="7"/>
  <c r="AA47" i="7"/>
  <c r="AB47" i="7"/>
  <c r="AC47" i="7"/>
  <c r="AD47" i="7"/>
  <c r="AE47" i="7"/>
  <c r="AF47" i="7"/>
  <c r="AG47" i="7"/>
  <c r="AH47" i="7"/>
  <c r="AI47" i="7"/>
  <c r="AJ47" i="7"/>
  <c r="AK47" i="7"/>
  <c r="AL47" i="7"/>
  <c r="AM47" i="7"/>
  <c r="AN47" i="7"/>
  <c r="AA46" i="7"/>
  <c r="AB46" i="7"/>
  <c r="AC46" i="7"/>
  <c r="AD46" i="7"/>
  <c r="AE46" i="7"/>
  <c r="AF46" i="7"/>
  <c r="AG46" i="7"/>
  <c r="AH46" i="7"/>
  <c r="AI46" i="7"/>
  <c r="AJ46" i="7"/>
  <c r="AK46" i="7"/>
  <c r="AL46" i="7"/>
  <c r="AM46" i="7"/>
  <c r="AN46" i="7"/>
  <c r="AA45" i="7"/>
  <c r="AB45" i="7"/>
  <c r="AC45" i="7"/>
  <c r="AD45" i="7"/>
  <c r="AE45" i="7"/>
  <c r="AF45" i="7"/>
  <c r="AG45" i="7"/>
  <c r="AH45" i="7"/>
  <c r="AI45" i="7"/>
  <c r="AJ45" i="7"/>
  <c r="AK45" i="7"/>
  <c r="AL45" i="7"/>
  <c r="AM45" i="7"/>
  <c r="AN45" i="7"/>
  <c r="AA44" i="7"/>
  <c r="AB44" i="7"/>
  <c r="AC44" i="7"/>
  <c r="AD44" i="7"/>
  <c r="AE44" i="7"/>
  <c r="AF44" i="7"/>
  <c r="AG44" i="7"/>
  <c r="AH44" i="7"/>
  <c r="AI44" i="7"/>
  <c r="AJ44" i="7"/>
  <c r="AK44" i="7"/>
  <c r="AL44" i="7"/>
  <c r="AM44" i="7"/>
  <c r="AN44" i="7"/>
  <c r="AA43" i="7"/>
  <c r="AB43" i="7"/>
  <c r="AC43" i="7"/>
  <c r="AD43" i="7"/>
  <c r="AE43" i="7"/>
  <c r="AF43" i="7"/>
  <c r="AG43" i="7"/>
  <c r="AH43" i="7"/>
  <c r="AI43" i="7"/>
  <c r="AJ43" i="7"/>
  <c r="AK43" i="7"/>
  <c r="AL43" i="7"/>
  <c r="AM43" i="7"/>
  <c r="AN43" i="7"/>
  <c r="AA42" i="7"/>
  <c r="AB42" i="7"/>
  <c r="AC42" i="7"/>
  <c r="AD42" i="7"/>
  <c r="AE42" i="7"/>
  <c r="AF42" i="7"/>
  <c r="AG42" i="7"/>
  <c r="AH42" i="7"/>
  <c r="AI42" i="7"/>
  <c r="AJ42" i="7"/>
  <c r="AK42" i="7"/>
  <c r="AL42" i="7"/>
  <c r="AM42" i="7"/>
  <c r="AN42" i="7"/>
  <c r="AA41" i="7"/>
  <c r="AB41" i="7"/>
  <c r="AC41" i="7"/>
  <c r="AD41" i="7"/>
  <c r="AE41" i="7"/>
  <c r="AF41" i="7"/>
  <c r="AG41" i="7"/>
  <c r="AH41" i="7"/>
  <c r="AI41" i="7"/>
  <c r="AJ41" i="7"/>
  <c r="AK41" i="7"/>
  <c r="AL41" i="7"/>
  <c r="AM41" i="7"/>
  <c r="AN41" i="7"/>
  <c r="AA40" i="7"/>
  <c r="AB40" i="7"/>
  <c r="AC40" i="7"/>
  <c r="AD40" i="7"/>
  <c r="AE40" i="7"/>
  <c r="AF40" i="7"/>
  <c r="AG40" i="7"/>
  <c r="AH40" i="7"/>
  <c r="AI40" i="7"/>
  <c r="AJ40" i="7"/>
  <c r="AK40" i="7"/>
  <c r="AL40" i="7"/>
  <c r="AM40" i="7"/>
  <c r="AN40" i="7"/>
  <c r="AA39" i="7"/>
  <c r="AB39" i="7"/>
  <c r="AC39" i="7"/>
  <c r="AD39" i="7"/>
  <c r="AE39" i="7"/>
  <c r="AF39" i="7"/>
  <c r="AG39" i="7"/>
  <c r="AH39" i="7"/>
  <c r="AI39" i="7"/>
  <c r="AJ39" i="7"/>
  <c r="AK39" i="7"/>
  <c r="AL39" i="7"/>
  <c r="AM39" i="7"/>
  <c r="AN39" i="7"/>
  <c r="AA38" i="7"/>
  <c r="AB38" i="7"/>
  <c r="AC38" i="7"/>
  <c r="AD38" i="7"/>
  <c r="AE38" i="7"/>
  <c r="AF38" i="7"/>
  <c r="AG38" i="7"/>
  <c r="AH38" i="7"/>
  <c r="AI38" i="7"/>
  <c r="AJ38" i="7"/>
  <c r="AK38" i="7"/>
  <c r="AL38" i="7"/>
  <c r="AM38" i="7"/>
  <c r="AN38" i="7"/>
  <c r="AA37" i="7"/>
  <c r="AB37" i="7"/>
  <c r="AC37" i="7"/>
  <c r="AD37" i="7"/>
  <c r="AE37" i="7"/>
  <c r="AF37" i="7"/>
  <c r="AG37" i="7"/>
  <c r="AH37" i="7"/>
  <c r="AI37" i="7"/>
  <c r="AJ37" i="7"/>
  <c r="AK37" i="7"/>
  <c r="AL37" i="7"/>
  <c r="AM37" i="7"/>
  <c r="AN37" i="7"/>
  <c r="AA36" i="7"/>
  <c r="AB36" i="7"/>
  <c r="AC36" i="7"/>
  <c r="AD36" i="7"/>
  <c r="AE36" i="7"/>
  <c r="AF36" i="7"/>
  <c r="AG36" i="7"/>
  <c r="AH36" i="7"/>
  <c r="AI36" i="7"/>
  <c r="AJ36" i="7"/>
  <c r="AK36" i="7"/>
  <c r="AL36" i="7"/>
  <c r="AM36" i="7"/>
  <c r="AN36" i="7"/>
  <c r="AA35" i="7"/>
  <c r="AB35" i="7"/>
  <c r="AC35" i="7"/>
  <c r="AD35" i="7"/>
  <c r="AE35" i="7"/>
  <c r="AF35" i="7"/>
  <c r="AG35" i="7"/>
  <c r="AH35" i="7"/>
  <c r="AI35" i="7"/>
  <c r="AJ35" i="7"/>
  <c r="AK35" i="7"/>
  <c r="AL35" i="7"/>
  <c r="AM35" i="7"/>
  <c r="AN35" i="7"/>
  <c r="AA34" i="7"/>
  <c r="AB34" i="7"/>
  <c r="AC34" i="7"/>
  <c r="AD34" i="7"/>
  <c r="AE34" i="7"/>
  <c r="AF34" i="7"/>
  <c r="AG34" i="7"/>
  <c r="AH34" i="7"/>
  <c r="AI34" i="7"/>
  <c r="AJ34" i="7"/>
  <c r="AK34" i="7"/>
  <c r="AL34" i="7"/>
  <c r="AM34" i="7"/>
  <c r="AN34" i="7"/>
  <c r="AA33" i="7"/>
  <c r="AB33" i="7"/>
  <c r="AC33" i="7"/>
  <c r="AD33" i="7"/>
  <c r="AE33" i="7"/>
  <c r="AF33" i="7"/>
  <c r="AG33" i="7"/>
  <c r="AH33" i="7"/>
  <c r="AI33" i="7"/>
  <c r="AJ33" i="7"/>
  <c r="AK33" i="7"/>
  <c r="AL33" i="7"/>
  <c r="AM33" i="7"/>
  <c r="AN33" i="7"/>
  <c r="AA32" i="7"/>
  <c r="AB32" i="7"/>
  <c r="AC32" i="7"/>
  <c r="AD32" i="7"/>
  <c r="AE32" i="7"/>
  <c r="AF32" i="7"/>
  <c r="AG32" i="7"/>
  <c r="AH32" i="7"/>
  <c r="AI32" i="7"/>
  <c r="AJ32" i="7"/>
  <c r="AK32" i="7"/>
  <c r="AL32" i="7"/>
  <c r="AM32" i="7"/>
  <c r="AN32" i="7"/>
  <c r="AA31" i="7"/>
  <c r="AB31" i="7"/>
  <c r="AC31" i="7"/>
  <c r="AD31" i="7"/>
  <c r="AE31" i="7"/>
  <c r="AF31" i="7"/>
  <c r="AG31" i="7"/>
  <c r="AH31" i="7"/>
  <c r="AI31" i="7"/>
  <c r="AJ31" i="7"/>
  <c r="AK31" i="7"/>
  <c r="AL31" i="7"/>
  <c r="AM31" i="7"/>
  <c r="AN31" i="7"/>
  <c r="AA30" i="7"/>
  <c r="AB30" i="7"/>
  <c r="AC30" i="7"/>
  <c r="AD30" i="7"/>
  <c r="AE30" i="7"/>
  <c r="AF30" i="7"/>
  <c r="AG30" i="7"/>
  <c r="AH30" i="7"/>
  <c r="AI30" i="7"/>
  <c r="AJ30" i="7"/>
  <c r="AK30" i="7"/>
  <c r="AL30" i="7"/>
  <c r="AM30" i="7"/>
  <c r="AN30" i="7"/>
  <c r="AA29" i="7"/>
  <c r="AB29" i="7"/>
  <c r="AC29" i="7"/>
  <c r="AD29" i="7"/>
  <c r="AE29" i="7"/>
  <c r="AF29" i="7"/>
  <c r="AG29" i="7"/>
  <c r="AH29" i="7"/>
  <c r="AI29" i="7"/>
  <c r="AJ29" i="7"/>
  <c r="AK29" i="7"/>
  <c r="AL29" i="7"/>
  <c r="AM29" i="7"/>
  <c r="AN29" i="7"/>
  <c r="AA28" i="7"/>
  <c r="AB28" i="7"/>
  <c r="AC28" i="7"/>
  <c r="AD28" i="7"/>
  <c r="AE28" i="7"/>
  <c r="AF28" i="7"/>
  <c r="AG28" i="7"/>
  <c r="AH28" i="7"/>
  <c r="AI28" i="7"/>
  <c r="AJ28" i="7"/>
  <c r="AK28" i="7"/>
  <c r="AL28" i="7"/>
  <c r="AM28" i="7"/>
  <c r="AN28" i="7"/>
  <c r="AA27" i="7"/>
  <c r="AB27" i="7"/>
  <c r="AC27" i="7"/>
  <c r="AD27" i="7"/>
  <c r="AE27" i="7"/>
  <c r="AF27" i="7"/>
  <c r="AG27" i="7"/>
  <c r="AH27" i="7"/>
  <c r="AI27" i="7"/>
  <c r="AJ27" i="7"/>
  <c r="AK27" i="7"/>
  <c r="AL27" i="7"/>
  <c r="AM27" i="7"/>
  <c r="AN27" i="7"/>
  <c r="AA26" i="7"/>
  <c r="AB26" i="7"/>
  <c r="AC26" i="7"/>
  <c r="AD26" i="7"/>
  <c r="AE26" i="7"/>
  <c r="AF26" i="7"/>
  <c r="AG26" i="7"/>
  <c r="AH26" i="7"/>
  <c r="AI26" i="7"/>
  <c r="AJ26" i="7"/>
  <c r="AK26" i="7"/>
  <c r="AL26" i="7"/>
  <c r="AM26" i="7"/>
  <c r="AN26" i="7"/>
  <c r="AA25" i="7"/>
  <c r="AB25" i="7"/>
  <c r="AC25" i="7"/>
  <c r="AD25" i="7"/>
  <c r="AE25" i="7"/>
  <c r="AF25" i="7"/>
  <c r="AG25" i="7"/>
  <c r="AH25" i="7"/>
  <c r="AI25" i="7"/>
  <c r="AJ25" i="7"/>
  <c r="AK25" i="7"/>
  <c r="AL25" i="7"/>
  <c r="AM25" i="7"/>
  <c r="AN25" i="7"/>
  <c r="AA24" i="7"/>
  <c r="AB24" i="7"/>
  <c r="AC24" i="7"/>
  <c r="AD24" i="7"/>
  <c r="AE24" i="7"/>
  <c r="AF24" i="7"/>
  <c r="AG24" i="7"/>
  <c r="AH24" i="7"/>
  <c r="AI24" i="7"/>
  <c r="AJ24" i="7"/>
  <c r="AK24" i="7"/>
  <c r="AL24" i="7"/>
  <c r="AM24" i="7"/>
  <c r="AN24" i="7"/>
  <c r="AA23" i="7"/>
  <c r="AB23" i="7"/>
  <c r="AC23" i="7"/>
  <c r="AD23" i="7"/>
  <c r="AE23" i="7"/>
  <c r="AF23" i="7"/>
  <c r="AG23" i="7"/>
  <c r="AH23" i="7"/>
  <c r="AI23" i="7"/>
  <c r="AJ23" i="7"/>
  <c r="AK23" i="7"/>
  <c r="AL23" i="7"/>
  <c r="AM23" i="7"/>
  <c r="AN23" i="7"/>
  <c r="AA22" i="7"/>
  <c r="AB22" i="7"/>
  <c r="AC22" i="7"/>
  <c r="AD22" i="7"/>
  <c r="AE22" i="7"/>
  <c r="AF22" i="7"/>
  <c r="AG22" i="7"/>
  <c r="AH22" i="7"/>
  <c r="AI22" i="7"/>
  <c r="AJ22" i="7"/>
  <c r="AK22" i="7"/>
  <c r="AL22" i="7"/>
  <c r="AM22" i="7"/>
  <c r="AN22" i="7"/>
  <c r="AA21" i="7"/>
  <c r="AB21" i="7"/>
  <c r="AC21" i="7"/>
  <c r="AD21" i="7"/>
  <c r="AE21" i="7"/>
  <c r="AF21" i="7"/>
  <c r="AG21" i="7"/>
  <c r="AH21" i="7"/>
  <c r="AI21" i="7"/>
  <c r="AJ21" i="7"/>
  <c r="AK21" i="7"/>
  <c r="AL21" i="7"/>
  <c r="AM21" i="7"/>
  <c r="AN21" i="7"/>
  <c r="AA20" i="7"/>
  <c r="AB20" i="7"/>
  <c r="AC20" i="7"/>
  <c r="AD20" i="7"/>
  <c r="AE20" i="7"/>
  <c r="AF20" i="7"/>
  <c r="AG20" i="7"/>
  <c r="AH20" i="7"/>
  <c r="AI20" i="7"/>
  <c r="AJ20" i="7"/>
  <c r="AK20" i="7"/>
  <c r="AL20" i="7"/>
  <c r="AM20" i="7"/>
  <c r="AN20" i="7"/>
  <c r="AA19" i="7"/>
  <c r="AB19" i="7"/>
  <c r="AC19" i="7"/>
  <c r="AD19" i="7"/>
  <c r="AE19" i="7"/>
  <c r="AF19" i="7"/>
  <c r="AG19" i="7"/>
  <c r="AH19" i="7"/>
  <c r="AI19" i="7"/>
  <c r="AJ19" i="7"/>
  <c r="AK19" i="7"/>
  <c r="AL19" i="7"/>
  <c r="AM19" i="7"/>
  <c r="AN19" i="7"/>
  <c r="AA18" i="7"/>
  <c r="AB18" i="7"/>
  <c r="AC18" i="7"/>
  <c r="AD18" i="7"/>
  <c r="AE18" i="7"/>
  <c r="AF18" i="7"/>
  <c r="AG18" i="7"/>
  <c r="AH18" i="7"/>
  <c r="AI18" i="7"/>
  <c r="AJ18" i="7"/>
  <c r="AK18" i="7"/>
  <c r="AL18" i="7"/>
  <c r="AM18" i="7"/>
  <c r="AN18" i="7"/>
  <c r="AA17" i="7"/>
  <c r="AB17" i="7"/>
  <c r="AC17" i="7"/>
  <c r="AD17" i="7"/>
  <c r="AE17" i="7"/>
  <c r="AF17" i="7"/>
  <c r="AG17" i="7"/>
  <c r="AH17" i="7"/>
  <c r="AI17" i="7"/>
  <c r="AJ17" i="7"/>
  <c r="AK17" i="7"/>
  <c r="AL17" i="7"/>
  <c r="AM17" i="7"/>
  <c r="AN17" i="7"/>
  <c r="AA16" i="7"/>
  <c r="AB16" i="7"/>
  <c r="AC16" i="7"/>
  <c r="AD16" i="7"/>
  <c r="AE16" i="7"/>
  <c r="AF16" i="7"/>
  <c r="AG16" i="7"/>
  <c r="AH16" i="7"/>
  <c r="AI16" i="7"/>
  <c r="AJ16" i="7"/>
  <c r="AK16" i="7"/>
  <c r="AL16" i="7"/>
  <c r="AM16" i="7"/>
  <c r="AN16" i="7"/>
  <c r="AA15" i="7"/>
  <c r="AB15" i="7"/>
  <c r="AC15" i="7"/>
  <c r="AD15" i="7"/>
  <c r="AE15" i="7"/>
  <c r="AF15" i="7"/>
  <c r="AG15" i="7"/>
  <c r="AH15" i="7"/>
  <c r="AI15" i="7"/>
  <c r="AJ15" i="7"/>
  <c r="AK15" i="7"/>
  <c r="AL15" i="7"/>
  <c r="AM15" i="7"/>
  <c r="AN15" i="7"/>
  <c r="AA14" i="7"/>
  <c r="AB14" i="7"/>
  <c r="AC14" i="7"/>
  <c r="AD14" i="7"/>
  <c r="AE14" i="7"/>
  <c r="AF14" i="7"/>
  <c r="AG14" i="7"/>
  <c r="AH14" i="7"/>
  <c r="AI14" i="7"/>
  <c r="AJ14" i="7"/>
  <c r="AK14" i="7"/>
  <c r="AL14" i="7"/>
  <c r="AM14" i="7"/>
  <c r="AN14" i="7"/>
  <c r="AA13" i="7"/>
  <c r="AB13" i="7"/>
  <c r="AC13" i="7"/>
  <c r="AD13" i="7"/>
  <c r="AE13" i="7"/>
  <c r="AF13" i="7"/>
  <c r="AG13" i="7"/>
  <c r="AH13" i="7"/>
  <c r="AI13" i="7"/>
  <c r="AJ13" i="7"/>
  <c r="AK13" i="7"/>
  <c r="AL13" i="7"/>
  <c r="AM13" i="7"/>
  <c r="AN13" i="7"/>
  <c r="AA12" i="7"/>
  <c r="AB12" i="7"/>
  <c r="AC12" i="7"/>
  <c r="AD12" i="7"/>
  <c r="AE12" i="7"/>
  <c r="AF12" i="7"/>
  <c r="AG12" i="7"/>
  <c r="AH12" i="7"/>
  <c r="AI12" i="7"/>
  <c r="AJ12" i="7"/>
  <c r="AK12" i="7"/>
  <c r="AL12" i="7"/>
  <c r="AM12" i="7"/>
  <c r="AN12" i="7"/>
  <c r="AA11" i="7"/>
  <c r="AB11" i="7"/>
  <c r="AC11" i="7"/>
  <c r="AD11" i="7"/>
  <c r="AE11" i="7"/>
  <c r="AF11" i="7"/>
  <c r="AG11" i="7"/>
  <c r="AH11" i="7"/>
  <c r="AI11" i="7"/>
  <c r="AJ11" i="7"/>
  <c r="AK11" i="7"/>
  <c r="AL11" i="7"/>
  <c r="AM11" i="7"/>
  <c r="AN11" i="7"/>
  <c r="AA10" i="7"/>
  <c r="AB10" i="7"/>
  <c r="AC10" i="7"/>
  <c r="AD10" i="7"/>
  <c r="AE10" i="7"/>
  <c r="AF10" i="7"/>
  <c r="AG10" i="7"/>
  <c r="AH10" i="7"/>
  <c r="AI10" i="7"/>
  <c r="AJ10" i="7"/>
  <c r="AK10" i="7"/>
  <c r="AL10" i="7"/>
  <c r="AM10" i="7"/>
  <c r="AN10" i="7"/>
  <c r="AA9" i="7"/>
  <c r="AB9" i="7"/>
  <c r="AC9" i="7"/>
  <c r="AD9" i="7"/>
  <c r="AE9" i="7"/>
  <c r="AF9" i="7"/>
  <c r="AG9" i="7"/>
  <c r="AH9" i="7"/>
  <c r="AI9" i="7"/>
  <c r="AJ9" i="7"/>
  <c r="AK9" i="7"/>
  <c r="AL9" i="7"/>
  <c r="AM9" i="7"/>
  <c r="AN9" i="7"/>
  <c r="R10" i="7"/>
  <c r="S10" i="7"/>
  <c r="R11" i="7"/>
  <c r="S11" i="7"/>
  <c r="R12" i="7"/>
  <c r="S12" i="7"/>
  <c r="R7" i="7"/>
  <c r="S7" i="7"/>
  <c r="R8" i="7"/>
  <c r="S8" i="7"/>
  <c r="R9" i="7"/>
  <c r="S9"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G2" i="7"/>
  <c r="G5"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6" i="7"/>
  <c r="S25" i="7"/>
  <c r="S24" i="7"/>
  <c r="S23" i="7"/>
  <c r="S22" i="7"/>
  <c r="S21" i="7"/>
  <c r="S20" i="7"/>
  <c r="S19" i="7"/>
  <c r="S18" i="7"/>
  <c r="S17" i="7"/>
  <c r="S16" i="7"/>
  <c r="S15" i="7"/>
  <c r="S14" i="7"/>
  <c r="S13" i="7"/>
  <c r="AS48" i="25"/>
  <c r="Q48" i="25"/>
  <c r="AS47" i="25"/>
  <c r="Q47" i="25"/>
  <c r="AS46" i="25"/>
  <c r="Q46" i="25"/>
  <c r="AS45" i="25"/>
  <c r="Q45" i="25"/>
  <c r="AS44" i="25"/>
  <c r="Q44" i="25"/>
  <c r="AS43" i="25"/>
  <c r="Q43" i="25"/>
  <c r="AS42" i="25"/>
  <c r="Q42" i="25"/>
  <c r="AS41" i="25"/>
  <c r="Q41" i="25"/>
  <c r="AS40" i="25"/>
  <c r="Q40" i="25"/>
  <c r="AS39" i="25"/>
  <c r="Q39" i="25"/>
  <c r="AS38" i="25"/>
  <c r="Q38" i="25"/>
  <c r="AS37" i="25"/>
  <c r="Q37" i="25"/>
  <c r="AS36" i="25"/>
  <c r="Q36" i="25"/>
  <c r="AS35" i="25"/>
  <c r="Q35" i="25"/>
  <c r="AS34" i="25"/>
  <c r="Q34" i="25"/>
  <c r="AS33" i="25"/>
  <c r="Q33" i="25"/>
  <c r="AS32" i="25"/>
  <c r="Q32" i="25"/>
  <c r="AS31" i="25"/>
  <c r="Q31" i="25"/>
  <c r="AS30" i="25"/>
  <c r="Q30" i="25"/>
  <c r="AS29" i="25"/>
  <c r="Q29" i="25"/>
  <c r="AS28" i="25"/>
  <c r="Q28" i="25"/>
  <c r="AS27" i="25"/>
  <c r="Q27" i="25"/>
  <c r="AS26" i="25"/>
  <c r="Q26" i="25"/>
  <c r="AS25" i="25"/>
  <c r="Q25" i="25"/>
  <c r="AS24" i="25"/>
  <c r="Q24" i="25"/>
  <c r="AS23" i="25"/>
  <c r="Q23" i="25"/>
  <c r="AS22" i="25"/>
  <c r="Q22" i="25"/>
  <c r="AS21" i="25"/>
  <c r="Q21" i="25"/>
  <c r="AS20" i="25"/>
  <c r="Q20" i="25"/>
  <c r="AS19" i="25"/>
  <c r="Q19" i="25"/>
  <c r="AS18" i="25"/>
  <c r="Q18" i="25"/>
  <c r="AS17" i="25"/>
  <c r="Q17" i="25"/>
  <c r="AS16" i="25"/>
  <c r="Q16" i="25"/>
  <c r="AS15" i="25"/>
  <c r="Q15" i="25"/>
  <c r="AS14" i="25"/>
  <c r="Q14" i="25"/>
  <c r="AS13" i="25"/>
  <c r="Q13" i="25"/>
  <c r="AS12" i="25"/>
  <c r="Q12" i="25"/>
  <c r="AS11" i="25"/>
  <c r="Q11" i="25"/>
  <c r="AS10" i="25"/>
  <c r="Q10" i="25"/>
  <c r="Q9" i="25"/>
  <c r="Q8" i="25"/>
  <c r="Y7" i="2"/>
  <c r="Y9" i="2"/>
  <c r="Y10" i="2"/>
  <c r="Y11" i="2"/>
  <c r="Y12" i="2"/>
  <c r="Y13"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AU10" i="2"/>
  <c r="AU13" i="2"/>
  <c r="O2" i="2"/>
  <c r="P2" i="2"/>
  <c r="N2" i="2"/>
  <c r="M2" i="2"/>
  <c r="L2" i="2"/>
  <c r="AU27" i="2"/>
  <c r="AU26" i="2"/>
  <c r="AU25" i="2"/>
  <c r="AU24" i="2"/>
  <c r="AU23" i="2"/>
  <c r="AU22" i="2"/>
  <c r="AU21" i="2"/>
  <c r="AU20" i="2"/>
  <c r="AU19" i="2"/>
  <c r="AU18" i="2"/>
  <c r="AU17" i="2"/>
  <c r="AU15" i="2"/>
  <c r="AU14" i="2"/>
  <c r="AU16" i="2"/>
  <c r="AU11" i="2"/>
  <c r="AU12" i="2"/>
  <c r="AU7" i="2"/>
  <c r="AU9" i="2"/>
  <c r="AU28" i="2"/>
  <c r="AU29" i="2"/>
  <c r="AU30" i="2"/>
  <c r="AU31" i="2"/>
  <c r="AU32" i="2"/>
  <c r="AU33" i="2"/>
  <c r="AU34" i="2"/>
  <c r="AU35" i="2"/>
  <c r="AU36" i="2"/>
  <c r="AU37" i="2"/>
  <c r="AU38" i="2"/>
  <c r="AU39" i="2"/>
  <c r="AU40" i="2"/>
  <c r="AU41" i="2"/>
  <c r="AO42" i="2"/>
  <c r="AU42" i="2"/>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N16" i="3"/>
  <c r="O16" i="3"/>
  <c r="P16" i="3"/>
  <c r="N17" i="3"/>
  <c r="O17" i="3"/>
  <c r="P17" i="3"/>
  <c r="N18" i="3"/>
  <c r="O18" i="3"/>
  <c r="P18" i="3"/>
  <c r="N19" i="3"/>
  <c r="O19" i="3"/>
  <c r="P19" i="3"/>
  <c r="N20" i="3"/>
  <c r="O20" i="3"/>
  <c r="P20" i="3"/>
  <c r="N21" i="3"/>
  <c r="O21" i="3"/>
  <c r="P21" i="3"/>
  <c r="N22" i="3"/>
  <c r="O22" i="3"/>
  <c r="P22" i="3"/>
  <c r="N23" i="3"/>
  <c r="O23" i="3"/>
  <c r="P23" i="3"/>
  <c r="N24" i="3"/>
  <c r="O24" i="3"/>
  <c r="P24" i="3"/>
  <c r="N25" i="3"/>
  <c r="O25" i="3"/>
  <c r="P25" i="3"/>
  <c r="N26" i="3"/>
  <c r="O26" i="3"/>
  <c r="P26" i="3"/>
  <c r="N27" i="3"/>
  <c r="O27" i="3"/>
  <c r="P27" i="3"/>
  <c r="N28" i="3"/>
  <c r="O28" i="3"/>
  <c r="P28" i="3"/>
  <c r="N29" i="3"/>
  <c r="O29" i="3"/>
  <c r="P29" i="3"/>
  <c r="N30" i="3"/>
  <c r="O30" i="3"/>
  <c r="P30" i="3"/>
  <c r="N31" i="3"/>
  <c r="O31" i="3"/>
  <c r="P31" i="3"/>
  <c r="N32" i="3"/>
  <c r="O32" i="3"/>
  <c r="P32" i="3"/>
  <c r="N33" i="3"/>
  <c r="O33" i="3"/>
  <c r="P33" i="3"/>
  <c r="N34" i="3"/>
  <c r="O34" i="3"/>
  <c r="P34" i="3"/>
  <c r="N35" i="3"/>
  <c r="O35" i="3"/>
  <c r="P35" i="3"/>
  <c r="N36" i="3"/>
  <c r="O36" i="3"/>
  <c r="P36" i="3"/>
  <c r="N37" i="3"/>
  <c r="O37" i="3"/>
  <c r="P37" i="3"/>
  <c r="N38" i="3"/>
  <c r="O38" i="3"/>
  <c r="P38" i="3"/>
  <c r="N39" i="3"/>
  <c r="O39" i="3"/>
  <c r="P39" i="3"/>
  <c r="N41" i="3"/>
  <c r="O41" i="3"/>
  <c r="P41" i="3"/>
  <c r="Q14" i="3"/>
  <c r="Q41" i="3"/>
  <c r="Q39" i="3"/>
  <c r="Q38" i="3"/>
  <c r="Q37" i="3"/>
  <c r="Q36" i="3"/>
  <c r="Q35" i="3"/>
  <c r="Q34" i="3"/>
  <c r="Q33" i="3"/>
  <c r="Q32" i="3"/>
  <c r="Q31" i="3"/>
  <c r="Q30" i="3"/>
  <c r="Q29" i="3"/>
  <c r="Q28" i="3"/>
  <c r="Q27" i="3"/>
  <c r="Q26" i="3"/>
  <c r="Q25" i="3"/>
  <c r="Q24" i="3"/>
  <c r="Q23" i="3"/>
  <c r="Q22" i="3"/>
  <c r="Q21" i="3"/>
  <c r="Q20" i="3"/>
  <c r="Q19" i="3"/>
  <c r="Q18" i="3"/>
  <c r="Q17" i="3"/>
  <c r="Q16" i="3"/>
  <c r="Q15" i="3"/>
  <c r="Q13" i="3"/>
  <c r="Q12" i="3"/>
  <c r="Q11" i="3"/>
  <c r="Q10" i="3"/>
  <c r="Q9" i="3"/>
  <c r="C5" i="4"/>
  <c r="J6" i="4"/>
  <c r="I6" i="4"/>
  <c r="H6" i="4"/>
  <c r="J5" i="4"/>
  <c r="I5" i="4"/>
  <c r="H5" i="4"/>
  <c r="J13" i="4"/>
  <c r="I13" i="4"/>
  <c r="H13" i="4"/>
  <c r="J12" i="4"/>
  <c r="H12" i="4"/>
  <c r="BI6" i="4"/>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13" i="6"/>
  <c r="E11" i="6"/>
  <c r="F14" i="6"/>
  <c r="E12" i="6"/>
  <c r="F12" i="6"/>
  <c r="F11" i="6"/>
  <c r="E10" i="6"/>
  <c r="F10" i="6"/>
  <c r="E9" i="6"/>
  <c r="F9" i="6"/>
  <c r="E8" i="6"/>
  <c r="F8" i="6"/>
  <c r="E7" i="6"/>
  <c r="F7" i="6"/>
  <c r="G8" i="6"/>
  <c r="S106" i="6"/>
  <c r="U3" i="6"/>
  <c r="U106" i="6"/>
  <c r="W106" i="6"/>
  <c r="T3" i="6"/>
  <c r="T106" i="6"/>
  <c r="V106" i="6"/>
  <c r="S105" i="6"/>
  <c r="U105" i="6"/>
  <c r="W105" i="6"/>
  <c r="T105" i="6"/>
  <c r="V105" i="6"/>
  <c r="S104" i="6"/>
  <c r="U104" i="6"/>
  <c r="W104" i="6"/>
  <c r="T104" i="6"/>
  <c r="V104" i="6"/>
  <c r="S103" i="6"/>
  <c r="U103" i="6"/>
  <c r="W103" i="6"/>
  <c r="T103" i="6"/>
  <c r="V103" i="6"/>
  <c r="S102" i="6"/>
  <c r="U102" i="6"/>
  <c r="W102" i="6"/>
  <c r="T102" i="6"/>
  <c r="V102" i="6"/>
  <c r="S101" i="6"/>
  <c r="U101" i="6"/>
  <c r="W101" i="6"/>
  <c r="T101" i="6"/>
  <c r="V101" i="6"/>
  <c r="S100" i="6"/>
  <c r="U100" i="6"/>
  <c r="W100" i="6"/>
  <c r="T100" i="6"/>
  <c r="V100" i="6"/>
  <c r="S99" i="6"/>
  <c r="U99" i="6"/>
  <c r="W99" i="6"/>
  <c r="T99" i="6"/>
  <c r="V99" i="6"/>
  <c r="S98" i="6"/>
  <c r="U98" i="6"/>
  <c r="W98" i="6"/>
  <c r="T98" i="6"/>
  <c r="V98" i="6"/>
  <c r="S97" i="6"/>
  <c r="U97" i="6"/>
  <c r="W97" i="6"/>
  <c r="T97" i="6"/>
  <c r="V97" i="6"/>
  <c r="S96" i="6"/>
  <c r="U96" i="6"/>
  <c r="W96" i="6"/>
  <c r="T96" i="6"/>
  <c r="V96" i="6"/>
  <c r="S95" i="6"/>
  <c r="U95" i="6"/>
  <c r="W95" i="6"/>
  <c r="T95" i="6"/>
  <c r="V95" i="6"/>
  <c r="S94" i="6"/>
  <c r="U94" i="6"/>
  <c r="W94" i="6"/>
  <c r="T94" i="6"/>
  <c r="V94" i="6"/>
  <c r="S93" i="6"/>
  <c r="U93" i="6"/>
  <c r="W93" i="6"/>
  <c r="T93" i="6"/>
  <c r="V93" i="6"/>
  <c r="S92" i="6"/>
  <c r="U92" i="6"/>
  <c r="W92" i="6"/>
  <c r="T92" i="6"/>
  <c r="V92" i="6"/>
  <c r="S91" i="6"/>
  <c r="U91" i="6"/>
  <c r="W91" i="6"/>
  <c r="T91" i="6"/>
  <c r="V91" i="6"/>
  <c r="S90" i="6"/>
  <c r="U90" i="6"/>
  <c r="W90" i="6"/>
  <c r="T90" i="6"/>
  <c r="V90" i="6"/>
  <c r="S89" i="6"/>
  <c r="U89" i="6"/>
  <c r="W89" i="6"/>
  <c r="T89" i="6"/>
  <c r="V89" i="6"/>
  <c r="S88" i="6"/>
  <c r="U88" i="6"/>
  <c r="W88" i="6"/>
  <c r="T88" i="6"/>
  <c r="V88" i="6"/>
  <c r="S87" i="6"/>
  <c r="U87" i="6"/>
  <c r="W87" i="6"/>
  <c r="T87" i="6"/>
  <c r="V87" i="6"/>
  <c r="S86" i="6"/>
  <c r="U86" i="6"/>
  <c r="W86" i="6"/>
  <c r="T86" i="6"/>
  <c r="V86" i="6"/>
  <c r="S85" i="6"/>
  <c r="U85" i="6"/>
  <c r="W85" i="6"/>
  <c r="T85" i="6"/>
  <c r="V85" i="6"/>
  <c r="S84" i="6"/>
  <c r="U84" i="6"/>
  <c r="W84" i="6"/>
  <c r="T84" i="6"/>
  <c r="V84" i="6"/>
  <c r="S83" i="6"/>
  <c r="U83" i="6"/>
  <c r="W83" i="6"/>
  <c r="T83" i="6"/>
  <c r="V83" i="6"/>
  <c r="S82" i="6"/>
  <c r="U82" i="6"/>
  <c r="W82" i="6"/>
  <c r="T82" i="6"/>
  <c r="V82" i="6"/>
  <c r="S81" i="6"/>
  <c r="U81" i="6"/>
  <c r="W81" i="6"/>
  <c r="T81" i="6"/>
  <c r="V81" i="6"/>
  <c r="S80" i="6"/>
  <c r="U80" i="6"/>
  <c r="W80" i="6"/>
  <c r="T80" i="6"/>
  <c r="V80" i="6"/>
  <c r="S79" i="6"/>
  <c r="U79" i="6"/>
  <c r="W79" i="6"/>
  <c r="T79" i="6"/>
  <c r="V79" i="6"/>
  <c r="S78" i="6"/>
  <c r="U78" i="6"/>
  <c r="W78" i="6"/>
  <c r="T78" i="6"/>
  <c r="V78" i="6"/>
  <c r="S77" i="6"/>
  <c r="U77" i="6"/>
  <c r="W77" i="6"/>
  <c r="T77" i="6"/>
  <c r="V77" i="6"/>
  <c r="S76" i="6"/>
  <c r="U76" i="6"/>
  <c r="W76" i="6"/>
  <c r="T76" i="6"/>
  <c r="V76" i="6"/>
  <c r="S75" i="6"/>
  <c r="U75" i="6"/>
  <c r="W75" i="6"/>
  <c r="T75" i="6"/>
  <c r="V75" i="6"/>
  <c r="S74" i="6"/>
  <c r="U74" i="6"/>
  <c r="W74" i="6"/>
  <c r="T74" i="6"/>
  <c r="V74" i="6"/>
  <c r="S73" i="6"/>
  <c r="U73" i="6"/>
  <c r="W73" i="6"/>
  <c r="T73" i="6"/>
  <c r="V73" i="6"/>
  <c r="S72" i="6"/>
  <c r="U72" i="6"/>
  <c r="W72" i="6"/>
  <c r="T72" i="6"/>
  <c r="V72" i="6"/>
  <c r="S71" i="6"/>
  <c r="U71" i="6"/>
  <c r="W71" i="6"/>
  <c r="T71" i="6"/>
  <c r="V71" i="6"/>
  <c r="S70" i="6"/>
  <c r="U70" i="6"/>
  <c r="W70" i="6"/>
  <c r="T70" i="6"/>
  <c r="V70" i="6"/>
  <c r="S69" i="6"/>
  <c r="U69" i="6"/>
  <c r="W69" i="6"/>
  <c r="T69" i="6"/>
  <c r="V69" i="6"/>
  <c r="S68" i="6"/>
  <c r="U68" i="6"/>
  <c r="W68" i="6"/>
  <c r="T68" i="6"/>
  <c r="V68" i="6"/>
  <c r="S67" i="6"/>
  <c r="U67" i="6"/>
  <c r="W67" i="6"/>
  <c r="T67" i="6"/>
  <c r="V67" i="6"/>
  <c r="S66" i="6"/>
  <c r="U66" i="6"/>
  <c r="W66" i="6"/>
  <c r="T66" i="6"/>
  <c r="V66" i="6"/>
  <c r="S65" i="6"/>
  <c r="U65" i="6"/>
  <c r="W65" i="6"/>
  <c r="T65" i="6"/>
  <c r="V65" i="6"/>
  <c r="S64" i="6"/>
  <c r="U64" i="6"/>
  <c r="W64" i="6"/>
  <c r="T64" i="6"/>
  <c r="V64" i="6"/>
  <c r="S63" i="6"/>
  <c r="U63" i="6"/>
  <c r="W63" i="6"/>
  <c r="T63" i="6"/>
  <c r="V63" i="6"/>
  <c r="S62" i="6"/>
  <c r="U62" i="6"/>
  <c r="W62" i="6"/>
  <c r="T62" i="6"/>
  <c r="V62" i="6"/>
  <c r="S61" i="6"/>
  <c r="U61" i="6"/>
  <c r="W61" i="6"/>
  <c r="T61" i="6"/>
  <c r="V61" i="6"/>
  <c r="S60" i="6"/>
  <c r="U60" i="6"/>
  <c r="W60" i="6"/>
  <c r="T60" i="6"/>
  <c r="V60" i="6"/>
  <c r="S59" i="6"/>
  <c r="U59" i="6"/>
  <c r="W59" i="6"/>
  <c r="T59" i="6"/>
  <c r="V59" i="6"/>
  <c r="S58" i="6"/>
  <c r="U58" i="6"/>
  <c r="W58" i="6"/>
  <c r="T58" i="6"/>
  <c r="V58" i="6"/>
  <c r="S57" i="6"/>
  <c r="U57" i="6"/>
  <c r="W57" i="6"/>
  <c r="T57" i="6"/>
  <c r="V57" i="6"/>
  <c r="S56" i="6"/>
  <c r="U56" i="6"/>
  <c r="W56" i="6"/>
  <c r="T56" i="6"/>
  <c r="V56" i="6"/>
  <c r="S55" i="6"/>
  <c r="U55" i="6"/>
  <c r="W55" i="6"/>
  <c r="T55" i="6"/>
  <c r="V55" i="6"/>
  <c r="S54" i="6"/>
  <c r="U54" i="6"/>
  <c r="W54" i="6"/>
  <c r="T54" i="6"/>
  <c r="V54" i="6"/>
  <c r="S53" i="6"/>
  <c r="U53" i="6"/>
  <c r="W53" i="6"/>
  <c r="T53" i="6"/>
  <c r="V53" i="6"/>
  <c r="S52" i="6"/>
  <c r="U52" i="6"/>
  <c r="W52" i="6"/>
  <c r="T52" i="6"/>
  <c r="V52" i="6"/>
  <c r="S51" i="6"/>
  <c r="U51" i="6"/>
  <c r="W51" i="6"/>
  <c r="T51" i="6"/>
  <c r="V51" i="6"/>
  <c r="S50" i="6"/>
  <c r="U50" i="6"/>
  <c r="W50" i="6"/>
  <c r="T50" i="6"/>
  <c r="V50" i="6"/>
  <c r="S49" i="6"/>
  <c r="U49" i="6"/>
  <c r="W49" i="6"/>
  <c r="T49" i="6"/>
  <c r="V49" i="6"/>
  <c r="S48" i="6"/>
  <c r="U48" i="6"/>
  <c r="W48" i="6"/>
  <c r="T48" i="6"/>
  <c r="V48" i="6"/>
  <c r="S47" i="6"/>
  <c r="U47" i="6"/>
  <c r="W47" i="6"/>
  <c r="T47" i="6"/>
  <c r="V47" i="6"/>
  <c r="S46" i="6"/>
  <c r="U46" i="6"/>
  <c r="W46" i="6"/>
  <c r="T46" i="6"/>
  <c r="V46" i="6"/>
  <c r="S45" i="6"/>
  <c r="U45" i="6"/>
  <c r="W45" i="6"/>
  <c r="T45" i="6"/>
  <c r="V45" i="6"/>
  <c r="S44" i="6"/>
  <c r="U44" i="6"/>
  <c r="W44" i="6"/>
  <c r="T44" i="6"/>
  <c r="V44" i="6"/>
  <c r="S43" i="6"/>
  <c r="U43" i="6"/>
  <c r="W43" i="6"/>
  <c r="T43" i="6"/>
  <c r="V43" i="6"/>
  <c r="S42" i="6"/>
  <c r="U42" i="6"/>
  <c r="W42" i="6"/>
  <c r="T42" i="6"/>
  <c r="V42" i="6"/>
  <c r="S41" i="6"/>
  <c r="U41" i="6"/>
  <c r="W41" i="6"/>
  <c r="T41" i="6"/>
  <c r="V41" i="6"/>
  <c r="S40" i="6"/>
  <c r="U40" i="6"/>
  <c r="W40" i="6"/>
  <c r="T40" i="6"/>
  <c r="V40" i="6"/>
  <c r="S39" i="6"/>
  <c r="U39" i="6"/>
  <c r="W39" i="6"/>
  <c r="T39" i="6"/>
  <c r="V39" i="6"/>
  <c r="S38" i="6"/>
  <c r="U38" i="6"/>
  <c r="W38" i="6"/>
  <c r="T38" i="6"/>
  <c r="V38" i="6"/>
  <c r="S37" i="6"/>
  <c r="U37" i="6"/>
  <c r="W37" i="6"/>
  <c r="T37" i="6"/>
  <c r="V37" i="6"/>
  <c r="S36" i="6"/>
  <c r="U36" i="6"/>
  <c r="W36" i="6"/>
  <c r="T36" i="6"/>
  <c r="V36" i="6"/>
  <c r="S35" i="6"/>
  <c r="U35" i="6"/>
  <c r="W35" i="6"/>
  <c r="T35" i="6"/>
  <c r="V35" i="6"/>
  <c r="S34" i="6"/>
  <c r="U34" i="6"/>
  <c r="W34" i="6"/>
  <c r="T34" i="6"/>
  <c r="V34" i="6"/>
  <c r="S33" i="6"/>
  <c r="U33" i="6"/>
  <c r="W33" i="6"/>
  <c r="T33" i="6"/>
  <c r="V33" i="6"/>
  <c r="C8" i="6"/>
  <c r="C7" i="6"/>
  <c r="S32" i="6"/>
  <c r="U32" i="6"/>
  <c r="W32" i="6"/>
  <c r="T32" i="6"/>
  <c r="V32" i="6"/>
  <c r="S31" i="6"/>
  <c r="U31" i="6"/>
  <c r="W31" i="6"/>
  <c r="T31" i="6"/>
  <c r="V31" i="6"/>
  <c r="S30" i="6"/>
  <c r="U30" i="6"/>
  <c r="W30" i="6"/>
  <c r="T30" i="6"/>
  <c r="V30" i="6"/>
  <c r="S29" i="6"/>
  <c r="U29" i="6"/>
  <c r="W29" i="6"/>
  <c r="T29" i="6"/>
  <c r="V29" i="6"/>
  <c r="S28" i="6"/>
  <c r="U28" i="6"/>
  <c r="W28" i="6"/>
  <c r="T28" i="6"/>
  <c r="V28" i="6"/>
  <c r="S27" i="6"/>
  <c r="U27" i="6"/>
  <c r="W27" i="6"/>
  <c r="T27" i="6"/>
  <c r="V27" i="6"/>
  <c r="S26" i="6"/>
  <c r="U26" i="6"/>
  <c r="W26" i="6"/>
  <c r="T26" i="6"/>
  <c r="V26" i="6"/>
  <c r="S25" i="6"/>
  <c r="U25" i="6"/>
  <c r="W25" i="6"/>
  <c r="T25" i="6"/>
  <c r="V25" i="6"/>
  <c r="S24" i="6"/>
  <c r="U24" i="6"/>
  <c r="W24" i="6"/>
  <c r="T24" i="6"/>
  <c r="V24" i="6"/>
  <c r="S23" i="6"/>
  <c r="U23" i="6"/>
  <c r="W23" i="6"/>
  <c r="T23" i="6"/>
  <c r="V23" i="6"/>
  <c r="S22" i="6"/>
  <c r="U22" i="6"/>
  <c r="W22" i="6"/>
  <c r="T22" i="6"/>
  <c r="V22" i="6"/>
  <c r="S21" i="6"/>
  <c r="U21" i="6"/>
  <c r="W21" i="6"/>
  <c r="T21" i="6"/>
  <c r="V21" i="6"/>
  <c r="S20" i="6"/>
  <c r="U20" i="6"/>
  <c r="W20" i="6"/>
  <c r="T20" i="6"/>
  <c r="V20" i="6"/>
  <c r="S19" i="6"/>
  <c r="U19" i="6"/>
  <c r="W19" i="6"/>
  <c r="T19" i="6"/>
  <c r="V19" i="6"/>
  <c r="S18" i="6"/>
  <c r="U18" i="6"/>
  <c r="W18" i="6"/>
  <c r="T18" i="6"/>
  <c r="V18" i="6"/>
  <c r="S17" i="6"/>
  <c r="U17" i="6"/>
  <c r="W17" i="6"/>
  <c r="T17" i="6"/>
  <c r="V17" i="6"/>
  <c r="S16" i="6"/>
  <c r="U16" i="6"/>
  <c r="W16" i="6"/>
  <c r="T16" i="6"/>
  <c r="V16" i="6"/>
  <c r="S15" i="6"/>
  <c r="U15" i="6"/>
  <c r="W15" i="6"/>
  <c r="T15" i="6"/>
  <c r="V15" i="6"/>
  <c r="S14" i="6"/>
  <c r="U14" i="6"/>
  <c r="W14" i="6"/>
  <c r="T14" i="6"/>
  <c r="V14" i="6"/>
  <c r="S13" i="6"/>
  <c r="U13" i="6"/>
  <c r="W13" i="6"/>
  <c r="T13" i="6"/>
  <c r="V13" i="6"/>
  <c r="S12" i="6"/>
  <c r="U12" i="6"/>
  <c r="W12" i="6"/>
  <c r="T12" i="6"/>
  <c r="V12" i="6"/>
  <c r="S11" i="6"/>
  <c r="U11" i="6"/>
  <c r="W11" i="6"/>
  <c r="T11" i="6"/>
  <c r="V11" i="6"/>
  <c r="S10" i="6"/>
  <c r="U10" i="6"/>
  <c r="W10" i="6"/>
  <c r="T10" i="6"/>
  <c r="V10" i="6"/>
  <c r="S9" i="6"/>
  <c r="U9" i="6"/>
  <c r="W9" i="6"/>
  <c r="T9" i="6"/>
  <c r="V9" i="6"/>
  <c r="S8" i="6"/>
  <c r="U8" i="6"/>
  <c r="W8" i="6"/>
  <c r="T8" i="6"/>
  <c r="V8" i="6"/>
  <c r="S7" i="6"/>
  <c r="U7" i="6"/>
  <c r="W7" i="6"/>
  <c r="T7" i="6"/>
  <c r="V7" i="6"/>
  <c r="BM10" i="25"/>
  <c r="BN10" i="25"/>
  <c r="BI10" i="25"/>
  <c r="BJ10" i="25"/>
  <c r="BK10" i="25"/>
  <c r="BL10" i="25"/>
  <c r="AU10" i="25"/>
  <c r="AT10" i="25"/>
  <c r="AQ10" i="25"/>
  <c r="BM9" i="25"/>
  <c r="BN9" i="25"/>
  <c r="BI9" i="25"/>
  <c r="BJ9" i="25"/>
  <c r="BK9" i="25"/>
  <c r="BL9" i="25"/>
  <c r="AU9" i="25"/>
  <c r="AT9" i="25"/>
  <c r="AQ9" i="25"/>
  <c r="BM18" i="25"/>
  <c r="BN18" i="25"/>
  <c r="BI18" i="25"/>
  <c r="BJ18" i="25"/>
  <c r="BK18" i="25"/>
  <c r="BL18" i="25"/>
  <c r="AU18" i="25"/>
  <c r="AT18" i="25"/>
  <c r="AQ18" i="25"/>
  <c r="BM13" i="25"/>
  <c r="BN13" i="25"/>
  <c r="BI13" i="25"/>
  <c r="BJ13" i="25"/>
  <c r="BK13" i="25"/>
  <c r="BL13" i="25"/>
  <c r="AU13" i="25"/>
  <c r="AT13" i="25"/>
  <c r="AQ13" i="25"/>
  <c r="BM12" i="25"/>
  <c r="BN12" i="25"/>
  <c r="BI12" i="25"/>
  <c r="BJ12" i="25"/>
  <c r="BK12" i="25"/>
  <c r="BL12" i="25"/>
  <c r="AU12" i="25"/>
  <c r="AT12" i="25"/>
  <c r="AQ12" i="25"/>
  <c r="BM48" i="25"/>
  <c r="BM47" i="25"/>
  <c r="BM46" i="25"/>
  <c r="BM45" i="25"/>
  <c r="BM44" i="25"/>
  <c r="BM43" i="25"/>
  <c r="BM42" i="25"/>
  <c r="BM41" i="25"/>
  <c r="BM40" i="25"/>
  <c r="BM39" i="25"/>
  <c r="BM38" i="25"/>
  <c r="BM37" i="25"/>
  <c r="BM36" i="25"/>
  <c r="BM35" i="25"/>
  <c r="BM34" i="25"/>
  <c r="BM33" i="25"/>
  <c r="BM32" i="25"/>
  <c r="BM31" i="25"/>
  <c r="BM30" i="25"/>
  <c r="BM29" i="25"/>
  <c r="BM28" i="25"/>
  <c r="BM27" i="25"/>
  <c r="BM26" i="25"/>
  <c r="BM25" i="25"/>
  <c r="BM24" i="25"/>
  <c r="BM23" i="25"/>
  <c r="BM22" i="25"/>
  <c r="BM21" i="25"/>
  <c r="BM20" i="25"/>
  <c r="BM19" i="25"/>
  <c r="BM17" i="25"/>
  <c r="BM16" i="25"/>
  <c r="BM15" i="25"/>
  <c r="BM14" i="25"/>
  <c r="BM11" i="25"/>
  <c r="BM8" i="25"/>
  <c r="AD3" i="25"/>
  <c r="AC3" i="25"/>
  <c r="AB7" i="25"/>
  <c r="AB3" i="25"/>
  <c r="AA7" i="25"/>
  <c r="AA3" i="25"/>
  <c r="Z7" i="25"/>
  <c r="Z3" i="25"/>
  <c r="Y3" i="25"/>
  <c r="X7" i="25"/>
  <c r="X3" i="25"/>
  <c r="W3" i="25"/>
  <c r="V3" i="25"/>
  <c r="U3" i="25"/>
  <c r="T7" i="25"/>
  <c r="T3" i="25"/>
  <c r="S7" i="25"/>
  <c r="S3" i="25"/>
  <c r="AU48" i="25"/>
  <c r="AU47" i="25"/>
  <c r="AU46" i="25"/>
  <c r="AU45" i="25"/>
  <c r="AU44" i="25"/>
  <c r="AU43" i="25"/>
  <c r="AU42" i="25"/>
  <c r="AU41" i="25"/>
  <c r="AU40" i="25"/>
  <c r="AU39" i="25"/>
  <c r="AU38" i="25"/>
  <c r="AU37" i="25"/>
  <c r="AU36" i="25"/>
  <c r="AU35" i="25"/>
  <c r="AU34" i="25"/>
  <c r="AU33" i="25"/>
  <c r="AU32" i="25"/>
  <c r="AU31" i="25"/>
  <c r="AU30" i="25"/>
  <c r="AU29" i="25"/>
  <c r="AU28" i="25"/>
  <c r="AU27" i="25"/>
  <c r="AU26" i="25"/>
  <c r="AU25" i="25"/>
  <c r="AU24" i="25"/>
  <c r="AU23" i="25"/>
  <c r="AU22" i="25"/>
  <c r="AU21" i="25"/>
  <c r="AU20" i="25"/>
  <c r="AU19" i="25"/>
  <c r="AU17" i="25"/>
  <c r="AU16" i="25"/>
  <c r="AU15" i="25"/>
  <c r="AU14" i="25"/>
  <c r="AU11" i="25"/>
  <c r="AU8" i="25"/>
  <c r="AT48" i="25"/>
  <c r="AT47" i="25"/>
  <c r="AT46" i="25"/>
  <c r="AT45" i="25"/>
  <c r="AT44" i="25"/>
  <c r="AT43" i="25"/>
  <c r="AT42" i="25"/>
  <c r="AT41" i="25"/>
  <c r="AT40" i="25"/>
  <c r="AT39" i="25"/>
  <c r="AT38" i="25"/>
  <c r="AT37" i="25"/>
  <c r="AT36" i="25"/>
  <c r="AT35" i="25"/>
  <c r="AT34" i="25"/>
  <c r="AT33" i="25"/>
  <c r="AT32" i="25"/>
  <c r="AT31" i="25"/>
  <c r="AT30" i="25"/>
  <c r="AT29" i="25"/>
  <c r="AT28" i="25"/>
  <c r="AT27" i="25"/>
  <c r="AT26" i="25"/>
  <c r="AT25" i="25"/>
  <c r="AT24" i="25"/>
  <c r="AT23" i="25"/>
  <c r="AT22" i="25"/>
  <c r="AT21" i="25"/>
  <c r="AT20" i="25"/>
  <c r="AT19" i="25"/>
  <c r="AT17" i="25"/>
  <c r="AT16" i="25"/>
  <c r="AT15" i="25"/>
  <c r="AT14" i="25"/>
  <c r="AT11" i="25"/>
  <c r="AT8" i="25"/>
  <c r="AQ48" i="25"/>
  <c r="AQ47" i="25"/>
  <c r="AQ46" i="25"/>
  <c r="AQ45" i="25"/>
  <c r="AQ44" i="25"/>
  <c r="AQ43" i="25"/>
  <c r="AQ42" i="25"/>
  <c r="AQ41" i="25"/>
  <c r="AQ40" i="25"/>
  <c r="AQ39" i="25"/>
  <c r="AQ38" i="25"/>
  <c r="AQ37" i="25"/>
  <c r="AQ36" i="25"/>
  <c r="AQ35" i="25"/>
  <c r="AQ34" i="25"/>
  <c r="AQ33" i="25"/>
  <c r="AQ32" i="25"/>
  <c r="AQ31" i="25"/>
  <c r="AQ30" i="25"/>
  <c r="AQ29" i="25"/>
  <c r="AQ28" i="25"/>
  <c r="AQ27" i="25"/>
  <c r="AQ26" i="25"/>
  <c r="AQ25" i="25"/>
  <c r="AQ24" i="25"/>
  <c r="AQ23" i="25"/>
  <c r="AQ22" i="25"/>
  <c r="AQ21" i="25"/>
  <c r="AQ20" i="25"/>
  <c r="AQ19" i="25"/>
  <c r="AQ17" i="25"/>
  <c r="AQ16" i="25"/>
  <c r="AQ15" i="25"/>
  <c r="AQ14" i="25"/>
  <c r="AQ11" i="25"/>
  <c r="AQ8" i="25"/>
  <c r="BN48" i="25"/>
  <c r="BN47" i="25"/>
  <c r="BN46" i="25"/>
  <c r="BN45" i="25"/>
  <c r="BN44" i="25"/>
  <c r="BN43" i="25"/>
  <c r="BN42" i="25"/>
  <c r="BN41" i="25"/>
  <c r="BN40" i="25"/>
  <c r="BN39" i="25"/>
  <c r="BN38" i="25"/>
  <c r="BN37" i="25"/>
  <c r="BN36" i="25"/>
  <c r="BN35" i="25"/>
  <c r="BN34" i="25"/>
  <c r="BN33" i="25"/>
  <c r="BN32" i="25"/>
  <c r="BN31" i="25"/>
  <c r="BN30" i="25"/>
  <c r="BN29" i="25"/>
  <c r="BN28" i="25"/>
  <c r="BN27" i="25"/>
  <c r="BN26" i="25"/>
  <c r="BN25" i="25"/>
  <c r="BN24" i="25"/>
  <c r="BN23" i="25"/>
  <c r="BN22" i="25"/>
  <c r="BN21" i="25"/>
  <c r="BN20" i="25"/>
  <c r="BN19" i="25"/>
  <c r="BN17" i="25"/>
  <c r="BN16" i="25"/>
  <c r="BN15" i="25"/>
  <c r="BN14" i="25"/>
  <c r="BN11" i="25"/>
  <c r="BN8" i="25"/>
  <c r="BI48" i="25"/>
  <c r="BJ48" i="25"/>
  <c r="BK48" i="25"/>
  <c r="BL48" i="25"/>
  <c r="BI47" i="25"/>
  <c r="BJ47" i="25"/>
  <c r="BK47" i="25"/>
  <c r="BL47" i="25"/>
  <c r="BI46" i="25"/>
  <c r="BJ46" i="25"/>
  <c r="BK46" i="25"/>
  <c r="BL46" i="25"/>
  <c r="BI45" i="25"/>
  <c r="BJ45" i="25"/>
  <c r="BK45" i="25"/>
  <c r="BL45" i="25"/>
  <c r="BI44" i="25"/>
  <c r="BJ44" i="25"/>
  <c r="BK44" i="25"/>
  <c r="BL44" i="25"/>
  <c r="BI43" i="25"/>
  <c r="BJ43" i="25"/>
  <c r="BK43" i="25"/>
  <c r="BL43" i="25"/>
  <c r="BI42" i="25"/>
  <c r="BJ42" i="25"/>
  <c r="BK42" i="25"/>
  <c r="BL42" i="25"/>
  <c r="BI41" i="25"/>
  <c r="BJ41" i="25"/>
  <c r="BK41" i="25"/>
  <c r="BL41" i="25"/>
  <c r="BI40" i="25"/>
  <c r="BJ40" i="25"/>
  <c r="BK40" i="25"/>
  <c r="BL40" i="25"/>
  <c r="BI39" i="25"/>
  <c r="BJ39" i="25"/>
  <c r="BK39" i="25"/>
  <c r="BL39" i="25"/>
  <c r="BI38" i="25"/>
  <c r="BJ38" i="25"/>
  <c r="BK38" i="25"/>
  <c r="BL38" i="25"/>
  <c r="BI37" i="25"/>
  <c r="BJ37" i="25"/>
  <c r="BK37" i="25"/>
  <c r="BL37" i="25"/>
  <c r="BI36" i="25"/>
  <c r="BJ36" i="25"/>
  <c r="BK36" i="25"/>
  <c r="BL36" i="25"/>
  <c r="BI35" i="25"/>
  <c r="BJ35" i="25"/>
  <c r="BK35" i="25"/>
  <c r="BL35" i="25"/>
  <c r="BI34" i="25"/>
  <c r="BJ34" i="25"/>
  <c r="BK34" i="25"/>
  <c r="BL34" i="25"/>
  <c r="BI33" i="25"/>
  <c r="BJ33" i="25"/>
  <c r="BK33" i="25"/>
  <c r="BL33" i="25"/>
  <c r="BI32" i="25"/>
  <c r="BJ32" i="25"/>
  <c r="BK32" i="25"/>
  <c r="BL32" i="25"/>
  <c r="BI31" i="25"/>
  <c r="BJ31" i="25"/>
  <c r="BK31" i="25"/>
  <c r="BL31" i="25"/>
  <c r="BI30" i="25"/>
  <c r="BJ30" i="25"/>
  <c r="BK30" i="25"/>
  <c r="BL30" i="25"/>
  <c r="BI29" i="25"/>
  <c r="BJ29" i="25"/>
  <c r="BK29" i="25"/>
  <c r="BL29" i="25"/>
  <c r="BI28" i="25"/>
  <c r="BJ28" i="25"/>
  <c r="BK28" i="25"/>
  <c r="BL28" i="25"/>
  <c r="BI27" i="25"/>
  <c r="BJ27" i="25"/>
  <c r="BK27" i="25"/>
  <c r="BL27" i="25"/>
  <c r="BI26" i="25"/>
  <c r="BJ26" i="25"/>
  <c r="BK26" i="25"/>
  <c r="BL26" i="25"/>
  <c r="BI25" i="25"/>
  <c r="BJ25" i="25"/>
  <c r="BK25" i="25"/>
  <c r="BL25" i="25"/>
  <c r="BI24" i="25"/>
  <c r="BJ24" i="25"/>
  <c r="BK24" i="25"/>
  <c r="BL24" i="25"/>
  <c r="BI23" i="25"/>
  <c r="BJ23" i="25"/>
  <c r="BK23" i="25"/>
  <c r="BL23" i="25"/>
  <c r="BI22" i="25"/>
  <c r="BJ22" i="25"/>
  <c r="BK22" i="25"/>
  <c r="BL22" i="25"/>
  <c r="BI21" i="25"/>
  <c r="BJ21" i="25"/>
  <c r="BK21" i="25"/>
  <c r="BL21" i="25"/>
  <c r="BI20" i="25"/>
  <c r="BJ20" i="25"/>
  <c r="BK20" i="25"/>
  <c r="BL20" i="25"/>
  <c r="BI19" i="25"/>
  <c r="BJ19" i="25"/>
  <c r="BK19" i="25"/>
  <c r="BL19" i="25"/>
  <c r="BI17" i="25"/>
  <c r="BJ17" i="25"/>
  <c r="BK17" i="25"/>
  <c r="BL17" i="25"/>
  <c r="BI16" i="25"/>
  <c r="BJ16" i="25"/>
  <c r="BK16" i="25"/>
  <c r="BL16" i="25"/>
  <c r="BI15" i="25"/>
  <c r="BJ15" i="25"/>
  <c r="BK15" i="25"/>
  <c r="BL15" i="25"/>
  <c r="BI14" i="25"/>
  <c r="BJ14" i="25"/>
  <c r="BK14" i="25"/>
  <c r="BL14" i="25"/>
  <c r="BI11" i="25"/>
  <c r="BJ11" i="25"/>
  <c r="BK11" i="25"/>
  <c r="BL11" i="25"/>
  <c r="BI8" i="25"/>
  <c r="BJ8" i="25"/>
  <c r="BK8" i="25"/>
  <c r="BL8" i="25"/>
  <c r="J1" i="24"/>
  <c r="J4" i="24"/>
  <c r="I1" i="24"/>
  <c r="I4" i="24"/>
  <c r="H1" i="24"/>
  <c r="H4" i="24"/>
  <c r="G1" i="24"/>
  <c r="G4" i="24"/>
  <c r="F1" i="24"/>
  <c r="F4" i="24"/>
  <c r="BJ14" i="4"/>
  <c r="BK14" i="4"/>
  <c r="BL14" i="4"/>
  <c r="BJ15" i="4"/>
  <c r="BK15" i="4"/>
  <c r="BL15" i="4"/>
  <c r="BJ16" i="4"/>
  <c r="BK16" i="4"/>
  <c r="BL16" i="4"/>
  <c r="BJ17" i="4"/>
  <c r="BK17" i="4"/>
  <c r="BL17" i="4"/>
  <c r="BJ18" i="4"/>
  <c r="BK18" i="4"/>
  <c r="BL18" i="4"/>
  <c r="BJ19" i="4"/>
  <c r="BK19" i="4"/>
  <c r="BL19" i="4"/>
  <c r="BJ20" i="4"/>
  <c r="BK20" i="4"/>
  <c r="BL20" i="4"/>
  <c r="BJ21" i="4"/>
  <c r="BK21" i="4"/>
  <c r="BL21" i="4"/>
  <c r="BJ22" i="4"/>
  <c r="BK22" i="4"/>
  <c r="BL22" i="4"/>
  <c r="BJ23" i="4"/>
  <c r="BK23" i="4"/>
  <c r="BL23" i="4"/>
  <c r="BJ24" i="4"/>
  <c r="BK24" i="4"/>
  <c r="BL24" i="4"/>
  <c r="BJ25" i="4"/>
  <c r="BK25" i="4"/>
  <c r="BL25" i="4"/>
  <c r="BJ26" i="4"/>
  <c r="BK26" i="4"/>
  <c r="BL26" i="4"/>
  <c r="BJ27" i="4"/>
  <c r="BK27" i="4"/>
  <c r="BL27" i="4"/>
  <c r="BJ28" i="4"/>
  <c r="BK28" i="4"/>
  <c r="BL28" i="4"/>
  <c r="BJ29" i="4"/>
  <c r="BK29" i="4"/>
  <c r="BL29" i="4"/>
  <c r="BJ30" i="4"/>
  <c r="BK30" i="4"/>
  <c r="BL30" i="4"/>
  <c r="BJ31" i="4"/>
  <c r="BK31" i="4"/>
  <c r="BL31" i="4"/>
  <c r="BJ32" i="4"/>
  <c r="BK32" i="4"/>
  <c r="BL32" i="4"/>
  <c r="BJ33" i="4"/>
  <c r="BK33" i="4"/>
  <c r="BL33" i="4"/>
  <c r="BJ34" i="4"/>
  <c r="BK34" i="4"/>
  <c r="BL34" i="4"/>
  <c r="BJ35" i="4"/>
  <c r="BK35" i="4"/>
  <c r="BL35" i="4"/>
  <c r="BJ36" i="4"/>
  <c r="BK36" i="4"/>
  <c r="BL36" i="4"/>
  <c r="BJ37" i="4"/>
  <c r="BK37" i="4"/>
  <c r="BL37" i="4"/>
  <c r="BJ38" i="4"/>
  <c r="BK38" i="4"/>
  <c r="BL38" i="4"/>
  <c r="BJ39" i="4"/>
  <c r="BK39" i="4"/>
  <c r="BL39" i="4"/>
  <c r="BJ40" i="4"/>
  <c r="BK40" i="4"/>
  <c r="BL40" i="4"/>
  <c r="BJ41" i="4"/>
  <c r="BK41" i="4"/>
  <c r="BL41" i="4"/>
  <c r="BR8" i="25"/>
  <c r="BG10" i="4"/>
  <c r="L7" i="6"/>
  <c r="BG11" i="4"/>
  <c r="L8" i="6"/>
  <c r="BI10" i="4"/>
  <c r="N7" i="6"/>
  <c r="BI11" i="4"/>
  <c r="N8" i="6"/>
  <c r="BJ10" i="4"/>
  <c r="O7" i="6"/>
  <c r="BJ11" i="4"/>
  <c r="O8" i="6"/>
  <c r="BK10" i="4"/>
  <c r="P7" i="6"/>
  <c r="BL10" i="4"/>
  <c r="Q7" i="6"/>
  <c r="BK11" i="4"/>
  <c r="P8" i="6"/>
  <c r="BL11" i="4"/>
  <c r="Q8" i="6"/>
  <c r="BJ12" i="4"/>
  <c r="O9" i="6"/>
  <c r="BK12" i="4"/>
  <c r="P9" i="6"/>
  <c r="BL12" i="4"/>
  <c r="Q9" i="6"/>
  <c r="BJ13" i="4"/>
  <c r="O10" i="6"/>
  <c r="BK13" i="4"/>
  <c r="P10" i="6"/>
  <c r="BL13" i="4"/>
  <c r="Q10" i="6"/>
  <c r="BH10" i="4"/>
  <c r="M7" i="6"/>
  <c r="BH11" i="4"/>
  <c r="M8" i="6"/>
  <c r="BI13" i="4"/>
  <c r="N10" i="6"/>
  <c r="BH13" i="4"/>
  <c r="M10" i="6"/>
  <c r="BG13" i="4"/>
  <c r="L10" i="6"/>
  <c r="BI12" i="4"/>
  <c r="N9" i="6"/>
  <c r="BH12" i="4"/>
  <c r="M9" i="6"/>
  <c r="BG12" i="4"/>
  <c r="L9" i="6"/>
  <c r="BG14" i="4"/>
  <c r="BH14" i="4"/>
  <c r="BI14" i="4"/>
  <c r="BG15" i="4"/>
  <c r="BH15" i="4"/>
  <c r="BI15" i="4"/>
  <c r="BG16" i="4"/>
  <c r="BH16" i="4"/>
  <c r="BI16" i="4"/>
  <c r="BG17" i="4"/>
  <c r="BH17" i="4"/>
  <c r="BI17" i="4"/>
  <c r="BG18" i="4"/>
  <c r="BH18" i="4"/>
  <c r="BI18" i="4"/>
  <c r="BG19" i="4"/>
  <c r="BH19" i="4"/>
  <c r="BI19" i="4"/>
  <c r="BG20" i="4"/>
  <c r="BH20" i="4"/>
  <c r="BI20" i="4"/>
  <c r="BG21" i="4"/>
  <c r="BH21" i="4"/>
  <c r="BI21" i="4"/>
  <c r="BG22" i="4"/>
  <c r="BH22" i="4"/>
  <c r="BI22" i="4"/>
  <c r="BG23" i="4"/>
  <c r="BH23" i="4"/>
  <c r="BI23" i="4"/>
  <c r="BG24" i="4"/>
  <c r="BH24" i="4"/>
  <c r="BI24" i="4"/>
  <c r="BG25" i="4"/>
  <c r="BH25" i="4"/>
  <c r="BI25" i="4"/>
  <c r="BG26" i="4"/>
  <c r="BH26" i="4"/>
  <c r="BI26" i="4"/>
  <c r="BG27" i="4"/>
  <c r="BH27" i="4"/>
  <c r="BI27" i="4"/>
  <c r="BG28" i="4"/>
  <c r="BH28" i="4"/>
  <c r="BI28" i="4"/>
  <c r="BG29" i="4"/>
  <c r="BH29" i="4"/>
  <c r="BI29" i="4"/>
  <c r="BG30" i="4"/>
  <c r="BH30" i="4"/>
  <c r="BI30" i="4"/>
  <c r="BG31" i="4"/>
  <c r="BH31" i="4"/>
  <c r="BI31" i="4"/>
  <c r="BG32" i="4"/>
  <c r="BH32" i="4"/>
  <c r="BI32" i="4"/>
  <c r="BG33" i="4"/>
  <c r="BH33" i="4"/>
  <c r="BI33" i="4"/>
  <c r="BG34" i="4"/>
  <c r="BH34" i="4"/>
  <c r="BI34" i="4"/>
  <c r="BG35" i="4"/>
  <c r="BH35" i="4"/>
  <c r="BI35" i="4"/>
  <c r="BG36" i="4"/>
  <c r="BH36" i="4"/>
  <c r="BI36" i="4"/>
  <c r="BG37" i="4"/>
  <c r="BH37" i="4"/>
  <c r="BI37" i="4"/>
  <c r="BG38" i="4"/>
  <c r="BH38" i="4"/>
  <c r="BI38" i="4"/>
  <c r="BG39" i="4"/>
  <c r="BH39" i="4"/>
  <c r="BI39" i="4"/>
  <c r="BG40" i="4"/>
  <c r="BH40" i="4"/>
  <c r="BI40" i="4"/>
  <c r="BG41" i="4"/>
  <c r="BH41" i="4"/>
  <c r="BI41" i="4"/>
</calcChain>
</file>

<file path=xl/comments1.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2.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3.xml><?xml version="1.0" encoding="utf-8"?>
<comments xmlns="http://schemas.openxmlformats.org/spreadsheetml/2006/main">
  <authors>
    <author>Brenda Larcom</author>
  </authors>
  <commentList>
    <comment ref="H4" authorId="0">
      <text>
        <r>
          <rPr>
            <b/>
            <sz val="9"/>
            <color indexed="81"/>
            <rFont val="Verdana"/>
          </rPr>
          <t>Brenda Larcom:</t>
        </r>
        <r>
          <rPr>
            <sz val="9"/>
            <color indexed="81"/>
            <rFont val="Verdana"/>
          </rPr>
          <t xml:space="preserve">
Column number for Transient? on the Data Model sheet. </t>
        </r>
      </text>
    </comment>
    <comment ref="C5" authorId="0">
      <text>
        <r>
          <rPr>
            <b/>
            <sz val="9"/>
            <color indexed="81"/>
            <rFont val="Verdana"/>
          </rPr>
          <t>Brenda Larcom:</t>
        </r>
        <r>
          <rPr>
            <sz val="9"/>
            <color indexed="81"/>
            <rFont val="Verdana"/>
          </rPr>
          <t xml:space="preserve">
Offset to ensure that row number for the first asset is equivalent to 2.</t>
        </r>
      </text>
    </comment>
    <comment ref="H5" authorId="0">
      <text>
        <r>
          <rPr>
            <b/>
            <sz val="9"/>
            <color indexed="81"/>
            <rFont val="Verdana"/>
          </rPr>
          <t>Brenda Larcom:</t>
        </r>
        <r>
          <rPr>
            <sz val="9"/>
            <color indexed="81"/>
            <rFont val="Verdana"/>
          </rPr>
          <t xml:space="preserve">
Column number for C on the Data Type Reference sheet. </t>
        </r>
      </text>
    </comment>
    <comment ref="I5" authorId="0">
      <text>
        <r>
          <rPr>
            <b/>
            <sz val="9"/>
            <color indexed="81"/>
            <rFont val="Verdana"/>
          </rPr>
          <t>Brenda Larcom:</t>
        </r>
        <r>
          <rPr>
            <sz val="9"/>
            <color indexed="81"/>
            <rFont val="Verdana"/>
          </rPr>
          <t xml:space="preserve">
Column number for R on the Data Type Reference sheet.</t>
        </r>
      </text>
    </comment>
    <comment ref="J5" authorId="0">
      <text>
        <r>
          <rPr>
            <b/>
            <sz val="9"/>
            <color indexed="81"/>
            <rFont val="Verdana"/>
          </rPr>
          <t>Brenda Larcom:</t>
        </r>
        <r>
          <rPr>
            <sz val="9"/>
            <color indexed="81"/>
            <rFont val="Verdana"/>
          </rPr>
          <t xml:space="preserve">
Column number for X on the Data Type Reference sheet.</t>
        </r>
      </text>
    </comment>
    <comment ref="C6" authorId="0">
      <text>
        <r>
          <rPr>
            <b/>
            <sz val="9"/>
            <color indexed="81"/>
            <rFont val="Verdana"/>
          </rPr>
          <t>Brenda Larcom:</t>
        </r>
        <r>
          <rPr>
            <sz val="9"/>
            <color indexed="81"/>
            <rFont val="Verdana"/>
          </rPr>
          <t xml:space="preserve">
Offset to ensure that the column number for the first favored user is equivalent to 3.</t>
        </r>
      </text>
    </comment>
    <comment ref="E6" authorId="0">
      <text>
        <r>
          <rPr>
            <b/>
            <sz val="9"/>
            <color indexed="81"/>
            <rFont val="Verdana"/>
          </rPr>
          <t>Brenda Larcom:</t>
        </r>
        <r>
          <rPr>
            <sz val="9"/>
            <color indexed="81"/>
            <rFont val="Verdana"/>
          </rPr>
          <t xml:space="preserve">
Column number for data type on the Data Model sheet. </t>
        </r>
      </text>
    </comment>
    <comment ref="G6" authorId="0">
      <text>
        <r>
          <rPr>
            <b/>
            <sz val="9"/>
            <color indexed="81"/>
            <rFont val="Verdana"/>
          </rPr>
          <t>Brenda Larcom:</t>
        </r>
        <r>
          <rPr>
            <sz val="9"/>
            <color indexed="81"/>
            <rFont val="Verdana"/>
          </rPr>
          <t xml:space="preserve">
Column number for Transient? on the Data Model sheet. </t>
        </r>
      </text>
    </comment>
    <comment ref="H6" authorId="0">
      <text>
        <r>
          <rPr>
            <b/>
            <sz val="9"/>
            <color indexed="81"/>
            <rFont val="Verdana"/>
          </rPr>
          <t>Brenda Larcom:</t>
        </r>
        <r>
          <rPr>
            <sz val="9"/>
            <color indexed="81"/>
            <rFont val="Verdana"/>
          </rPr>
          <t xml:space="preserve">
Column number for U on the Data Type Reference sheet.</t>
        </r>
      </text>
    </comment>
    <comment ref="I6" authorId="0">
      <text>
        <r>
          <rPr>
            <b/>
            <sz val="9"/>
            <color indexed="81"/>
            <rFont val="Verdana"/>
          </rPr>
          <t>Brenda Larcom:</t>
        </r>
        <r>
          <rPr>
            <sz val="9"/>
            <color indexed="81"/>
            <rFont val="Verdana"/>
          </rPr>
          <t xml:space="preserve">
Column number for D on the Data Type Reference sheet.</t>
        </r>
      </text>
    </comment>
    <comment ref="J6" authorId="0">
      <text>
        <r>
          <rPr>
            <b/>
            <sz val="9"/>
            <color indexed="81"/>
            <rFont val="Verdana"/>
          </rPr>
          <t>Brenda Larcom:</t>
        </r>
        <r>
          <rPr>
            <sz val="9"/>
            <color indexed="81"/>
            <rFont val="Verdana"/>
          </rPr>
          <t xml:space="preserve">
Column number for F on the Data Type Reference sheet. </t>
        </r>
      </text>
    </comment>
    <comment ref="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M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N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O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P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Q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R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S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T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U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V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W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X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Y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AZ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A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B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C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D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E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F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G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H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I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J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K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L6" authorId="0">
      <text>
        <r>
          <rPr>
            <b/>
            <sz val="9"/>
            <color indexed="81"/>
            <rFont val="Verdana"/>
          </rPr>
          <t>Brenda Larcom:</t>
        </r>
        <r>
          <rPr>
            <sz val="9"/>
            <color indexed="81"/>
            <rFont val="Verdana"/>
          </rPr>
          <t xml:space="preserve">
Index of this column, mod 3.  Used to select the appropriate every 3rd column from the manually entered intended actions data.</t>
        </r>
      </text>
    </comment>
    <comment ref="B8" authorId="0">
      <text>
        <r>
          <rPr>
            <b/>
            <sz val="9"/>
            <color indexed="81"/>
            <rFont val="Verdana"/>
          </rPr>
          <t>Brenda Larcom:</t>
        </r>
        <r>
          <rPr>
            <sz val="9"/>
            <color indexed="81"/>
            <rFont val="Verdana"/>
          </rPr>
          <t xml:space="preserve">
Create</t>
        </r>
      </text>
    </comment>
    <comment ref="C8" authorId="0">
      <text>
        <r>
          <rPr>
            <b/>
            <sz val="9"/>
            <color indexed="81"/>
            <rFont val="Verdana"/>
          </rPr>
          <t>Brenda Larcom:</t>
        </r>
        <r>
          <rPr>
            <sz val="9"/>
            <color indexed="81"/>
            <rFont val="Verdana"/>
          </rPr>
          <t xml:space="preserve">
Read
</t>
        </r>
      </text>
    </comment>
    <comment ref="D8" authorId="0">
      <text>
        <r>
          <rPr>
            <b/>
            <sz val="9"/>
            <color indexed="81"/>
            <rFont val="Verdana"/>
          </rPr>
          <t>Brenda Larcom:</t>
        </r>
        <r>
          <rPr>
            <sz val="9"/>
            <color indexed="81"/>
            <rFont val="Verdana"/>
          </rPr>
          <t xml:space="preserve">
eXecute</t>
        </r>
      </text>
    </comment>
    <comment ref="B9" authorId="0">
      <text>
        <r>
          <rPr>
            <b/>
            <sz val="9"/>
            <color indexed="81"/>
            <rFont val="Verdana"/>
          </rPr>
          <t>Brenda Larcom:</t>
        </r>
        <r>
          <rPr>
            <sz val="9"/>
            <color indexed="81"/>
            <rFont val="Verdana"/>
          </rPr>
          <t xml:space="preserve">
Update</t>
        </r>
      </text>
    </comment>
    <comment ref="C9" authorId="0">
      <text>
        <r>
          <rPr>
            <b/>
            <sz val="9"/>
            <color indexed="81"/>
            <rFont val="Verdana"/>
          </rPr>
          <t>Brenda Larcom:</t>
        </r>
        <r>
          <rPr>
            <sz val="9"/>
            <color indexed="81"/>
            <rFont val="Verdana"/>
          </rPr>
          <t xml:space="preserve">
Delete</t>
        </r>
      </text>
    </comment>
    <comment ref="D9" authorId="0">
      <text>
        <r>
          <rPr>
            <b/>
            <sz val="9"/>
            <color indexed="81"/>
            <rFont val="Verdana"/>
          </rPr>
          <t>Brenda Larcom:</t>
        </r>
        <r>
          <rPr>
            <sz val="9"/>
            <color indexed="81"/>
            <rFont val="Verdana"/>
          </rPr>
          <t xml:space="preserve">
conFigure</t>
        </r>
      </text>
    </comment>
  </commentList>
</comments>
</file>

<file path=xl/comments4.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5.xml><?xml version="1.0" encoding="utf-8"?>
<comments xmlns="http://schemas.openxmlformats.org/spreadsheetml/2006/main">
  <authors>
    <author>Brenda Larcom</author>
  </authors>
  <commentList>
    <comment ref="A6" authorId="0">
      <text>
        <r>
          <rPr>
            <b/>
            <sz val="9"/>
            <color indexed="81"/>
            <rFont val="Verdana"/>
          </rPr>
          <t>Brenda Larcom:</t>
        </r>
        <r>
          <rPr>
            <sz val="9"/>
            <color indexed="81"/>
            <rFont val="Verdana"/>
          </rPr>
          <t xml:space="preserve">
This cell is the origin for this sheet.</t>
        </r>
      </text>
    </comment>
  </commentList>
</comments>
</file>

<file path=xl/comments6.xml><?xml version="1.0" encoding="utf-8"?>
<comments xmlns="http://schemas.openxmlformats.org/spreadsheetml/2006/main">
  <authors>
    <author>Brenda Larcom</author>
  </authors>
  <commentList>
    <comment ref="I5" authorId="0">
      <text>
        <r>
          <rPr>
            <b/>
            <sz val="9"/>
            <color indexed="81"/>
            <rFont val="Verdana"/>
          </rPr>
          <t>Brenda Larcom:</t>
        </r>
        <r>
          <rPr>
            <sz val="9"/>
            <color indexed="81"/>
            <rFont val="Verdana"/>
          </rPr>
          <t xml:space="preserve">
Create</t>
        </r>
      </text>
    </comment>
    <comment ref="J5" authorId="0">
      <text>
        <r>
          <rPr>
            <b/>
            <sz val="9"/>
            <color indexed="81"/>
            <rFont val="Verdana"/>
          </rPr>
          <t>Brenda Larcom:</t>
        </r>
        <r>
          <rPr>
            <sz val="9"/>
            <color indexed="81"/>
            <rFont val="Verdana"/>
          </rPr>
          <t xml:space="preserve">
Read</t>
        </r>
      </text>
    </comment>
    <comment ref="K5" authorId="0">
      <text>
        <r>
          <rPr>
            <b/>
            <sz val="9"/>
            <color indexed="81"/>
            <rFont val="Verdana"/>
          </rPr>
          <t>Brenda Larcom:</t>
        </r>
        <r>
          <rPr>
            <sz val="9"/>
            <color indexed="81"/>
            <rFont val="Verdana"/>
          </rPr>
          <t xml:space="preserve">
eXecute</t>
        </r>
      </text>
    </comment>
    <comment ref="I6" authorId="0">
      <text>
        <r>
          <rPr>
            <b/>
            <sz val="9"/>
            <color indexed="81"/>
            <rFont val="Verdana"/>
          </rPr>
          <t>Brenda Larcom:</t>
        </r>
        <r>
          <rPr>
            <sz val="9"/>
            <color indexed="81"/>
            <rFont val="Verdana"/>
          </rPr>
          <t xml:space="preserve">
Update</t>
        </r>
      </text>
    </comment>
    <comment ref="J6" authorId="0">
      <text>
        <r>
          <rPr>
            <b/>
            <sz val="9"/>
            <color indexed="81"/>
            <rFont val="Verdana"/>
          </rPr>
          <t>Brenda Larcom:</t>
        </r>
        <r>
          <rPr>
            <sz val="9"/>
            <color indexed="81"/>
            <rFont val="Verdana"/>
          </rPr>
          <t xml:space="preserve">
Delete</t>
        </r>
      </text>
    </comment>
    <comment ref="K6" authorId="0">
      <text>
        <r>
          <rPr>
            <b/>
            <sz val="9"/>
            <color indexed="81"/>
            <rFont val="Verdana"/>
          </rPr>
          <t>Brenda Larcom:</t>
        </r>
        <r>
          <rPr>
            <sz val="9"/>
            <color indexed="81"/>
            <rFont val="Verdana"/>
          </rPr>
          <t xml:space="preserve">
conFigure</t>
        </r>
      </text>
    </comment>
    <comment ref="R6" authorId="0">
      <text>
        <r>
          <rPr>
            <b/>
            <sz val="9"/>
            <color indexed="81"/>
            <rFont val="Verdana"/>
          </rPr>
          <t>Brenda Larcom:</t>
        </r>
        <r>
          <rPr>
            <sz val="9"/>
            <color indexed="81"/>
            <rFont val="Verdana"/>
          </rPr>
          <t xml:space="preserve">
All values that apply to the actor named in column A are to the left of this cell.</t>
        </r>
      </text>
    </comment>
    <comment ref="X6" authorId="0">
      <text>
        <r>
          <rPr>
            <b/>
            <sz val="9"/>
            <color indexed="81"/>
            <rFont val="Verdana"/>
          </rPr>
          <t>Brenda Larcom:</t>
        </r>
        <r>
          <rPr>
            <sz val="9"/>
            <color indexed="81"/>
            <rFont val="Verdana"/>
          </rPr>
          <t xml:space="preserve">
All values that apply to the actor named in column A of the previous row are to the left of this cell.</t>
        </r>
      </text>
    </comment>
  </commentList>
</comments>
</file>

<file path=xl/comments7.xml><?xml version="1.0" encoding="utf-8"?>
<comments xmlns="http://schemas.openxmlformats.org/spreadsheetml/2006/main">
  <authors>
    <author>Brenda Larcom</author>
  </authors>
  <commentList>
    <comment ref="R2" authorId="0">
      <text>
        <r>
          <rPr>
            <b/>
            <sz val="9"/>
            <color indexed="81"/>
            <rFont val="Verdana"/>
          </rPr>
          <t>Brenda Larcom:</t>
        </r>
        <r>
          <rPr>
            <sz val="9"/>
            <color indexed="81"/>
            <rFont val="Verdana"/>
          </rPr>
          <t xml:space="preserve">
Column number for the pre-SEPARATOR header that matches this column's header.</t>
        </r>
      </text>
    </comment>
    <comment ref="A5" authorId="0">
      <text>
        <r>
          <rPr>
            <b/>
            <sz val="9"/>
            <color indexed="81"/>
            <rFont val="Verdana"/>
          </rPr>
          <t>Brenda Larcom:</t>
        </r>
        <r>
          <rPr>
            <sz val="9"/>
            <color indexed="81"/>
            <rFont val="Verdana"/>
          </rPr>
          <t xml:space="preserve">
This cell is the origin for this sheet.</t>
        </r>
      </text>
    </comment>
  </commentList>
</comments>
</file>

<file path=xl/comments8.xml><?xml version="1.0" encoding="utf-8"?>
<comments xmlns="http://schemas.openxmlformats.org/spreadsheetml/2006/main">
  <authors>
    <author>Brenda Larcom</author>
  </authors>
  <commentList>
    <comment ref="S2" authorId="0">
      <text>
        <r>
          <rPr>
            <b/>
            <sz val="9"/>
            <color indexed="81"/>
            <rFont val="Verdana"/>
          </rPr>
          <t>Brenda Larcom:</t>
        </r>
        <r>
          <rPr>
            <sz val="9"/>
            <color indexed="81"/>
            <rFont val="Verdana"/>
          </rPr>
          <t xml:space="preserve">
Column offset to make Q be column 1.</t>
        </r>
      </text>
    </comment>
    <comment ref="A7" authorId="0">
      <text>
        <r>
          <rPr>
            <b/>
            <sz val="9"/>
            <color indexed="81"/>
            <rFont val="Verdana"/>
          </rPr>
          <t>Brenda Larcom:</t>
        </r>
        <r>
          <rPr>
            <sz val="9"/>
            <color indexed="81"/>
            <rFont val="Verdana"/>
          </rPr>
          <t xml:space="preserve">
This cell is the origin for this sheet.</t>
        </r>
      </text>
    </comment>
    <comment ref="AL7" authorId="0">
      <text>
        <r>
          <rPr>
            <b/>
            <sz val="9"/>
            <color indexed="81"/>
            <rFont val="Verdana"/>
          </rPr>
          <t>Brenda Larcom:</t>
        </r>
        <r>
          <rPr>
            <sz val="9"/>
            <color indexed="81"/>
            <rFont val="Verdana"/>
          </rPr>
          <t xml:space="preserve">
All values that apply to the step named in columns A &amp; B are to the left of this cell.</t>
        </r>
      </text>
    </comment>
    <comment ref="AR7" authorId="0">
      <text>
        <r>
          <rPr>
            <b/>
            <sz val="9"/>
            <color indexed="81"/>
            <rFont val="Verdana"/>
          </rPr>
          <t>Brenda Larcom:</t>
        </r>
        <r>
          <rPr>
            <sz val="9"/>
            <color indexed="81"/>
            <rFont val="Verdana"/>
          </rPr>
          <t xml:space="preserve">
All values that apply to the step named in columns A &amp; B are to the left of this cell.</t>
        </r>
      </text>
    </comment>
    <comment ref="AV7" authorId="0">
      <text>
        <r>
          <rPr>
            <b/>
            <sz val="9"/>
            <color indexed="81"/>
            <rFont val="Verdana"/>
          </rPr>
          <t>Brenda Larcom:</t>
        </r>
        <r>
          <rPr>
            <sz val="9"/>
            <color indexed="81"/>
            <rFont val="Verdana"/>
          </rPr>
          <t xml:space="preserve">
All values that apply to the variation named in columns M-P are to the left of this cell.</t>
        </r>
      </text>
    </comment>
    <comment ref="BO7" authorId="0">
      <text>
        <r>
          <rPr>
            <b/>
            <sz val="9"/>
            <color indexed="81"/>
            <rFont val="Verdana"/>
          </rPr>
          <t>Brenda Larcom:</t>
        </r>
        <r>
          <rPr>
            <sz val="9"/>
            <color indexed="81"/>
            <rFont val="Verdana"/>
          </rPr>
          <t xml:space="preserve">
All values that apply to the variation named in columns M-P are to the left of this cell.</t>
        </r>
      </text>
    </comment>
  </commentList>
</comments>
</file>

<file path=xl/sharedStrings.xml><?xml version="1.0" encoding="utf-8"?>
<sst xmlns="http://schemas.openxmlformats.org/spreadsheetml/2006/main" count="640" uniqueCount="407">
  <si>
    <t>C</t>
    <phoneticPr fontId="10" type="noConversion"/>
  </si>
  <si>
    <t>R</t>
    <phoneticPr fontId="10" type="noConversion"/>
  </si>
  <si>
    <t>U</t>
    <phoneticPr fontId="10" type="noConversion"/>
  </si>
  <si>
    <t>D</t>
    <phoneticPr fontId="10" type="noConversion"/>
  </si>
  <si>
    <t>X</t>
    <phoneticPr fontId="10" type="noConversion"/>
  </si>
  <si>
    <t>F</t>
    <phoneticPr fontId="10" type="noConversion"/>
  </si>
  <si>
    <t>Elevation of Privilege</t>
    <phoneticPr fontId="10" type="noConversion"/>
  </si>
  <si>
    <t>Static Connection Data</t>
    <phoneticPr fontId="10" type="noConversion"/>
  </si>
  <si>
    <t>Straight Column Number</t>
    <phoneticPr fontId="10" type="noConversion"/>
  </si>
  <si>
    <t>Stacked Column Number</t>
    <phoneticPr fontId="10" type="noConversion"/>
  </si>
  <si>
    <t>Type</t>
    <phoneticPr fontId="10" type="noConversion"/>
  </si>
  <si>
    <t>Valid Threats</t>
    <phoneticPr fontId="10" type="noConversion"/>
  </si>
  <si>
    <t>Elevation of Privilege</t>
    <phoneticPr fontId="10" type="noConversion"/>
  </si>
  <si>
    <t>Denial of Service</t>
    <phoneticPr fontId="10" type="noConversion"/>
  </si>
  <si>
    <t>Pre-Populated Data</t>
  </si>
  <si>
    <t>Object Count</t>
    <phoneticPr fontId="10" type="noConversion"/>
  </si>
  <si>
    <t>Ending Row</t>
    <phoneticPr fontId="10" type="noConversion"/>
  </si>
  <si>
    <t>Favored User</t>
    <phoneticPr fontId="10" type="noConversion"/>
  </si>
  <si>
    <t>LESS</t>
  </si>
  <si>
    <t>Clean Transient?</t>
    <phoneticPr fontId="10" type="noConversion"/>
  </si>
  <si>
    <t>Favored User</t>
    <phoneticPr fontId="10" type="noConversion"/>
  </si>
  <si>
    <t>Manually Entered Connection Data</t>
    <phoneticPr fontId="10" type="noConversion"/>
  </si>
  <si>
    <t>Elevation of Privilege</t>
    <phoneticPr fontId="10" type="noConversion"/>
  </si>
  <si>
    <t>Denial of Service</t>
    <phoneticPr fontId="10" type="noConversion"/>
  </si>
  <si>
    <t>Meaningful Threats</t>
    <phoneticPr fontId="10" type="noConversion"/>
  </si>
  <si>
    <t>Protocol</t>
    <phoneticPr fontId="10" type="noConversion"/>
  </si>
  <si>
    <t>Name</t>
    <phoneticPr fontId="10" type="noConversion"/>
  </si>
  <si>
    <t>Actor</t>
    <phoneticPr fontId="10" type="noConversion"/>
  </si>
  <si>
    <t>Name</t>
    <phoneticPr fontId="10" type="noConversion"/>
  </si>
  <si>
    <t>Favored User</t>
    <phoneticPr fontId="10" type="noConversion"/>
  </si>
  <si>
    <t>Attacker</t>
    <phoneticPr fontId="10" type="noConversion"/>
  </si>
  <si>
    <t>Actor is in the correct role, but is also in another (typically more privileged) role or otherwise has additional capabilities.</t>
  </si>
  <si>
    <t>Elevation of Privilege</t>
    <phoneticPr fontId="10" type="noConversion"/>
  </si>
  <si>
    <t>Denial of Service</t>
    <phoneticPr fontId="10" type="noConversion"/>
  </si>
  <si>
    <t>Shared Execution Environment or Process</t>
    <phoneticPr fontId="10" type="noConversion"/>
  </si>
  <si>
    <t>Notice that the attack is happening and let someone or something know right now, for possible immediate response.</t>
  </si>
  <si>
    <t>SEPARATOR</t>
    <phoneticPr fontId="10" type="noConversion"/>
  </si>
  <si>
    <t>Name</t>
    <phoneticPr fontId="10" type="noConversion"/>
  </si>
  <si>
    <t>The action occurs, but no object is provided.</t>
  </si>
  <si>
    <t>Actor is not in the correct role, or does not have the capability.</t>
  </si>
  <si>
    <t>No action takes place.</t>
  </si>
  <si>
    <t>Provided Privilege</t>
    <phoneticPr fontId="10" type="noConversion"/>
  </si>
  <si>
    <t>Session</t>
    <phoneticPr fontId="10" type="noConversion"/>
  </si>
  <si>
    <t>Transport</t>
    <phoneticPr fontId="10" type="noConversion"/>
  </si>
  <si>
    <t>Network</t>
    <phoneticPr fontId="10" type="noConversion"/>
  </si>
  <si>
    <t>Same Name</t>
    <phoneticPr fontId="10" type="noConversion"/>
  </si>
  <si>
    <t>Same Name, From &amp; To</t>
    <phoneticPr fontId="10" type="noConversion"/>
  </si>
  <si>
    <t>Actor Data from Previous Row (i.e. Row Above)</t>
    <phoneticPr fontId="10" type="noConversion"/>
  </si>
  <si>
    <t>Connection Data from Previous Row (i.e. Row Above)</t>
    <phoneticPr fontId="10" type="noConversion"/>
  </si>
  <si>
    <t>Type</t>
    <phoneticPr fontId="10" type="noConversion"/>
  </si>
  <si>
    <t>Description</t>
    <phoneticPr fontId="10" type="noConversion"/>
  </si>
  <si>
    <t>Asset?</t>
    <phoneticPr fontId="10" type="noConversion"/>
  </si>
  <si>
    <t>Shared?</t>
    <phoneticPr fontId="10" type="noConversion"/>
  </si>
  <si>
    <t>Transient?</t>
    <phoneticPr fontId="10" type="noConversion"/>
  </si>
  <si>
    <t>The action takes place for a shorter time than required.</t>
  </si>
  <si>
    <t>The action occurs on an empty object.
The action occurs on an object that is too small.</t>
  </si>
  <si>
    <t>BEFORE</t>
  </si>
  <si>
    <t>The action takes place sooner than intended.</t>
  </si>
  <si>
    <t>Threatened Type</t>
    <phoneticPr fontId="10" type="noConversion"/>
  </si>
  <si>
    <t>Threat</t>
    <phoneticPr fontId="10" type="noConversion"/>
  </si>
  <si>
    <t>The action takes place later than intended.</t>
  </si>
  <si>
    <t>The condition is checked too late.</t>
  </si>
  <si>
    <t>Definition</t>
  </si>
  <si>
    <t>D</t>
    <phoneticPr fontId="10" type="noConversion"/>
  </si>
  <si>
    <t>Shared Execution Envionment or Process</t>
  </si>
  <si>
    <t>Derived Intended Actions Data</t>
  </si>
  <si>
    <t>Manually Entered Intended Actions Data</t>
    <phoneticPr fontId="10" type="noConversion"/>
  </si>
  <si>
    <t>Unauthenticated?</t>
    <phoneticPr fontId="10" type="noConversion"/>
  </si>
  <si>
    <t>Derived Protocol Data</t>
    <phoneticPr fontId="10" type="noConversion"/>
  </si>
  <si>
    <t>D</t>
    <phoneticPr fontId="10" type="noConversion"/>
  </si>
  <si>
    <t>Asset</t>
    <phoneticPr fontId="10" type="noConversion"/>
  </si>
  <si>
    <t>Manually Entered Intended Actions Data</t>
    <phoneticPr fontId="10" type="noConversion"/>
  </si>
  <si>
    <t>Shared Non-Asset Data</t>
    <phoneticPr fontId="10" type="noConversion"/>
  </si>
  <si>
    <t>Stacked Row Number</t>
    <phoneticPr fontId="10" type="noConversion"/>
  </si>
  <si>
    <t>Shared Data</t>
  </si>
  <si>
    <t>Shared Connection</t>
  </si>
  <si>
    <t>Threatened Type</t>
    <phoneticPr fontId="10" type="noConversion"/>
  </si>
  <si>
    <t>Execution Environment?</t>
    <phoneticPr fontId="10" type="noConversion"/>
  </si>
  <si>
    <t>Component Process?</t>
    <phoneticPr fontId="10" type="noConversion"/>
  </si>
  <si>
    <t>Uses System?</t>
    <phoneticPr fontId="10" type="noConversion"/>
  </si>
  <si>
    <t>Same Actor</t>
    <phoneticPr fontId="10" type="noConversion"/>
  </si>
  <si>
    <t>Provided Privilege</t>
    <phoneticPr fontId="10" type="noConversion"/>
  </si>
  <si>
    <t>The action is incomplete.</t>
  </si>
  <si>
    <t>The action occurs on part of an object.</t>
  </si>
  <si>
    <t>Clean Shared?</t>
    <phoneticPr fontId="10" type="noConversion"/>
  </si>
  <si>
    <t>Actor is in a different, incorrect role (typically a legitimate role with different goals than this role).</t>
  </si>
  <si>
    <t>Only some of the required conditions are met.
Only some of the required conditions are detected.</t>
  </si>
  <si>
    <t>OTHER THAN</t>
  </si>
  <si>
    <t>The condition is not met.
The condition is not detected.</t>
  </si>
  <si>
    <t>AS WELL AS</t>
  </si>
  <si>
    <t>From</t>
    <phoneticPr fontId="10" type="noConversion"/>
  </si>
  <si>
    <t>To</t>
    <phoneticPr fontId="10" type="noConversion"/>
  </si>
  <si>
    <t>Traverses</t>
    <phoneticPr fontId="10" type="noConversion"/>
  </si>
  <si>
    <t>Memory, hardware register, a hard disk or similar hardware directly manipulated by the system.</t>
  </si>
  <si>
    <t>Soft Data Container</t>
  </si>
  <si>
    <t>A file, database, or other non-hardware data container that is directly manipulated by the system.</t>
  </si>
  <si>
    <t>Clean Favored User?</t>
    <phoneticPr fontId="10" type="noConversion"/>
  </si>
  <si>
    <t>Clean Uses System?</t>
    <phoneticPr fontId="10" type="noConversion"/>
  </si>
  <si>
    <t>Pre-Populated Data</t>
    <phoneticPr fontId="10" type="noConversion"/>
  </si>
  <si>
    <t>Persistent?</t>
    <phoneticPr fontId="10" type="noConversion"/>
  </si>
  <si>
    <t>Possible Actions</t>
    <phoneticPr fontId="10" type="noConversion"/>
  </si>
  <si>
    <t>U</t>
    <phoneticPr fontId="10" type="noConversion"/>
  </si>
  <si>
    <t>C</t>
    <phoneticPr fontId="10" type="noConversion"/>
  </si>
  <si>
    <t>R</t>
    <phoneticPr fontId="10" type="noConversion"/>
  </si>
  <si>
    <t>X</t>
    <phoneticPr fontId="10" type="noConversion"/>
  </si>
  <si>
    <t>Pre-Populated Data</t>
    <phoneticPr fontId="10" type="noConversion"/>
  </si>
  <si>
    <t>Non-Blank Name?</t>
    <phoneticPr fontId="10" type="noConversion"/>
  </si>
  <si>
    <t>Asset</t>
    <phoneticPr fontId="10" type="noConversion"/>
  </si>
  <si>
    <t>Layer #</t>
    <phoneticPr fontId="10" type="noConversion"/>
  </si>
  <si>
    <t>Application</t>
    <phoneticPr fontId="10" type="noConversion"/>
  </si>
  <si>
    <t>Presentation</t>
    <phoneticPr fontId="10" type="noConversion"/>
  </si>
  <si>
    <t>The conditional clauses in this step.</t>
  </si>
  <si>
    <t>Program Manager</t>
  </si>
  <si>
    <t>Architect</t>
  </si>
  <si>
    <t>Lead Developer</t>
  </si>
  <si>
    <t>Security Analyst</t>
  </si>
  <si>
    <t>Type</t>
    <phoneticPr fontId="10" type="noConversion"/>
  </si>
  <si>
    <t>Usable Type?</t>
    <phoneticPr fontId="10" type="noConversion"/>
  </si>
  <si>
    <t>Slow or reduce some aspect of the attack, e.g. the frequency with which it succeeds, or its bandwidth.  Typically applied as a response to DoS attacks.</t>
  </si>
  <si>
    <t>Stop the attack from working.</t>
  </si>
  <si>
    <t>Create</t>
    <phoneticPr fontId="10" type="noConversion"/>
  </si>
  <si>
    <t>Stop the attacker from launching the attack.  To be prevent rather than thwart, this would have to occur upstream of the in-scope application.</t>
    <phoneticPr fontId="10" type="noConversion"/>
  </si>
  <si>
    <t>Element</t>
  </si>
  <si>
    <t>Actor</t>
  </si>
  <si>
    <t>Action</t>
  </si>
  <si>
    <t>Use Case #</t>
    <phoneticPr fontId="10" type="noConversion"/>
  </si>
  <si>
    <t>Step #</t>
    <phoneticPr fontId="10" type="noConversion"/>
  </si>
  <si>
    <t>Choice</t>
    <phoneticPr fontId="10" type="noConversion"/>
  </si>
  <si>
    <t>Choice</t>
    <phoneticPr fontId="10" type="noConversion"/>
  </si>
  <si>
    <t>Terminal</t>
    <phoneticPr fontId="10" type="noConversion"/>
  </si>
  <si>
    <t>Actor</t>
    <phoneticPr fontId="10" type="noConversion"/>
  </si>
  <si>
    <t>Path</t>
    <phoneticPr fontId="10" type="noConversion"/>
  </si>
  <si>
    <t>Non-Blank Use Case #?</t>
    <phoneticPr fontId="10" type="noConversion"/>
  </si>
  <si>
    <t>Step #</t>
    <phoneticPr fontId="10" type="noConversion"/>
  </si>
  <si>
    <t>Object</t>
  </si>
  <si>
    <t>Data manipulated by the system, including data assets (data inherent in business requirements), configuration settings, secrets, intermediate results in a calculation, and log entries.</t>
  </si>
  <si>
    <t>Software</t>
  </si>
  <si>
    <t>Data Link</t>
    <phoneticPr fontId="10" type="noConversion"/>
  </si>
  <si>
    <t>Physical</t>
    <phoneticPr fontId="10" type="noConversion"/>
  </si>
  <si>
    <t>Connection</t>
    <phoneticPr fontId="10" type="noConversion"/>
  </si>
  <si>
    <t>Shared Connection</t>
    <phoneticPr fontId="10" type="noConversion"/>
  </si>
  <si>
    <t>From</t>
    <phoneticPr fontId="10" type="noConversion"/>
  </si>
  <si>
    <t>To</t>
    <phoneticPr fontId="10" type="noConversion"/>
  </si>
  <si>
    <t>Manually Entered Data Model Metadata</t>
    <phoneticPr fontId="10" type="noConversion"/>
  </si>
  <si>
    <t>SEPARATOR II</t>
    <phoneticPr fontId="10" type="noConversion"/>
  </si>
  <si>
    <t>Asset</t>
    <phoneticPr fontId="10" type="noConversion"/>
  </si>
  <si>
    <t>Additional conditions apply.</t>
  </si>
  <si>
    <t>PART OF</t>
  </si>
  <si>
    <t>Actor has some, but not all of the needed capabilities.</t>
  </si>
  <si>
    <t>Non-Blank Name?</t>
    <phoneticPr fontId="10" type="noConversion"/>
  </si>
  <si>
    <t>Clean Asset?</t>
    <phoneticPr fontId="10" type="noConversion"/>
  </si>
  <si>
    <t>Data</t>
    <phoneticPr fontId="10" type="noConversion"/>
  </si>
  <si>
    <t>E</t>
    <phoneticPr fontId="10" type="noConversion"/>
  </si>
  <si>
    <t>F</t>
    <phoneticPr fontId="10" type="noConversion"/>
  </si>
  <si>
    <t>Clean Unauthenticated?</t>
    <phoneticPr fontId="10" type="noConversion"/>
  </si>
  <si>
    <t>Clean Attacker?</t>
    <phoneticPr fontId="10" type="noConversion"/>
  </si>
  <si>
    <t>Derived Data Model Metadata</t>
    <phoneticPr fontId="10" type="noConversion"/>
  </si>
  <si>
    <t>A</t>
    <phoneticPr fontId="10" type="noConversion"/>
  </si>
  <si>
    <t>Elevation of Privilege</t>
    <phoneticPr fontId="10" type="noConversion"/>
  </si>
  <si>
    <t>Denial of Service</t>
    <phoneticPr fontId="10" type="noConversion"/>
  </si>
  <si>
    <t>Name</t>
    <phoneticPr fontId="10" type="noConversion"/>
  </si>
  <si>
    <t>An entity this system interacts with.  E.g. a user, an external data store, or an externally provided service.
CRUD applies to resources this external interactor has the privileges to access, X means using privileges provided by this external interactor, F applies to the external interactor itself.</t>
  </si>
  <si>
    <t>Data</t>
  </si>
  <si>
    <t>Revokes</t>
    <phoneticPr fontId="10" type="noConversion"/>
  </si>
  <si>
    <t>Uses</t>
    <phoneticPr fontId="10" type="noConversion"/>
  </si>
  <si>
    <t>Requires</t>
    <phoneticPr fontId="10" type="noConversion"/>
  </si>
  <si>
    <t>Description</t>
    <phoneticPr fontId="10" type="noConversion"/>
  </si>
  <si>
    <t>External Interactor?</t>
    <phoneticPr fontId="10" type="noConversion"/>
  </si>
  <si>
    <t>Condition</t>
  </si>
  <si>
    <t>Guide Word</t>
  </si>
  <si>
    <t>NO</t>
  </si>
  <si>
    <t>I &amp; J</t>
    <phoneticPr fontId="10" type="noConversion"/>
  </si>
  <si>
    <t>Name</t>
    <phoneticPr fontId="10" type="noConversion"/>
  </si>
  <si>
    <t>Threatened Object</t>
    <phoneticPr fontId="10" type="noConversion"/>
  </si>
  <si>
    <t>B</t>
    <phoneticPr fontId="10" type="noConversion"/>
  </si>
  <si>
    <t>Column Number</t>
    <phoneticPr fontId="10" type="noConversion"/>
  </si>
  <si>
    <t>Condition</t>
    <phoneticPr fontId="10" type="noConversion"/>
  </si>
  <si>
    <t>L</t>
    <phoneticPr fontId="10" type="noConversion"/>
  </si>
  <si>
    <t>Same Condition?</t>
    <phoneticPr fontId="10" type="noConversion"/>
  </si>
  <si>
    <t>Column Number</t>
    <phoneticPr fontId="10" type="noConversion"/>
  </si>
  <si>
    <t>Actor, Action, and Object?</t>
    <phoneticPr fontId="10" type="noConversion"/>
  </si>
  <si>
    <t>I, J, &amp; K</t>
    <phoneticPr fontId="10" type="noConversion"/>
  </si>
  <si>
    <t>Meaningful Variation?</t>
    <phoneticPr fontId="10" type="noConversion"/>
  </si>
  <si>
    <t>P</t>
    <phoneticPr fontId="10" type="noConversion"/>
  </si>
  <si>
    <t>An incorrect action takes place instead of the correct one.
The action has a different, incorrect result.</t>
  </si>
  <si>
    <t>Software manipulated by the system.  Software that is part of the system, but not manipulated by the system, should appear as an actor rather than in the data model.</t>
  </si>
  <si>
    <t>Row Number</t>
    <phoneticPr fontId="10" type="noConversion"/>
  </si>
  <si>
    <t>Row Number</t>
    <phoneticPr fontId="10" type="noConversion"/>
  </si>
  <si>
    <t>Manually Entered Actor Data</t>
    <phoneticPr fontId="10" type="noConversion"/>
  </si>
  <si>
    <t>Clean Used by System?</t>
    <phoneticPr fontId="10" type="noConversion"/>
  </si>
  <si>
    <t>The action takes place for a longer time than intended.
The action takes place more than once, sequentially.
The action takes place more than once at a time.</t>
  </si>
  <si>
    <t>The action occurs on an object that is too large.</t>
  </si>
  <si>
    <t>The condition is checked too soon.</t>
  </si>
  <si>
    <t>AFTER</t>
  </si>
  <si>
    <t>Read</t>
    <phoneticPr fontId="10" type="noConversion"/>
  </si>
  <si>
    <t>Update</t>
    <phoneticPr fontId="10" type="noConversion"/>
  </si>
  <si>
    <t>Delete</t>
    <phoneticPr fontId="10" type="noConversion"/>
  </si>
  <si>
    <t>eXecute</t>
    <phoneticPr fontId="10" type="noConversion"/>
  </si>
  <si>
    <t>conFigure</t>
    <phoneticPr fontId="10" type="noConversion"/>
  </si>
  <si>
    <t>F</t>
    <phoneticPr fontId="10" type="noConversion"/>
  </si>
  <si>
    <t>The actor who initiates this step.</t>
  </si>
  <si>
    <t>The action taken in this step.</t>
  </si>
  <si>
    <t>The asset, configuration setting, or other data manipulated in this step.</t>
  </si>
  <si>
    <t>Execute an object.  For example, run a program, invoke a function in a library, or interpret code in an interpreted language.</t>
    <phoneticPr fontId="10" type="noConversion"/>
  </si>
  <si>
    <t>Name</t>
    <phoneticPr fontId="10" type="noConversion"/>
  </si>
  <si>
    <t>Description</t>
    <phoneticPr fontId="10" type="noConversion"/>
  </si>
  <si>
    <t>C</t>
    <phoneticPr fontId="10" type="noConversion"/>
  </si>
  <si>
    <t>R</t>
    <phoneticPr fontId="10" type="noConversion"/>
  </si>
  <si>
    <t>U</t>
    <phoneticPr fontId="10" type="noConversion"/>
  </si>
  <si>
    <t>D</t>
    <phoneticPr fontId="10" type="noConversion"/>
  </si>
  <si>
    <t>Component Process</t>
  </si>
  <si>
    <t>Execution Environment</t>
  </si>
  <si>
    <t>External Interactor</t>
  </si>
  <si>
    <t>X</t>
    <phoneticPr fontId="10" type="noConversion"/>
  </si>
  <si>
    <t>F</t>
    <phoneticPr fontId="10" type="noConversion"/>
  </si>
  <si>
    <t>Abbreviation</t>
    <phoneticPr fontId="10" type="noConversion"/>
  </si>
  <si>
    <t>Create a new object.  For example, add a row to a database table, call Object new, or allocate a memory buffer.</t>
    <phoneticPr fontId="10" type="noConversion"/>
  </si>
  <si>
    <t>Pre-Conditions for Success</t>
    <phoneticPr fontId="10" type="noConversion"/>
  </si>
  <si>
    <t>Post-Conditions on Success</t>
    <phoneticPr fontId="10" type="noConversion"/>
  </si>
  <si>
    <t>Manually Entered Use Case Metadata</t>
    <phoneticPr fontId="10" type="noConversion"/>
  </si>
  <si>
    <t>One or more unexpected supplementary actions occur in addition to the intended action.</t>
  </si>
  <si>
    <t>Additional objects are acted on.</t>
  </si>
  <si>
    <t>Configure an object.  For example, set file permissions, change header bits in a TCP packet, or set configuration registers on a hardware device.</t>
    <phoneticPr fontId="10" type="noConversion"/>
  </si>
  <si>
    <t>Possible Actions</t>
    <phoneticPr fontId="10" type="noConversion"/>
  </si>
  <si>
    <t>Name</t>
    <phoneticPr fontId="10" type="noConversion"/>
  </si>
  <si>
    <t>Type</t>
    <phoneticPr fontId="10" type="noConversion"/>
  </si>
  <si>
    <t>Non-Blank Column Header?</t>
    <phoneticPr fontId="10" type="noConversion"/>
  </si>
  <si>
    <t>Initial Configuration</t>
    <phoneticPr fontId="10" type="noConversion"/>
  </si>
  <si>
    <t>Attackers</t>
    <phoneticPr fontId="10" type="noConversion"/>
  </si>
  <si>
    <t>Prohibited Threats</t>
    <phoneticPr fontId="10" type="noConversion"/>
  </si>
  <si>
    <t>Intended Response</t>
    <phoneticPr fontId="10" type="noConversion"/>
  </si>
  <si>
    <t>Security Objective Exists</t>
    <phoneticPr fontId="10" type="noConversion"/>
  </si>
  <si>
    <t>Choice</t>
    <phoneticPr fontId="10" type="noConversion"/>
  </si>
  <si>
    <t>Manually Entered Use Case Definition</t>
    <phoneticPr fontId="10" type="noConversion"/>
  </si>
  <si>
    <t>Would Help an Attacker?</t>
    <phoneticPr fontId="10" type="noConversion"/>
  </si>
  <si>
    <t>Varied Element</t>
    <phoneticPr fontId="10" type="noConversion"/>
  </si>
  <si>
    <t>A process that is part of the system.
There is no need to consider CRUD, because it is already considered in more detail for each asset.</t>
  </si>
  <si>
    <t>An execution environment that is used by, or could be used by, the system.
CRUD applies to shared resources accessible from this environment, and XF applies to the execution environment itself.</t>
  </si>
  <si>
    <t>Non-Blank Name?</t>
    <phoneticPr fontId="10" type="noConversion"/>
  </si>
  <si>
    <t>Information</t>
    <phoneticPr fontId="10" type="noConversion"/>
  </si>
  <si>
    <t>URL or File Name</t>
    <phoneticPr fontId="10" type="noConversion"/>
  </si>
  <si>
    <t>Document Description</t>
    <phoneticPr fontId="10" type="noConversion"/>
  </si>
  <si>
    <t>Organization</t>
    <phoneticPr fontId="10" type="noConversion"/>
  </si>
  <si>
    <t>Role</t>
    <phoneticPr fontId="10" type="noConversion"/>
  </si>
  <si>
    <t>#</t>
    <phoneticPr fontId="10" type="noConversion"/>
  </si>
  <si>
    <t>Manually Entered Security Objective Data</t>
    <phoneticPr fontId="10" type="noConversion"/>
  </si>
  <si>
    <t>#</t>
    <phoneticPr fontId="10" type="noConversion"/>
  </si>
  <si>
    <t>SOs from Previous Row (i.e. Row Above)</t>
    <phoneticPr fontId="10" type="noConversion"/>
  </si>
  <si>
    <t>Derived SO Data</t>
    <phoneticPr fontId="10" type="noConversion"/>
  </si>
  <si>
    <t>Same #?</t>
    <phoneticPr fontId="10" type="noConversion"/>
  </si>
  <si>
    <t>Unique, Non-Blank Security Objectives</t>
    <phoneticPr fontId="10" type="noConversion"/>
  </si>
  <si>
    <t>First Use of #?</t>
    <phoneticPr fontId="10" type="noConversion"/>
  </si>
  <si>
    <t>Email</t>
    <phoneticPr fontId="10" type="noConversion"/>
  </si>
  <si>
    <t>Phone</t>
    <phoneticPr fontId="10" type="noConversion"/>
  </si>
  <si>
    <t>Type</t>
    <phoneticPr fontId="10" type="noConversion"/>
  </si>
  <si>
    <t>Applicability</t>
    <phoneticPr fontId="10" type="noConversion"/>
  </si>
  <si>
    <t>Privileges</t>
    <phoneticPr fontId="10" type="noConversion"/>
  </si>
  <si>
    <t>Has</t>
    <phoneticPr fontId="10" type="noConversion"/>
  </si>
  <si>
    <t>Provides</t>
    <phoneticPr fontId="10" type="noConversion"/>
  </si>
  <si>
    <t>Action</t>
    <phoneticPr fontId="10" type="noConversion"/>
  </si>
  <si>
    <t>Object</t>
    <phoneticPr fontId="10" type="noConversion"/>
  </si>
  <si>
    <t>Condition</t>
    <phoneticPr fontId="10" type="noConversion"/>
  </si>
  <si>
    <t xml:space="preserve">Data from Previous Row (i.e. Row Above)      </t>
    <phoneticPr fontId="10" type="noConversion"/>
  </si>
  <si>
    <t>Same Type?</t>
    <phoneticPr fontId="10" type="noConversion"/>
  </si>
  <si>
    <t>Same Object?</t>
    <phoneticPr fontId="10" type="noConversion"/>
  </si>
  <si>
    <t>Threatened Type</t>
    <phoneticPr fontId="10" type="noConversion"/>
  </si>
  <si>
    <t>View or use [part of] the contents of an object.  For example, select values from a database, open and read a file, or receive network traffic.</t>
    <phoneticPr fontId="10" type="noConversion"/>
  </si>
  <si>
    <t>Destination Row Number Column</t>
    <phoneticPr fontId="10" type="noConversion"/>
  </si>
  <si>
    <t>Manually Entered HAZOP Analysis</t>
    <phoneticPr fontId="10" type="noConversion"/>
  </si>
  <si>
    <t>Derived Actor Data</t>
    <phoneticPr fontId="10" type="noConversion"/>
  </si>
  <si>
    <t>An incorrect object is used (e.g. wrong data, wrong details, wrong format, wrong button).</t>
  </si>
  <si>
    <t>A different, incorrect condition applies.</t>
  </si>
  <si>
    <t>MORE</t>
  </si>
  <si>
    <t>Hardware Data Container</t>
  </si>
  <si>
    <t>Change [part of] the contents of an object.  For example, update values in a database, set a variable, or write to a file.</t>
    <phoneticPr fontId="10" type="noConversion"/>
  </si>
  <si>
    <t>Remove or destroy an object.  For example, delete a row from a database table, remove a file, or free memory.</t>
    <phoneticPr fontId="10" type="noConversion"/>
  </si>
  <si>
    <t>Rationale for Variation's Helpfulness to Attacker</t>
    <phoneticPr fontId="10" type="noConversion"/>
  </si>
  <si>
    <t>Mitigate?</t>
    <phoneticPr fontId="10" type="noConversion"/>
  </si>
  <si>
    <t>Mitigation</t>
    <phoneticPr fontId="10" type="noConversion"/>
  </si>
  <si>
    <t>Mitigation Clomplete?</t>
    <phoneticPr fontId="10" type="noConversion"/>
  </si>
  <si>
    <t>SEPARATOR II</t>
    <phoneticPr fontId="10" type="noConversion"/>
  </si>
  <si>
    <t>Derived HAZOP Data</t>
    <phoneticPr fontId="10" type="noConversion"/>
  </si>
  <si>
    <t>Raw Guide Word Meaning</t>
    <phoneticPr fontId="10" type="noConversion"/>
  </si>
  <si>
    <t>C</t>
    <phoneticPr fontId="10" type="noConversion"/>
  </si>
  <si>
    <t>G</t>
    <phoneticPr fontId="10" type="noConversion"/>
  </si>
  <si>
    <t>Same Use Case?</t>
    <phoneticPr fontId="10" type="noConversion"/>
  </si>
  <si>
    <t>Same Step?</t>
    <phoneticPr fontId="10" type="noConversion"/>
  </si>
  <si>
    <t>Same Choice?</t>
    <phoneticPr fontId="10" type="noConversion"/>
  </si>
  <si>
    <t>#</t>
    <phoneticPr fontId="10" type="noConversion"/>
  </si>
  <si>
    <t>UC1</t>
    <phoneticPr fontId="10" type="noConversion"/>
  </si>
  <si>
    <t>Notice that the attack happened and make a note of it, for later examination.</t>
  </si>
  <si>
    <t>First Use of Name?</t>
    <phoneticPr fontId="10" type="noConversion"/>
  </si>
  <si>
    <t>First Use of Name?</t>
    <phoneticPr fontId="10" type="noConversion"/>
  </si>
  <si>
    <t>B</t>
    <phoneticPr fontId="10" type="noConversion"/>
  </si>
  <si>
    <t>Same Actor &amp; Provided Privilege</t>
    <phoneticPr fontId="10" type="noConversion"/>
  </si>
  <si>
    <t>Guide Word</t>
    <phoneticPr fontId="10" type="noConversion"/>
  </si>
  <si>
    <t>Guide Word Meaning</t>
    <phoneticPr fontId="10" type="noConversion"/>
  </si>
  <si>
    <t>Variation</t>
    <phoneticPr fontId="10" type="noConversion"/>
  </si>
  <si>
    <t>Security Objectives Variation Would Help Attacker Achieve</t>
    <phoneticPr fontId="10" type="noConversion"/>
  </si>
  <si>
    <t>Flag Column</t>
    <phoneticPr fontId="10" type="noConversion"/>
  </si>
  <si>
    <t>Description</t>
    <phoneticPr fontId="10" type="noConversion"/>
  </si>
  <si>
    <t>R</t>
    <phoneticPr fontId="10" type="noConversion"/>
  </si>
  <si>
    <t>D</t>
    <phoneticPr fontId="10" type="noConversion"/>
  </si>
  <si>
    <t>X</t>
    <phoneticPr fontId="10" type="noConversion"/>
  </si>
  <si>
    <t>Row Number</t>
    <phoneticPr fontId="10" type="noConversion"/>
  </si>
  <si>
    <t>C</t>
    <phoneticPr fontId="10" type="noConversion"/>
  </si>
  <si>
    <t>Asset</t>
    <phoneticPr fontId="10" type="noConversion"/>
  </si>
  <si>
    <t>Shared Data</t>
    <phoneticPr fontId="10" type="noConversion"/>
  </si>
  <si>
    <t>Shared Connection</t>
    <phoneticPr fontId="10" type="noConversion"/>
  </si>
  <si>
    <t>Starting Row</t>
    <phoneticPr fontId="10" type="noConversion"/>
  </si>
  <si>
    <t>Object Index</t>
    <phoneticPr fontId="10" type="noConversion"/>
  </si>
  <si>
    <t>Favored User?</t>
    <phoneticPr fontId="10" type="noConversion"/>
  </si>
  <si>
    <t>Used by System?</t>
    <phoneticPr fontId="10" type="noConversion"/>
  </si>
  <si>
    <t>Attacker?</t>
    <phoneticPr fontId="10" type="noConversion"/>
  </si>
  <si>
    <t>Authenticated?</t>
    <phoneticPr fontId="10" type="noConversion"/>
  </si>
  <si>
    <t>Shared?</t>
    <phoneticPr fontId="10" type="noConversion"/>
  </si>
  <si>
    <t>Shared Resources?</t>
    <phoneticPr fontId="10" type="noConversion"/>
  </si>
  <si>
    <t>Description</t>
    <phoneticPr fontId="10" type="noConversion"/>
  </si>
  <si>
    <t>Business Requirements</t>
    <phoneticPr fontId="10" type="noConversion"/>
  </si>
  <si>
    <t>Components and Connections</t>
    <phoneticPr fontId="10" type="noConversion"/>
  </si>
  <si>
    <t>Use Cases or Sequence Diagrams</t>
    <phoneticPr fontId="10" type="noConversion"/>
  </si>
  <si>
    <t>OSI Layer</t>
  </si>
  <si>
    <t>Consulted?</t>
  </si>
  <si>
    <t>Name</t>
  </si>
  <si>
    <t>Type</t>
  </si>
  <si>
    <t>Protocol</t>
  </si>
  <si>
    <t>Encrypted?</t>
  </si>
  <si>
    <t>Manually Entered Protocol Data</t>
  </si>
  <si>
    <t xml:space="preserve">Complete Security Objective  </t>
  </si>
  <si>
    <t>Conjunction</t>
  </si>
  <si>
    <t>SEPARATOR</t>
  </si>
  <si>
    <r>
      <rPr>
        <b/>
        <sz val="10"/>
        <rFont val="Verdana"/>
      </rPr>
      <t>p</t>
    </r>
    <r>
      <rPr>
        <b/>
        <sz val="10"/>
        <rFont val="Verdana"/>
      </rPr>
      <t>revent</t>
    </r>
  </si>
  <si>
    <r>
      <rPr>
        <b/>
        <sz val="10"/>
        <rFont val="Verdana"/>
      </rPr>
      <t>d</t>
    </r>
    <r>
      <rPr>
        <b/>
        <sz val="10"/>
        <rFont val="Verdana"/>
      </rPr>
      <t xml:space="preserve">etect and </t>
    </r>
    <r>
      <rPr>
        <b/>
        <sz val="10"/>
        <rFont val="Verdana"/>
      </rPr>
      <t>l</t>
    </r>
    <r>
      <rPr>
        <b/>
        <sz val="10"/>
        <rFont val="Verdana"/>
      </rPr>
      <t>og</t>
    </r>
  </si>
  <si>
    <t>detect and alert</t>
  </si>
  <si>
    <r>
      <rPr>
        <b/>
        <sz val="10"/>
        <rFont val="Verdana"/>
      </rPr>
      <t>r</t>
    </r>
    <r>
      <rPr>
        <b/>
        <sz val="10"/>
        <rFont val="Verdana"/>
      </rPr>
      <t xml:space="preserve">ate </t>
    </r>
    <r>
      <rPr>
        <b/>
        <sz val="10"/>
        <rFont val="Verdana"/>
      </rPr>
      <t>l</t>
    </r>
    <r>
      <rPr>
        <b/>
        <sz val="10"/>
        <rFont val="Verdana"/>
      </rPr>
      <t>imit</t>
    </r>
  </si>
  <si>
    <r>
      <rPr>
        <b/>
        <sz val="10"/>
        <rFont val="Verdana"/>
      </rPr>
      <t>t</t>
    </r>
    <r>
      <rPr>
        <b/>
        <sz val="10"/>
        <rFont val="Verdana"/>
      </rPr>
      <t>hwart</t>
    </r>
  </si>
  <si>
    <t>Virtual Row Number</t>
  </si>
  <si>
    <t>Starting Search Row</t>
  </si>
  <si>
    <t>Starting SO Row</t>
  </si>
  <si>
    <t>SO Row Count</t>
  </si>
  <si>
    <t>Virtual Row Count</t>
  </si>
  <si>
    <r>
      <t>Column</t>
    </r>
    <r>
      <rPr>
        <b/>
        <sz val="10"/>
        <rFont val="Verdana"/>
      </rPr>
      <t xml:space="preserve"> of Interest</t>
    </r>
  </si>
  <si>
    <t>Initial Conditions</t>
  </si>
  <si>
    <t>Attackers</t>
  </si>
  <si>
    <t>and</t>
  </si>
  <si>
    <t>or</t>
  </si>
  <si>
    <t>Prohibited Threats</t>
  </si>
  <si>
    <t>If Any</t>
  </si>
  <si>
    <t>Conjunction Phrase</t>
  </si>
  <si>
    <t>Count of Remaining Items</t>
  </si>
  <si>
    <t>Remaining Items Phrase</t>
  </si>
  <si>
    <t>Full Phrase</t>
  </si>
  <si>
    <t>Row Count</t>
  </si>
  <si>
    <t>then</t>
  </si>
  <si>
    <t>Sentence</t>
  </si>
  <si>
    <t>Minimum Defined?</t>
  </si>
  <si>
    <t>Any Defined?</t>
  </si>
  <si>
    <t>Issue Criticality</t>
  </si>
  <si>
    <t>Clean Shared  Environment?</t>
  </si>
  <si>
    <t>Clean Shared Resources?</t>
  </si>
  <si>
    <t>Unique, Non-Blank Selected Actors</t>
  </si>
  <si>
    <t>Shared Environment</t>
  </si>
  <si>
    <t>Shared Resources</t>
  </si>
  <si>
    <t>Starting Item Row</t>
  </si>
  <si>
    <r>
      <rPr>
        <b/>
        <sz val="10"/>
        <rFont val="Verdana"/>
      </rPr>
      <t>Corresponding</t>
    </r>
    <r>
      <rPr>
        <b/>
        <sz val="10"/>
        <rFont val="Verdana"/>
      </rPr>
      <t xml:space="preserve"> Column </t>
    </r>
    <r>
      <rPr>
        <b/>
        <sz val="10"/>
        <rFont val="Verdana"/>
      </rPr>
      <t>Numb</t>
    </r>
    <r>
      <rPr>
        <b/>
        <sz val="10"/>
        <rFont val="Verdana"/>
      </rPr>
      <t>er</t>
    </r>
  </si>
  <si>
    <t>Unique, Non-Blank Data Whose Existence Derives From Actors</t>
  </si>
  <si>
    <t>Elevation of Privilege</t>
  </si>
  <si>
    <t>Unique, Non-Blank Selected Data Names</t>
  </si>
  <si>
    <t>Actor Data from Previous Row (i.e. Row Above)</t>
  </si>
  <si>
    <t>Data from Previous Row (i.e. Row Above)</t>
  </si>
  <si>
    <t>Unique Favored User?</t>
  </si>
  <si>
    <t>Unique Attacker?</t>
  </si>
  <si>
    <t>Unique Shared Environment?</t>
  </si>
  <si>
    <t>Lookup Column</t>
  </si>
  <si>
    <t>Unique, Non-Blank Selected Protocol Names</t>
  </si>
  <si>
    <t>Derived Connection Data</t>
  </si>
  <si>
    <t>Unique, Non-Blank Selected Connection Names</t>
  </si>
  <si>
    <t>Unique Shared?</t>
  </si>
  <si>
    <t>Non-Blank Name as Number</t>
  </si>
  <si>
    <t>Unauthenticated as Number</t>
  </si>
  <si>
    <t>Others' Resources</t>
  </si>
  <si>
    <t>Next Step</t>
  </si>
  <si>
    <t>A&amp;B</t>
  </si>
  <si>
    <t>Fully Qualified Step #</t>
  </si>
  <si>
    <t>Unique, Non-Blank Selected Use Case Steps</t>
  </si>
  <si>
    <t>Result</t>
  </si>
  <si>
    <r>
      <rPr>
        <b/>
        <sz val="10"/>
        <rFont val="Verdana"/>
      </rPr>
      <t>Result</t>
    </r>
    <r>
      <rPr>
        <b/>
        <sz val="10"/>
        <rFont val="Verdana"/>
      </rPr>
      <t xml:space="preserve"> Column</t>
    </r>
  </si>
  <si>
    <t>First Use of FQS#?</t>
  </si>
  <si>
    <t>Derived Use Case Data</t>
  </si>
  <si>
    <t>Use Case  #</t>
  </si>
  <si>
    <t>Same, Possibly Blank Choice?</t>
  </si>
  <si>
    <t>First Use of Use Case #?</t>
  </si>
  <si>
    <t>Reviewed?</t>
  </si>
  <si>
    <t>Step</t>
  </si>
  <si>
    <t>Attacker Influenced?</t>
  </si>
  <si>
    <t>Rationale for Attacker Influence</t>
  </si>
  <si>
    <t>UC1</t>
  </si>
  <si>
    <t>Trike</t>
  </si>
  <si>
    <t>System</t>
  </si>
  <si>
    <t>Methodology Version</t>
  </si>
  <si>
    <t>Spreadsheet Version</t>
  </si>
  <si>
    <t>Help</t>
  </si>
  <si>
    <t>License</t>
  </si>
  <si>
    <t>The following license applies to the Trike engine as coded into the formulas in this spreadsheet.
Copyright (c) 2010-2011 Brenda Larcom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</si>
  <si>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1.5.05</t>
  </si>
  <si>
    <t>http://trike.svn.sourceforge.net/viewvc/trike/trunk/docs/help/TrikeHelp.xlsx</t>
  </si>
  <si>
    <t>SO1</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</si>
</sst>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Verdana"/>
    </font>
    <font>
      <sz val="10"/>
      <name val="Verdana"/>
    </font>
    <font>
      <b/>
      <sz val="10"/>
      <name val="Verdana"/>
    </font>
    <font>
      <b/>
      <sz val="10"/>
      <name val="Verdana"/>
    </font>
    <font>
      <b/>
      <sz val="10"/>
      <name val="Verdana"/>
    </font>
    <font>
      <b/>
      <sz val="10"/>
      <name val="Verdana"/>
    </font>
    <font>
      <b/>
      <sz val="10"/>
      <name val="Verdana"/>
    </font>
    <font>
      <sz val="10"/>
      <name val="Verdana"/>
    </font>
    <font>
      <b/>
      <sz val="10"/>
      <name val="Verdana"/>
    </font>
    <font>
      <sz val="10"/>
      <name val="Verdana"/>
    </font>
    <font>
      <sz val="8"/>
      <name val="Verdana"/>
    </font>
    <font>
      <b/>
      <sz val="12"/>
      <name val="Verdana"/>
    </font>
    <font>
      <sz val="6"/>
      <name val="Verdana"/>
    </font>
    <font>
      <sz val="6"/>
      <color indexed="10"/>
      <name val="Verdana"/>
    </font>
    <font>
      <sz val="10"/>
      <color indexed="10"/>
      <name val="Verdana"/>
      <family val="2"/>
    </font>
    <font>
      <sz val="9"/>
      <color indexed="81"/>
      <name val="Verdana"/>
    </font>
    <font>
      <b/>
      <sz val="9"/>
      <color indexed="81"/>
      <name val="Verdana"/>
    </font>
    <font>
      <b/>
      <sz val="18"/>
      <name val="Verdana"/>
    </font>
    <font>
      <sz val="10"/>
      <color indexed="8"/>
      <name val="Verdana"/>
    </font>
    <font>
      <u/>
      <sz val="10"/>
      <color theme="10"/>
      <name val="Verdana"/>
    </font>
    <font>
      <u/>
      <sz val="10"/>
      <color theme="11"/>
      <name val="Verdana"/>
    </font>
    <font>
      <sz val="10"/>
      <color rgb="FFFF0000"/>
      <name val="Verdana"/>
    </font>
    <font>
      <b/>
      <sz val="6"/>
      <name val="Verdana"/>
    </font>
    <font>
      <b/>
      <sz val="8"/>
      <name val="Verdana"/>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43"/>
        <bgColor indexed="64"/>
      </patternFill>
    </fill>
    <fill>
      <patternFill patternType="gray0625">
        <bgColor indexed="43"/>
      </patternFill>
    </fill>
    <fill>
      <patternFill patternType="lightUp">
        <bgColor indexed="15"/>
      </patternFill>
    </fill>
    <fill>
      <patternFill patternType="lightUp">
        <bgColor indexed="44"/>
      </patternFill>
    </fill>
    <fill>
      <patternFill patternType="solid">
        <fgColor indexed="22"/>
        <bgColor indexed="64"/>
      </patternFill>
    </fill>
    <fill>
      <patternFill patternType="solid">
        <fgColor theme="0" tint="-0.34998626667073579"/>
        <bgColor indexed="64"/>
      </patternFill>
    </fill>
    <fill>
      <patternFill patternType="lightUp">
        <fgColor rgb="FF000000"/>
        <bgColor rgb="FF99CCFF"/>
      </patternFill>
    </fill>
    <fill>
      <patternFill patternType="lightUp">
        <fgColor rgb="FF000000"/>
        <bgColor rgb="FF00ABEA"/>
      </patternFill>
    </fill>
    <fill>
      <patternFill patternType="solid">
        <fgColor rgb="FFFFFF99"/>
        <bgColor indexed="64"/>
      </patternFill>
    </fill>
    <fill>
      <patternFill patternType="solid">
        <fgColor rgb="FF83CAF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ck">
        <color auto="1"/>
      </left>
      <right/>
      <top style="thin">
        <color auto="1"/>
      </top>
      <bottom/>
      <diagonal/>
    </border>
    <border>
      <left style="thick">
        <color auto="1"/>
      </left>
      <right/>
      <top/>
      <bottom style="thin">
        <color auto="1"/>
      </bottom>
      <diagonal/>
    </border>
    <border>
      <left style="thin">
        <color auto="1"/>
      </left>
      <right/>
      <top/>
      <bottom/>
      <diagonal/>
    </border>
    <border>
      <left style="thick">
        <color auto="1"/>
      </left>
      <right/>
      <top/>
      <bottom/>
      <diagonal/>
    </border>
    <border>
      <left style="thick">
        <color auto="1"/>
      </left>
      <right style="dashed">
        <color auto="1"/>
      </right>
      <top style="thin">
        <color auto="1"/>
      </top>
      <bottom style="thin">
        <color auto="1"/>
      </bottom>
      <diagonal/>
    </border>
    <border>
      <left style="dashed">
        <color auto="1"/>
      </left>
      <right/>
      <top style="thin">
        <color auto="1"/>
      </top>
      <bottom style="thin">
        <color auto="1"/>
      </bottom>
      <diagonal/>
    </border>
    <border>
      <left/>
      <right style="thick">
        <color auto="1"/>
      </right>
      <top/>
      <bottom style="thin">
        <color auto="1"/>
      </bottom>
      <diagonal/>
    </border>
    <border>
      <left style="dashed">
        <color auto="1"/>
      </left>
      <right style="dashed">
        <color auto="1"/>
      </right>
      <top style="thin">
        <color auto="1"/>
      </top>
      <bottom style="thin">
        <color auto="1"/>
      </bottom>
      <diagonal/>
    </border>
    <border>
      <left/>
      <right style="thin">
        <color auto="1"/>
      </right>
      <top/>
      <bottom/>
      <diagonal/>
    </border>
    <border>
      <left/>
      <right/>
      <top style="thin">
        <color auto="1"/>
      </top>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n">
        <color auto="1"/>
      </left>
      <right style="dashed">
        <color auto="1"/>
      </right>
      <top style="thin">
        <color auto="1"/>
      </top>
      <bottom style="thin">
        <color auto="1"/>
      </bottom>
      <diagonal/>
    </border>
    <border>
      <left style="thick">
        <color auto="1"/>
      </left>
      <right style="thin">
        <color auto="1"/>
      </right>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diagonal/>
    </border>
    <border>
      <left style="thin">
        <color auto="1"/>
      </left>
      <right style="thick">
        <color auto="1"/>
      </right>
      <top/>
      <bottom/>
      <diagonal/>
    </border>
    <border>
      <left style="thin">
        <color auto="1"/>
      </left>
      <right style="thick">
        <color auto="1"/>
      </right>
      <top style="thin">
        <color auto="1"/>
      </top>
      <bottom style="thin">
        <color auto="1"/>
      </bottom>
      <diagonal/>
    </border>
    <border>
      <left style="mediumDashed">
        <color auto="1"/>
      </left>
      <right style="thin">
        <color auto="1"/>
      </right>
      <top/>
      <bottom/>
      <diagonal/>
    </border>
    <border>
      <left style="mediumDashed">
        <color auto="1"/>
      </left>
      <right style="thin">
        <color auto="1"/>
      </right>
      <top style="thin">
        <color auto="1"/>
      </top>
      <bottom style="thin">
        <color auto="1"/>
      </bottom>
      <diagonal/>
    </border>
    <border>
      <left style="mediumDashed">
        <color auto="1"/>
      </left>
      <right/>
      <top style="thin">
        <color auto="1"/>
      </top>
      <bottom style="thin">
        <color auto="1"/>
      </bottom>
      <diagonal/>
    </border>
    <border>
      <left style="thin">
        <color auto="1"/>
      </left>
      <right style="thick">
        <color auto="1"/>
      </right>
      <top style="thin">
        <color auto="1"/>
      </top>
      <bottom/>
      <diagonal/>
    </border>
    <border>
      <left style="dashed">
        <color auto="1"/>
      </left>
      <right style="thin">
        <color auto="1"/>
      </right>
      <top style="thin">
        <color auto="1"/>
      </top>
      <bottom style="thin">
        <color auto="1"/>
      </bottom>
      <diagonal/>
    </border>
  </borders>
  <cellStyleXfs count="115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cellStyleXfs>
  <cellXfs count="336">
    <xf numFmtId="0" fontId="0" fillId="0" borderId="0" xfId="0"/>
    <xf numFmtId="0" fontId="9"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12" fillId="2" borderId="1" xfId="0" applyFont="1" applyFill="1" applyBorder="1" applyAlignment="1">
      <alignment horizontal="center" vertical="top" wrapText="1"/>
    </xf>
    <xf numFmtId="0" fontId="11" fillId="3" borderId="1" xfId="0" applyFont="1" applyFill="1" applyBorder="1" applyAlignment="1">
      <alignment wrapText="1"/>
    </xf>
    <xf numFmtId="0" fontId="11" fillId="3" borderId="1" xfId="0" applyFont="1" applyFill="1" applyBorder="1" applyAlignment="1">
      <alignment horizontal="center" wrapText="1"/>
    </xf>
    <xf numFmtId="0" fontId="11" fillId="3" borderId="1" xfId="0" applyFont="1" applyFill="1" applyBorder="1" applyAlignment="1">
      <alignment textRotation="90" wrapText="1"/>
    </xf>
    <xf numFmtId="0" fontId="11" fillId="3" borderId="9" xfId="0" applyFont="1" applyFill="1" applyBorder="1" applyAlignment="1">
      <alignment vertical="top" wrapText="1"/>
    </xf>
    <xf numFmtId="0" fontId="11" fillId="3" borderId="10" xfId="0" applyFont="1" applyFill="1" applyBorder="1" applyAlignment="1">
      <alignment vertical="top" wrapText="1"/>
    </xf>
    <xf numFmtId="0" fontId="11" fillId="3" borderId="7" xfId="0" applyFont="1" applyFill="1" applyBorder="1" applyAlignment="1">
      <alignment vertical="top" wrapText="1"/>
    </xf>
    <xf numFmtId="0" fontId="11" fillId="3" borderId="8" xfId="0" applyFont="1" applyFill="1" applyBorder="1" applyAlignment="1">
      <alignment vertical="top" wrapText="1"/>
    </xf>
    <xf numFmtId="0" fontId="11" fillId="3" borderId="1" xfId="0" applyFont="1" applyFill="1" applyBorder="1" applyAlignment="1">
      <alignment vertical="top" wrapText="1"/>
    </xf>
    <xf numFmtId="0" fontId="11" fillId="3" borderId="4" xfId="0" applyFont="1" applyFill="1" applyBorder="1" applyAlignment="1">
      <alignment wrapText="1"/>
    </xf>
    <xf numFmtId="0" fontId="11" fillId="3" borderId="6" xfId="0" applyFont="1" applyFill="1" applyBorder="1" applyAlignment="1">
      <alignment wrapText="1"/>
    </xf>
    <xf numFmtId="0" fontId="11" fillId="3" borderId="5" xfId="0" applyFont="1" applyFill="1" applyBorder="1" applyAlignment="1">
      <alignment wrapText="1"/>
    </xf>
    <xf numFmtId="0" fontId="11" fillId="3" borderId="13" xfId="0" applyFont="1" applyFill="1" applyBorder="1" applyAlignment="1">
      <alignment wrapText="1"/>
    </xf>
    <xf numFmtId="0" fontId="11" fillId="3" borderId="6" xfId="0" applyFont="1" applyFill="1" applyBorder="1" applyAlignment="1">
      <alignment horizontal="left" textRotation="90" wrapText="1"/>
    </xf>
    <xf numFmtId="0" fontId="11" fillId="3" borderId="5" xfId="0" applyFont="1" applyFill="1" applyBorder="1" applyAlignment="1">
      <alignment horizontal="left" textRotation="90" wrapText="1"/>
    </xf>
    <xf numFmtId="0" fontId="11" fillId="3" borderId="6" xfId="0" applyFont="1" applyFill="1" applyBorder="1" applyAlignment="1">
      <alignment horizontal="center" wrapText="1"/>
    </xf>
    <xf numFmtId="0" fontId="11" fillId="6" borderId="5" xfId="0" applyFont="1" applyFill="1" applyBorder="1" applyAlignment="1">
      <alignment horizontal="left" textRotation="90" wrapText="1"/>
    </xf>
    <xf numFmtId="0" fontId="7" fillId="7" borderId="1" xfId="0" applyFont="1" applyFill="1" applyBorder="1"/>
    <xf numFmtId="0" fontId="11" fillId="6" borderId="15" xfId="0" applyFont="1" applyFill="1" applyBorder="1" applyAlignment="1">
      <alignment horizontal="left" textRotation="90" wrapText="1"/>
    </xf>
    <xf numFmtId="0" fontId="11" fillId="6" borderId="6" xfId="0" applyFont="1" applyFill="1" applyBorder="1" applyAlignment="1">
      <alignment textRotation="90" wrapText="1"/>
    </xf>
    <xf numFmtId="0" fontId="11" fillId="3" borderId="16" xfId="0" applyFont="1" applyFill="1" applyBorder="1" applyAlignment="1">
      <alignment wrapText="1"/>
    </xf>
    <xf numFmtId="0" fontId="11" fillId="6" borderId="5" xfId="0" applyFont="1" applyFill="1" applyBorder="1" applyAlignment="1">
      <alignment wrapText="1"/>
    </xf>
    <xf numFmtId="0" fontId="11" fillId="5" borderId="6" xfId="0" applyFont="1" applyFill="1" applyBorder="1" applyAlignment="1">
      <alignment horizontal="left" textRotation="90" wrapText="1"/>
    </xf>
    <xf numFmtId="0" fontId="7" fillId="7" borderId="6" xfId="0" applyFont="1" applyFill="1" applyBorder="1"/>
    <xf numFmtId="0" fontId="5" fillId="7" borderId="3" xfId="0" applyFont="1" applyFill="1" applyBorder="1" applyAlignment="1">
      <alignment horizontal="left" textRotation="90"/>
    </xf>
    <xf numFmtId="0" fontId="11" fillId="6" borderId="5" xfId="0" applyFont="1" applyFill="1" applyBorder="1" applyAlignment="1">
      <alignment textRotation="90" wrapText="1"/>
    </xf>
    <xf numFmtId="0" fontId="12" fillId="7" borderId="1" xfId="0" applyFont="1" applyFill="1" applyBorder="1"/>
    <xf numFmtId="0" fontId="11" fillId="3" borderId="1" xfId="0" applyFont="1" applyFill="1" applyBorder="1" applyAlignment="1">
      <alignment wrapText="1"/>
    </xf>
    <xf numFmtId="0" fontId="11" fillId="6" borderId="21" xfId="0" applyFont="1" applyFill="1" applyBorder="1" applyAlignment="1">
      <alignment horizontal="left" textRotation="90" wrapText="1"/>
    </xf>
    <xf numFmtId="0" fontId="11" fillId="6" borderId="6" xfId="0" applyFont="1" applyFill="1" applyBorder="1" applyAlignment="1">
      <alignment horizontal="left" textRotation="90" wrapText="1"/>
    </xf>
    <xf numFmtId="0" fontId="11" fillId="6" borderId="4" xfId="0" applyFont="1" applyFill="1" applyBorder="1" applyAlignment="1">
      <alignment wrapText="1"/>
    </xf>
    <xf numFmtId="0" fontId="11" fillId="3" borderId="4" xfId="0" applyFont="1" applyFill="1" applyBorder="1" applyAlignment="1">
      <alignment horizontal="left" textRotation="90" wrapText="1"/>
    </xf>
    <xf numFmtId="0" fontId="4" fillId="5" borderId="4" xfId="0" applyFont="1" applyFill="1" applyBorder="1" applyAlignment="1">
      <alignment horizontal="left" textRotation="90" wrapText="1"/>
    </xf>
    <xf numFmtId="0" fontId="12" fillId="7" borderId="6" xfId="0" applyFont="1" applyFill="1" applyBorder="1"/>
    <xf numFmtId="0" fontId="11" fillId="3" borderId="24" xfId="0" applyFont="1" applyFill="1" applyBorder="1" applyAlignment="1">
      <alignment wrapText="1"/>
    </xf>
    <xf numFmtId="0" fontId="4" fillId="4" borderId="1" xfId="0" applyFont="1" applyFill="1" applyBorder="1" applyAlignment="1">
      <alignment vertical="top" wrapText="1"/>
    </xf>
    <xf numFmtId="0" fontId="7" fillId="4" borderId="1" xfId="0" applyFont="1" applyFill="1" applyBorder="1" applyAlignment="1">
      <alignment vertical="top" wrapText="1"/>
    </xf>
    <xf numFmtId="0" fontId="13" fillId="4" borderId="1" xfId="0" applyFont="1" applyFill="1" applyBorder="1" applyAlignment="1">
      <alignment vertical="top"/>
    </xf>
    <xf numFmtId="0" fontId="13" fillId="4" borderId="2" xfId="0" applyFont="1" applyFill="1" applyBorder="1" applyAlignment="1">
      <alignment vertical="top"/>
    </xf>
    <xf numFmtId="0" fontId="14" fillId="4" borderId="1" xfId="0" applyFont="1" applyFill="1" applyBorder="1" applyAlignment="1">
      <alignment vertical="top" wrapText="1"/>
    </xf>
    <xf numFmtId="0" fontId="7" fillId="7" borderId="1" xfId="0" applyFont="1" applyFill="1" applyBorder="1" applyAlignment="1">
      <alignment vertical="top"/>
    </xf>
    <xf numFmtId="0" fontId="0" fillId="0" borderId="0" xfId="0" applyAlignment="1">
      <alignment vertical="top"/>
    </xf>
    <xf numFmtId="0" fontId="7" fillId="7" borderId="7" xfId="0" applyFont="1" applyFill="1" applyBorder="1" applyAlignment="1">
      <alignment vertical="top"/>
    </xf>
    <xf numFmtId="0" fontId="14" fillId="4" borderId="17" xfId="0" applyFont="1" applyFill="1" applyBorder="1" applyAlignment="1">
      <alignment vertical="top" wrapText="1"/>
    </xf>
    <xf numFmtId="0" fontId="14" fillId="4" borderId="18" xfId="0" applyFont="1" applyFill="1" applyBorder="1" applyAlignment="1">
      <alignment vertical="top" wrapText="1"/>
    </xf>
    <xf numFmtId="0" fontId="14" fillId="4" borderId="11" xfId="0" applyFont="1" applyFill="1" applyBorder="1" applyAlignment="1">
      <alignment vertical="top" wrapText="1"/>
    </xf>
    <xf numFmtId="0" fontId="14" fillId="4" borderId="3" xfId="0" applyFont="1" applyFill="1" applyBorder="1" applyAlignment="1">
      <alignment vertical="top" wrapText="1"/>
    </xf>
    <xf numFmtId="0" fontId="14" fillId="4" borderId="20" xfId="0" applyFont="1" applyFill="1" applyBorder="1" applyAlignment="1">
      <alignment vertical="top" wrapText="1"/>
    </xf>
    <xf numFmtId="0" fontId="6" fillId="4" borderId="1" xfId="0" applyFont="1" applyFill="1" applyBorder="1" applyAlignment="1">
      <alignment vertical="top" wrapText="1"/>
    </xf>
    <xf numFmtId="0" fontId="7" fillId="5" borderId="1" xfId="0" applyFont="1" applyFill="1" applyBorder="1" applyAlignment="1">
      <alignment vertical="top" wrapText="1"/>
    </xf>
    <xf numFmtId="0" fontId="14" fillId="4" borderId="23" xfId="0" applyFont="1" applyFill="1" applyBorder="1" applyAlignment="1">
      <alignment vertical="top" wrapText="1"/>
    </xf>
    <xf numFmtId="0" fontId="14" fillId="4" borderId="25" xfId="0" applyFont="1" applyFill="1" applyBorder="1" applyAlignment="1">
      <alignment vertical="top" wrapText="1"/>
    </xf>
    <xf numFmtId="0" fontId="11" fillId="3" borderId="26" xfId="0" applyFont="1" applyFill="1" applyBorder="1" applyAlignment="1">
      <alignment wrapText="1"/>
    </xf>
    <xf numFmtId="0" fontId="17" fillId="2" borderId="9"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4" fillId="6" borderId="5" xfId="0" applyFont="1" applyFill="1" applyBorder="1" applyAlignment="1">
      <alignment textRotation="90" wrapText="1"/>
    </xf>
    <xf numFmtId="0" fontId="7" fillId="7" borderId="9" xfId="0" applyFont="1" applyFill="1" applyBorder="1" applyAlignment="1">
      <alignment vertical="top" wrapText="1"/>
    </xf>
    <xf numFmtId="0" fontId="7" fillId="7" borderId="22" xfId="0" applyFont="1" applyFill="1" applyBorder="1" applyAlignment="1">
      <alignment vertical="top" wrapText="1"/>
    </xf>
    <xf numFmtId="0" fontId="7" fillId="7" borderId="10" xfId="0" applyFont="1" applyFill="1" applyBorder="1" applyAlignment="1">
      <alignment vertical="top" wrapText="1"/>
    </xf>
    <xf numFmtId="0" fontId="7" fillId="7" borderId="7" xfId="0" applyFont="1" applyFill="1" applyBorder="1" applyAlignment="1">
      <alignment vertical="top" wrapText="1"/>
    </xf>
    <xf numFmtId="0" fontId="7" fillId="7" borderId="12" xfId="0" applyFont="1" applyFill="1" applyBorder="1" applyAlignment="1">
      <alignment vertical="top" wrapText="1"/>
    </xf>
    <xf numFmtId="0" fontId="7" fillId="7" borderId="8" xfId="0" applyFont="1" applyFill="1" applyBorder="1" applyAlignment="1">
      <alignment vertical="top" wrapText="1"/>
    </xf>
    <xf numFmtId="0" fontId="0" fillId="0" borderId="0" xfId="0" quotePrefix="1"/>
    <xf numFmtId="0" fontId="17" fillId="2" borderId="15" xfId="0" applyFont="1" applyFill="1" applyBorder="1" applyAlignment="1">
      <alignment horizontal="center" vertical="center" wrapText="1"/>
    </xf>
    <xf numFmtId="0" fontId="4" fillId="6" borderId="1" xfId="0" applyFont="1" applyFill="1" applyBorder="1" applyAlignment="1">
      <alignment wrapText="1"/>
    </xf>
    <xf numFmtId="0" fontId="11" fillId="3" borderId="1" xfId="0" applyFont="1" applyFill="1" applyBorder="1" applyAlignment="1">
      <alignment horizontal="center" wrapText="1"/>
    </xf>
    <xf numFmtId="0" fontId="5" fillId="7" borderId="3" xfId="0" applyFont="1" applyFill="1" applyBorder="1" applyAlignment="1">
      <alignment horizontal="left" textRotation="90" wrapText="1"/>
    </xf>
    <xf numFmtId="0" fontId="11" fillId="6" borderId="4" xfId="0" applyFont="1" applyFill="1" applyBorder="1" applyAlignment="1">
      <alignment horizontal="left" wrapText="1"/>
    </xf>
    <xf numFmtId="0" fontId="7" fillId="7" borderId="7" xfId="0" applyFont="1" applyFill="1" applyBorder="1"/>
    <xf numFmtId="0" fontId="11" fillId="6" borderId="1" xfId="0" applyFont="1" applyFill="1" applyBorder="1" applyAlignment="1">
      <alignment horizontal="left" wrapText="1"/>
    </xf>
    <xf numFmtId="0" fontId="11" fillId="8" borderId="5" xfId="0" applyFont="1" applyFill="1" applyBorder="1" applyAlignment="1">
      <alignment vertical="top" wrapText="1"/>
    </xf>
    <xf numFmtId="0" fontId="11" fillId="6" borderId="15" xfId="0" applyFont="1" applyFill="1" applyBorder="1" applyAlignment="1">
      <alignment horizontal="left" wrapText="1"/>
    </xf>
    <xf numFmtId="0" fontId="11" fillId="6" borderId="5" xfId="0" applyFont="1" applyFill="1" applyBorder="1" applyAlignment="1">
      <alignment horizontal="left" wrapText="1"/>
    </xf>
    <xf numFmtId="0" fontId="7" fillId="7" borderId="9" xfId="0" applyFont="1" applyFill="1" applyBorder="1" applyAlignment="1">
      <alignment vertical="top"/>
    </xf>
    <xf numFmtId="0" fontId="7" fillId="7" borderId="22" xfId="0" applyFont="1" applyFill="1" applyBorder="1" applyAlignment="1">
      <alignment vertical="top"/>
    </xf>
    <xf numFmtId="0" fontId="7" fillId="7" borderId="10" xfId="0" applyFont="1" applyFill="1" applyBorder="1" applyAlignment="1">
      <alignment vertical="top"/>
    </xf>
    <xf numFmtId="0" fontId="7" fillId="7" borderId="12" xfId="0" applyFont="1" applyFill="1" applyBorder="1" applyAlignment="1">
      <alignment vertical="top"/>
    </xf>
    <xf numFmtId="0" fontId="7" fillId="7" borderId="8" xfId="0" applyFont="1" applyFill="1" applyBorder="1" applyAlignment="1">
      <alignment vertical="top"/>
    </xf>
    <xf numFmtId="0" fontId="11" fillId="6" borderId="29" xfId="0" applyFont="1" applyFill="1" applyBorder="1" applyAlignment="1">
      <alignment horizontal="left" wrapText="1"/>
    </xf>
    <xf numFmtId="0" fontId="11" fillId="6" borderId="30" xfId="0" applyFont="1" applyFill="1" applyBorder="1" applyAlignment="1">
      <alignment horizontal="left" wrapText="1"/>
    </xf>
    <xf numFmtId="0" fontId="7" fillId="7" borderId="23" xfId="0" applyFont="1" applyFill="1" applyBorder="1" applyAlignment="1">
      <alignment vertical="top"/>
    </xf>
    <xf numFmtId="0" fontId="7" fillId="7" borderId="31" xfId="0" applyFont="1" applyFill="1" applyBorder="1" applyAlignment="1">
      <alignment vertical="top"/>
    </xf>
    <xf numFmtId="0" fontId="11" fillId="6" borderId="31" xfId="0" applyFont="1" applyFill="1" applyBorder="1" applyAlignment="1">
      <alignment wrapText="1"/>
    </xf>
    <xf numFmtId="0" fontId="7" fillId="7" borderId="31" xfId="0" applyNumberFormat="1" applyFont="1" applyFill="1" applyBorder="1" applyAlignment="1">
      <alignment vertical="top"/>
    </xf>
    <xf numFmtId="0" fontId="0" fillId="0" borderId="0" xfId="0" applyNumberFormat="1"/>
    <xf numFmtId="0" fontId="11" fillId="3" borderId="7" xfId="0" applyFont="1" applyFill="1" applyBorder="1" applyAlignment="1">
      <alignment wrapText="1"/>
    </xf>
    <xf numFmtId="0" fontId="4" fillId="6" borderId="1" xfId="0" applyFont="1" applyFill="1" applyBorder="1" applyAlignment="1">
      <alignment wrapText="1"/>
    </xf>
    <xf numFmtId="0" fontId="11" fillId="6" borderId="1" xfId="0" applyFont="1" applyFill="1" applyBorder="1" applyAlignment="1">
      <alignment wrapText="1"/>
    </xf>
    <xf numFmtId="0" fontId="3" fillId="6" borderId="4" xfId="0" applyFont="1" applyFill="1" applyBorder="1" applyAlignment="1">
      <alignment textRotation="90" wrapText="1"/>
    </xf>
    <xf numFmtId="0" fontId="10" fillId="7" borderId="23" xfId="0" applyNumberFormat="1" applyFont="1" applyFill="1" applyBorder="1" applyAlignment="1">
      <alignment vertical="top"/>
    </xf>
    <xf numFmtId="0" fontId="10" fillId="7" borderId="1" xfId="0" applyNumberFormat="1" applyFont="1" applyFill="1" applyBorder="1" applyAlignment="1">
      <alignment vertical="top"/>
    </xf>
    <xf numFmtId="0" fontId="10" fillId="7" borderId="1" xfId="0" applyFont="1" applyFill="1" applyBorder="1" applyAlignment="1">
      <alignment vertical="top"/>
    </xf>
    <xf numFmtId="0" fontId="10" fillId="7" borderId="31" xfId="0" applyFont="1" applyFill="1" applyBorder="1" applyAlignment="1">
      <alignment vertical="top"/>
    </xf>
    <xf numFmtId="0" fontId="10" fillId="7" borderId="23" xfId="0" applyFont="1" applyFill="1" applyBorder="1" applyAlignment="1">
      <alignment vertical="top"/>
    </xf>
    <xf numFmtId="0" fontId="7" fillId="7" borderId="1" xfId="0" applyFont="1" applyFill="1" applyBorder="1" applyAlignment="1">
      <alignment wrapText="1"/>
    </xf>
    <xf numFmtId="0" fontId="0" fillId="0" borderId="0" xfId="0" applyAlignment="1">
      <alignment wrapText="1"/>
    </xf>
    <xf numFmtId="0" fontId="7" fillId="7" borderId="1" xfId="0" applyFont="1" applyFill="1" applyBorder="1" applyAlignment="1">
      <alignment vertical="top" wrapText="1"/>
    </xf>
    <xf numFmtId="0" fontId="11" fillId="6" borderId="6" xfId="0" applyFont="1" applyFill="1" applyBorder="1" applyAlignment="1">
      <alignment horizontal="center" wrapText="1"/>
    </xf>
    <xf numFmtId="0" fontId="11" fillId="6" borderId="4" xfId="0" applyFont="1" applyFill="1" applyBorder="1" applyAlignment="1">
      <alignment horizontal="left" textRotation="90" wrapText="1"/>
    </xf>
    <xf numFmtId="0" fontId="3" fillId="6" borderId="4" xfId="0" applyFont="1" applyFill="1" applyBorder="1" applyAlignment="1">
      <alignment wrapText="1"/>
    </xf>
    <xf numFmtId="0" fontId="11" fillId="3" borderId="0" xfId="0" applyFont="1" applyFill="1" applyBorder="1" applyAlignment="1">
      <alignment wrapText="1"/>
    </xf>
    <xf numFmtId="0" fontId="7" fillId="7" borderId="6" xfId="0" applyFont="1" applyFill="1" applyBorder="1" applyAlignment="1">
      <alignment wrapText="1"/>
    </xf>
    <xf numFmtId="0" fontId="11" fillId="3" borderId="5" xfId="0" applyFont="1" applyFill="1" applyBorder="1" applyAlignment="1">
      <alignment horizontal="left" wrapText="1"/>
    </xf>
    <xf numFmtId="0" fontId="18" fillId="8" borderId="1" xfId="0" applyFont="1" applyFill="1" applyBorder="1" applyAlignment="1">
      <alignment vertical="top" wrapText="1"/>
    </xf>
    <xf numFmtId="0" fontId="11" fillId="6" borderId="0" xfId="0" applyFont="1" applyFill="1" applyBorder="1" applyAlignment="1">
      <alignment wrapText="1"/>
    </xf>
    <xf numFmtId="0" fontId="11" fillId="3" borderId="15" xfId="0" applyFont="1" applyFill="1" applyBorder="1" applyAlignment="1">
      <alignment wrapText="1"/>
    </xf>
    <xf numFmtId="0" fontId="11" fillId="3" borderId="15" xfId="0" applyFont="1" applyFill="1" applyBorder="1" applyAlignment="1">
      <alignment horizontal="left" wrapText="1"/>
    </xf>
    <xf numFmtId="0" fontId="14" fillId="4" borderId="2" xfId="0" applyFont="1" applyFill="1" applyBorder="1" applyAlignment="1">
      <alignment vertical="top" wrapText="1"/>
    </xf>
    <xf numFmtId="0" fontId="11" fillId="3" borderId="26" xfId="0" applyFont="1" applyFill="1" applyBorder="1" applyAlignment="1">
      <alignment horizontal="left" textRotation="90" wrapText="1"/>
    </xf>
    <xf numFmtId="0" fontId="11" fillId="3" borderId="9" xfId="0" applyFont="1" applyFill="1" applyBorder="1" applyAlignment="1">
      <alignment wrapText="1"/>
    </xf>
    <xf numFmtId="0" fontId="11" fillId="3" borderId="32" xfId="0" applyFont="1" applyFill="1" applyBorder="1" applyAlignment="1">
      <alignment wrapText="1"/>
    </xf>
    <xf numFmtId="0" fontId="14" fillId="4" borderId="33" xfId="0" applyFont="1" applyFill="1" applyBorder="1" applyAlignment="1">
      <alignment vertical="top" wrapText="1"/>
    </xf>
    <xf numFmtId="0" fontId="11" fillId="6" borderId="1" xfId="0" applyFont="1" applyFill="1" applyBorder="1" applyAlignment="1">
      <alignment wrapText="1"/>
    </xf>
    <xf numFmtId="0" fontId="11" fillId="8" borderId="1" xfId="0" applyFont="1" applyFill="1" applyBorder="1" applyAlignment="1">
      <alignment horizontal="left" textRotation="90" wrapText="1"/>
    </xf>
    <xf numFmtId="0" fontId="11" fillId="8" borderId="27" xfId="0" applyFont="1" applyFill="1" applyBorder="1" applyAlignment="1">
      <alignment horizontal="left" textRotation="90" wrapText="1"/>
    </xf>
    <xf numFmtId="0" fontId="14" fillId="4" borderId="34" xfId="0" applyFont="1" applyFill="1" applyBorder="1" applyAlignment="1">
      <alignment vertical="top" wrapText="1"/>
    </xf>
    <xf numFmtId="0" fontId="2" fillId="6" borderId="4" xfId="0" applyFont="1" applyFill="1" applyBorder="1" applyAlignment="1">
      <alignment wrapText="1"/>
    </xf>
    <xf numFmtId="0" fontId="0" fillId="7" borderId="23" xfId="0" applyFill="1" applyBorder="1" applyAlignment="1">
      <alignment vertical="top"/>
    </xf>
    <xf numFmtId="0" fontId="1" fillId="4" borderId="1" xfId="0" applyFont="1" applyFill="1" applyBorder="1" applyAlignment="1">
      <alignment vertical="top" wrapText="1"/>
    </xf>
    <xf numFmtId="0" fontId="11" fillId="3" borderId="1" xfId="0" applyFont="1" applyFill="1" applyBorder="1" applyAlignment="1">
      <alignment wrapText="1"/>
    </xf>
    <xf numFmtId="0" fontId="2" fillId="4" borderId="1" xfId="0" applyFont="1" applyFill="1" applyBorder="1" applyAlignment="1">
      <alignment vertical="top" wrapText="1"/>
    </xf>
    <xf numFmtId="0" fontId="0" fillId="4" borderId="1" xfId="0" applyFont="1" applyFill="1" applyBorder="1" applyAlignment="1">
      <alignment vertical="top" wrapText="1"/>
    </xf>
    <xf numFmtId="0" fontId="11" fillId="3" borderId="5" xfId="0" applyFont="1" applyFill="1" applyBorder="1" applyAlignment="1">
      <alignment textRotation="90" wrapText="1"/>
    </xf>
    <xf numFmtId="0" fontId="3" fillId="6" borderId="5" xfId="0" applyFont="1" applyFill="1" applyBorder="1" applyAlignment="1">
      <alignment wrapText="1"/>
    </xf>
    <xf numFmtId="0" fontId="2" fillId="7" borderId="3" xfId="0" applyFont="1" applyFill="1" applyBorder="1" applyAlignment="1">
      <alignment horizontal="left" textRotation="90" wrapText="1"/>
    </xf>
    <xf numFmtId="0" fontId="0" fillId="7" borderId="1" xfId="0" applyFont="1" applyFill="1" applyBorder="1" applyAlignment="1">
      <alignment wrapText="1"/>
    </xf>
    <xf numFmtId="0" fontId="0" fillId="7" borderId="1" xfId="0" applyFont="1" applyFill="1" applyBorder="1" applyAlignment="1">
      <alignment vertical="top" wrapText="1"/>
    </xf>
    <xf numFmtId="0" fontId="2" fillId="2" borderId="1" xfId="0" applyFont="1" applyFill="1" applyBorder="1" applyAlignment="1">
      <alignment vertical="top" wrapText="1"/>
    </xf>
    <xf numFmtId="0" fontId="2" fillId="6" borderId="4" xfId="0" applyFont="1" applyFill="1" applyBorder="1" applyAlignment="1">
      <alignment textRotation="88" wrapText="1"/>
    </xf>
    <xf numFmtId="0" fontId="0" fillId="7" borderId="6" xfId="0" applyFont="1" applyFill="1" applyBorder="1" applyAlignment="1">
      <alignment vertical="top" wrapText="1"/>
    </xf>
    <xf numFmtId="0" fontId="2" fillId="6" borderId="4" xfId="0" applyFont="1" applyFill="1" applyBorder="1" applyAlignment="1">
      <alignment textRotation="90" wrapText="1"/>
    </xf>
    <xf numFmtId="0" fontId="2" fillId="6" borderId="1" xfId="0" applyFont="1" applyFill="1" applyBorder="1" applyAlignment="1">
      <alignment wrapText="1"/>
    </xf>
    <xf numFmtId="0" fontId="11" fillId="6" borderId="4" xfId="0" applyFont="1" applyFill="1" applyBorder="1" applyAlignment="1">
      <alignment wrapText="1"/>
    </xf>
    <xf numFmtId="0" fontId="0" fillId="0" borderId="0" xfId="0" applyAlignment="1">
      <alignment wrapText="1"/>
    </xf>
    <xf numFmtId="0" fontId="11" fillId="3" borderId="6" xfId="0" applyFont="1" applyFill="1" applyBorder="1" applyAlignment="1">
      <alignment wrapText="1"/>
    </xf>
    <xf numFmtId="0" fontId="0" fillId="7" borderId="2" xfId="0" applyFont="1" applyFill="1" applyBorder="1" applyAlignment="1">
      <alignment wrapText="1"/>
    </xf>
    <xf numFmtId="0" fontId="7" fillId="7" borderId="11" xfId="0" applyFont="1" applyFill="1" applyBorder="1" applyAlignment="1">
      <alignment wrapText="1"/>
    </xf>
    <xf numFmtId="0" fontId="7" fillId="7" borderId="3" xfId="0" applyFont="1" applyFill="1" applyBorder="1" applyAlignment="1">
      <alignment wrapText="1"/>
    </xf>
    <xf numFmtId="0" fontId="7" fillId="7" borderId="2" xfId="0" applyFont="1" applyFill="1" applyBorder="1" applyAlignment="1">
      <alignment wrapText="1"/>
    </xf>
    <xf numFmtId="0" fontId="0" fillId="7" borderId="11" xfId="0" applyFont="1" applyFill="1" applyBorder="1" applyAlignment="1">
      <alignment wrapText="1"/>
    </xf>
    <xf numFmtId="0" fontId="2" fillId="6" borderId="1" xfId="0" applyFont="1" applyFill="1" applyBorder="1" applyAlignment="1">
      <alignment horizontal="left" wrapText="1"/>
    </xf>
    <xf numFmtId="0" fontId="2" fillId="5" borderId="4" xfId="0" applyFont="1" applyFill="1" applyBorder="1" applyAlignment="1">
      <alignment horizontal="left" textRotation="90" wrapText="1"/>
    </xf>
    <xf numFmtId="0" fontId="11" fillId="6" borderId="8" xfId="0" applyFont="1" applyFill="1" applyBorder="1" applyAlignment="1">
      <alignment horizontal="left" textRotation="90" wrapText="1"/>
    </xf>
    <xf numFmtId="0" fontId="11" fillId="6" borderId="5" xfId="0" applyFont="1" applyFill="1" applyBorder="1" applyAlignment="1">
      <alignment horizontal="center" wrapText="1"/>
    </xf>
    <xf numFmtId="0" fontId="7" fillId="9" borderId="3" xfId="0" applyFont="1" applyFill="1" applyBorder="1" applyAlignment="1">
      <alignment vertical="top" wrapText="1"/>
    </xf>
    <xf numFmtId="0" fontId="21" fillId="4" borderId="2" xfId="0" applyFont="1" applyFill="1" applyBorder="1" applyAlignment="1">
      <alignment vertical="top" wrapText="1"/>
    </xf>
    <xf numFmtId="0" fontId="21" fillId="4" borderId="20" xfId="0" applyFont="1" applyFill="1" applyBorder="1" applyAlignment="1">
      <alignment vertical="top" wrapText="1"/>
    </xf>
    <xf numFmtId="0" fontId="21" fillId="4" borderId="3" xfId="0" applyFont="1" applyFill="1" applyBorder="1" applyAlignment="1">
      <alignment vertical="top" wrapText="1"/>
    </xf>
    <xf numFmtId="0" fontId="2" fillId="6" borderId="4" xfId="0" applyFont="1" applyFill="1" applyBorder="1" applyAlignment="1">
      <alignment horizontal="left" textRotation="90" wrapText="1"/>
    </xf>
    <xf numFmtId="0" fontId="11" fillId="6" borderId="6" xfId="0" applyFont="1" applyFill="1" applyBorder="1" applyAlignment="1">
      <alignment wrapText="1"/>
    </xf>
    <xf numFmtId="0" fontId="2" fillId="7" borderId="3" xfId="0" applyFont="1" applyFill="1" applyBorder="1" applyAlignment="1">
      <alignment horizontal="left" textRotation="90"/>
    </xf>
    <xf numFmtId="0" fontId="23" fillId="6" borderId="6" xfId="0" applyFont="1" applyFill="1" applyBorder="1" applyAlignment="1">
      <alignment horizontal="left" wrapText="1"/>
    </xf>
    <xf numFmtId="0" fontId="3" fillId="6" borderId="5" xfId="0" applyFont="1" applyFill="1" applyBorder="1" applyAlignment="1">
      <alignment textRotation="90" wrapText="1"/>
    </xf>
    <xf numFmtId="0" fontId="7" fillId="7" borderId="3" xfId="0" applyFont="1" applyFill="1" applyBorder="1"/>
    <xf numFmtId="0" fontId="11" fillId="3" borderId="10" xfId="0" applyFont="1" applyFill="1" applyBorder="1" applyAlignment="1">
      <alignment wrapText="1"/>
    </xf>
    <xf numFmtId="0" fontId="11" fillId="3" borderId="21" xfId="0" applyFont="1" applyFill="1" applyBorder="1" applyAlignment="1">
      <alignment wrapText="1"/>
    </xf>
    <xf numFmtId="0" fontId="7" fillId="7" borderId="2" xfId="0" applyFont="1" applyFill="1" applyBorder="1"/>
    <xf numFmtId="0" fontId="7" fillId="7" borderId="4" xfId="0" applyFont="1" applyFill="1" applyBorder="1" applyAlignment="1">
      <alignment vertical="top"/>
    </xf>
    <xf numFmtId="0" fontId="10" fillId="10" borderId="23" xfId="0" applyFont="1" applyFill="1" applyBorder="1" applyAlignment="1">
      <alignment vertical="top"/>
    </xf>
    <xf numFmtId="0" fontId="10" fillId="10" borderId="3" xfId="0" applyFont="1" applyFill="1" applyBorder="1" applyAlignment="1">
      <alignment vertical="top"/>
    </xf>
    <xf numFmtId="0" fontId="10" fillId="10" borderId="28" xfId="0" applyFont="1" applyFill="1" applyBorder="1" applyAlignment="1">
      <alignment vertical="top"/>
    </xf>
    <xf numFmtId="0" fontId="14" fillId="4" borderId="36" xfId="0" applyFont="1" applyFill="1" applyBorder="1" applyAlignment="1">
      <alignment vertical="top" wrapText="1"/>
    </xf>
    <xf numFmtId="0" fontId="0" fillId="7" borderId="4" xfId="0" applyFont="1" applyFill="1" applyBorder="1" applyAlignment="1">
      <alignment wrapText="1"/>
    </xf>
    <xf numFmtId="0" fontId="11" fillId="6" borderId="21" xfId="0" applyFont="1" applyFill="1" applyBorder="1" applyAlignment="1">
      <alignment wrapText="1"/>
    </xf>
    <xf numFmtId="0" fontId="11" fillId="6" borderId="16" xfId="0" applyFont="1" applyFill="1" applyBorder="1" applyAlignment="1">
      <alignment horizontal="center" wrapText="1"/>
    </xf>
    <xf numFmtId="0" fontId="11" fillId="6" borderId="10" xfId="0" applyFont="1" applyFill="1" applyBorder="1" applyAlignment="1">
      <alignment horizontal="left" textRotation="90" wrapText="1"/>
    </xf>
    <xf numFmtId="0" fontId="11" fillId="6" borderId="35" xfId="0" applyFont="1" applyFill="1" applyBorder="1" applyAlignment="1">
      <alignment horizontal="left" textRotation="90" wrapText="1"/>
    </xf>
    <xf numFmtId="0" fontId="0" fillId="10" borderId="1" xfId="0" applyFill="1" applyBorder="1" applyAlignment="1">
      <alignment vertical="top"/>
    </xf>
    <xf numFmtId="0" fontId="3" fillId="6" borderId="5" xfId="0" applyFont="1" applyFill="1" applyBorder="1" applyAlignment="1">
      <alignment horizontal="left" textRotation="90" wrapText="1"/>
    </xf>
    <xf numFmtId="0" fontId="3" fillId="6" borderId="4" xfId="0" applyFont="1" applyFill="1" applyBorder="1" applyAlignment="1">
      <alignment horizontal="left" textRotation="90" wrapText="1"/>
    </xf>
    <xf numFmtId="0" fontId="11" fillId="6" borderId="8" xfId="0" applyFont="1" applyFill="1" applyBorder="1" applyAlignment="1">
      <alignment horizontal="left" wrapText="1"/>
    </xf>
    <xf numFmtId="0" fontId="22" fillId="6" borderId="2" xfId="0" applyFont="1" applyFill="1" applyBorder="1" applyAlignment="1">
      <alignment horizontal="center" wrapText="1"/>
    </xf>
    <xf numFmtId="0" fontId="11" fillId="3" borderId="29" xfId="0" applyFont="1" applyFill="1" applyBorder="1" applyAlignment="1">
      <alignment wrapText="1"/>
    </xf>
    <xf numFmtId="0" fontId="11" fillId="6" borderId="0" xfId="0" applyFont="1" applyFill="1" applyBorder="1" applyAlignment="1">
      <alignment textRotation="90" wrapText="1"/>
    </xf>
    <xf numFmtId="0" fontId="7" fillId="7" borderId="5" xfId="0" applyFont="1" applyFill="1" applyBorder="1"/>
    <xf numFmtId="0" fontId="7" fillId="7" borderId="8" xfId="0" applyFont="1" applyFill="1" applyBorder="1"/>
    <xf numFmtId="0" fontId="7" fillId="7" borderId="4" xfId="0" applyFont="1" applyFill="1" applyBorder="1"/>
    <xf numFmtId="0" fontId="23" fillId="7" borderId="2" xfId="0" applyFont="1" applyFill="1" applyBorder="1" applyAlignment="1">
      <alignment wrapText="1"/>
    </xf>
    <xf numFmtId="0" fontId="11" fillId="3" borderId="1" xfId="0" applyFont="1" applyFill="1" applyBorder="1" applyAlignment="1">
      <alignment wrapText="1"/>
    </xf>
    <xf numFmtId="0" fontId="0" fillId="4" borderId="1" xfId="0" quotePrefix="1" applyFont="1" applyFill="1" applyBorder="1" applyAlignment="1">
      <alignment vertical="top" wrapText="1"/>
    </xf>
    <xf numFmtId="0" fontId="0" fillId="5" borderId="1" xfId="0" applyFont="1" applyFill="1" applyBorder="1" applyAlignment="1">
      <alignment vertical="top" wrapText="1"/>
    </xf>
    <xf numFmtId="0" fontId="2" fillId="6" borderId="5" xfId="0" applyFont="1" applyFill="1" applyBorder="1" applyAlignment="1">
      <alignment horizontal="left" textRotation="90" wrapText="1"/>
    </xf>
    <xf numFmtId="0" fontId="13" fillId="12" borderId="9" xfId="0" applyFont="1" applyFill="1" applyBorder="1"/>
    <xf numFmtId="0" fontId="13" fillId="12" borderId="22" xfId="0" applyFont="1" applyFill="1" applyBorder="1"/>
    <xf numFmtId="0" fontId="13" fillId="12" borderId="10" xfId="0" applyFont="1" applyFill="1" applyBorder="1"/>
    <xf numFmtId="0" fontId="13" fillId="12" borderId="7" xfId="0" applyFont="1" applyFill="1" applyBorder="1"/>
    <xf numFmtId="0" fontId="13" fillId="12" borderId="12" xfId="0" applyFont="1" applyFill="1" applyBorder="1"/>
    <xf numFmtId="0" fontId="13" fillId="12" borderId="8" xfId="0" applyFont="1" applyFill="1" applyBorder="1"/>
    <xf numFmtId="0" fontId="11" fillId="6" borderId="27" xfId="0" applyFont="1" applyFill="1" applyBorder="1" applyAlignment="1">
      <alignment horizontal="center" wrapText="1"/>
    </xf>
    <xf numFmtId="0" fontId="0" fillId="0" borderId="11" xfId="0" applyBorder="1" applyAlignment="1">
      <alignment horizontal="center" wrapText="1"/>
    </xf>
    <xf numFmtId="0" fontId="0" fillId="0" borderId="28" xfId="0" applyBorder="1" applyAlignment="1">
      <alignment horizontal="center" wrapText="1"/>
    </xf>
    <xf numFmtId="0" fontId="11" fillId="6" borderId="2" xfId="0" applyFont="1" applyFill="1" applyBorder="1" applyAlignment="1">
      <alignment horizontal="left" wrapText="1"/>
    </xf>
    <xf numFmtId="0" fontId="11" fillId="6" borderId="11" xfId="0" applyFont="1" applyFill="1" applyBorder="1" applyAlignment="1">
      <alignment horizontal="left" wrapText="1"/>
    </xf>
    <xf numFmtId="0" fontId="0" fillId="0" borderId="11" xfId="0" applyBorder="1" applyAlignment="1">
      <alignment horizontal="left" wrapText="1"/>
    </xf>
    <xf numFmtId="0" fontId="0" fillId="0" borderId="28" xfId="0" applyBorder="1" applyAlignment="1">
      <alignment horizontal="left" wrapText="1"/>
    </xf>
    <xf numFmtId="0" fontId="11" fillId="6" borderId="27" xfId="0" applyFont="1" applyFill="1" applyBorder="1" applyAlignment="1">
      <alignment horizontal="left" wrapText="1"/>
    </xf>
    <xf numFmtId="0" fontId="11" fillId="6" borderId="2" xfId="0" applyFont="1" applyFill="1" applyBorder="1" applyAlignment="1">
      <alignment horizontal="center" wrapText="1"/>
    </xf>
    <xf numFmtId="0" fontId="0" fillId="0" borderId="11" xfId="0" applyBorder="1" applyAlignment="1">
      <alignment horizontal="center"/>
    </xf>
    <xf numFmtId="0" fontId="0" fillId="0" borderId="3" xfId="0" applyBorder="1" applyAlignment="1">
      <alignment horizontal="center"/>
    </xf>
    <xf numFmtId="0" fontId="11" fillId="3" borderId="7" xfId="0" applyFont="1" applyFill="1" applyBorder="1" applyAlignment="1">
      <alignment wrapText="1"/>
    </xf>
    <xf numFmtId="0" fontId="11" fillId="3" borderId="12" xfId="0" applyFont="1" applyFill="1" applyBorder="1" applyAlignment="1">
      <alignment wrapText="1"/>
    </xf>
    <xf numFmtId="0" fontId="11" fillId="3" borderId="19" xfId="0" applyFont="1" applyFill="1" applyBorder="1" applyAlignment="1">
      <alignment wrapText="1"/>
    </xf>
    <xf numFmtId="0" fontId="11" fillId="3" borderId="2" xfId="0" applyFont="1" applyFill="1" applyBorder="1" applyAlignment="1">
      <alignment wrapText="1"/>
    </xf>
    <xf numFmtId="0" fontId="11" fillId="3" borderId="11" xfId="0" applyFont="1" applyFill="1" applyBorder="1" applyAlignment="1">
      <alignment wrapText="1"/>
    </xf>
    <xf numFmtId="0" fontId="11" fillId="3" borderId="3" xfId="0" applyFont="1" applyFill="1" applyBorder="1" applyAlignment="1">
      <alignment wrapText="1"/>
    </xf>
    <xf numFmtId="0" fontId="11" fillId="3" borderId="14" xfId="0" applyFont="1" applyFill="1" applyBorder="1" applyAlignment="1">
      <alignment wrapText="1"/>
    </xf>
    <xf numFmtId="0" fontId="11" fillId="3" borderId="8" xfId="0" applyFont="1" applyFill="1" applyBorder="1" applyAlignment="1">
      <alignment wrapText="1"/>
    </xf>
    <xf numFmtId="0" fontId="11" fillId="6" borderId="1" xfId="0" applyFont="1" applyFill="1" applyBorder="1" applyAlignment="1">
      <alignment textRotation="1" wrapText="1"/>
    </xf>
    <xf numFmtId="0" fontId="11" fillId="6" borderId="2" xfId="0" applyFont="1" applyFill="1" applyBorder="1" applyAlignment="1">
      <alignment wrapText="1"/>
    </xf>
    <xf numFmtId="0" fontId="0" fillId="0" borderId="11" xfId="0" applyBorder="1" applyAlignment="1">
      <alignment wrapText="1"/>
    </xf>
    <xf numFmtId="0" fontId="11" fillId="6" borderId="7" xfId="0" applyFont="1" applyFill="1" applyBorder="1" applyAlignment="1">
      <alignment horizontal="left" wrapText="1"/>
    </xf>
    <xf numFmtId="0" fontId="11" fillId="6" borderId="12" xfId="0" applyFont="1" applyFill="1" applyBorder="1" applyAlignment="1">
      <alignment horizontal="left" wrapText="1"/>
    </xf>
    <xf numFmtId="0" fontId="0" fillId="0" borderId="8" xfId="0" applyBorder="1" applyAlignment="1">
      <alignment horizontal="left"/>
    </xf>
    <xf numFmtId="0" fontId="0" fillId="0" borderId="11" xfId="0" applyBorder="1" applyAlignment="1">
      <alignment horizontal="left"/>
    </xf>
    <xf numFmtId="0" fontId="0" fillId="0" borderId="28" xfId="0" applyBorder="1" applyAlignment="1">
      <alignment horizontal="left"/>
    </xf>
    <xf numFmtId="0" fontId="0" fillId="0" borderId="3" xfId="0" applyBorder="1" applyAlignment="1">
      <alignment horizontal="center" wrapText="1"/>
    </xf>
    <xf numFmtId="0" fontId="0" fillId="0" borderId="3" xfId="0" applyBorder="1" applyAlignment="1">
      <alignment horizontal="left" wrapText="1"/>
    </xf>
    <xf numFmtId="0" fontId="0" fillId="0" borderId="11" xfId="0" applyBorder="1" applyAlignment="1"/>
    <xf numFmtId="0" fontId="0" fillId="0" borderId="3" xfId="0" applyBorder="1" applyAlignment="1"/>
    <xf numFmtId="0" fontId="11" fillId="6" borderId="21" xfId="0" applyFont="1" applyFill="1" applyBorder="1" applyAlignment="1">
      <alignment vertical="center" textRotation="90" wrapText="1"/>
    </xf>
    <xf numFmtId="0" fontId="0" fillId="0" borderId="21" xfId="0" applyBorder="1" applyAlignment="1">
      <alignment vertical="center" wrapText="1"/>
    </xf>
    <xf numFmtId="0" fontId="0" fillId="0" borderId="8" xfId="0" applyBorder="1" applyAlignment="1">
      <alignment vertical="center" wrapText="1"/>
    </xf>
    <xf numFmtId="0" fontId="11" fillId="6" borderId="0" xfId="0" applyFont="1" applyFill="1" applyBorder="1" applyAlignment="1">
      <alignment vertical="center" textRotation="90" wrapText="1"/>
    </xf>
    <xf numFmtId="0" fontId="0" fillId="0" borderId="0" xfId="0" applyAlignment="1">
      <alignment vertical="center" textRotation="90" wrapText="1"/>
    </xf>
    <xf numFmtId="0" fontId="0" fillId="0" borderId="12" xfId="0" applyBorder="1" applyAlignment="1">
      <alignment vertical="center" textRotation="90" wrapText="1"/>
    </xf>
    <xf numFmtId="0" fontId="8" fillId="8" borderId="9" xfId="0" applyFont="1" applyFill="1" applyBorder="1" applyAlignment="1">
      <alignment vertical="top" wrapText="1"/>
    </xf>
    <xf numFmtId="0" fontId="0" fillId="0" borderId="1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1" fillId="3" borderId="6" xfId="0" applyFont="1" applyFill="1" applyBorder="1" applyAlignment="1">
      <alignment horizontal="right" vertical="center" textRotation="90" wrapText="1"/>
    </xf>
    <xf numFmtId="0" fontId="11" fillId="3" borderId="5" xfId="0" applyFont="1" applyFill="1" applyBorder="1" applyAlignment="1">
      <alignment horizontal="right" vertical="center" textRotation="90" wrapText="1"/>
    </xf>
    <xf numFmtId="0" fontId="11" fillId="3" borderId="4" xfId="0" applyFont="1" applyFill="1" applyBorder="1" applyAlignment="1">
      <alignment horizontal="right" vertical="center" textRotation="90" wrapText="1"/>
    </xf>
    <xf numFmtId="0" fontId="11" fillId="3" borderId="2" xfId="0" applyFont="1" applyFill="1" applyBorder="1" applyAlignment="1">
      <alignment horizontal="center" wrapText="1"/>
    </xf>
    <xf numFmtId="0" fontId="11" fillId="3" borderId="11" xfId="0" applyFont="1" applyFill="1" applyBorder="1" applyAlignment="1">
      <alignment horizontal="center" wrapText="1"/>
    </xf>
    <xf numFmtId="0" fontId="11" fillId="3" borderId="3" xfId="0" applyFont="1" applyFill="1" applyBorder="1" applyAlignment="1">
      <alignment horizontal="center" wrapText="1"/>
    </xf>
    <xf numFmtId="0" fontId="8" fillId="8" borderId="2" xfId="0" applyFont="1" applyFill="1" applyBorder="1" applyAlignment="1">
      <alignment vertical="top" wrapText="1"/>
    </xf>
    <xf numFmtId="0" fontId="8" fillId="8" borderId="11" xfId="0" applyFont="1" applyFill="1" applyBorder="1" applyAlignment="1">
      <alignment vertical="top" wrapText="1"/>
    </xf>
    <xf numFmtId="0" fontId="8" fillId="8" borderId="3" xfId="0" applyFont="1" applyFill="1" applyBorder="1" applyAlignment="1">
      <alignment vertical="top" wrapText="1"/>
    </xf>
    <xf numFmtId="0" fontId="11" fillId="6" borderId="11" xfId="0" applyFont="1" applyFill="1" applyBorder="1" applyAlignment="1">
      <alignment wrapText="1"/>
    </xf>
    <xf numFmtId="0" fontId="0" fillId="0" borderId="3" xfId="0" applyBorder="1" applyAlignment="1">
      <alignment wrapText="1"/>
    </xf>
    <xf numFmtId="0" fontId="11" fillId="6" borderId="7" xfId="0" applyFont="1" applyFill="1" applyBorder="1" applyAlignment="1">
      <alignment wrapText="1"/>
    </xf>
    <xf numFmtId="0" fontId="0" fillId="0" borderId="12" xfId="0" applyBorder="1" applyAlignment="1">
      <alignment wrapText="1"/>
    </xf>
    <xf numFmtId="0" fontId="0" fillId="0" borderId="8" xfId="0" applyBorder="1" applyAlignment="1">
      <alignment wrapText="1"/>
    </xf>
    <xf numFmtId="0" fontId="7" fillId="7" borderId="6" xfId="0" applyFont="1" applyFill="1" applyBorder="1" applyAlignment="1">
      <alignment vertical="top" wrapText="1"/>
    </xf>
    <xf numFmtId="0" fontId="7" fillId="7" borderId="4" xfId="0" applyFont="1" applyFill="1" applyBorder="1" applyAlignment="1">
      <alignment vertical="top" wrapText="1"/>
    </xf>
    <xf numFmtId="0" fontId="11" fillId="6" borderId="6" xfId="0" applyFont="1" applyFill="1" applyBorder="1" applyAlignment="1">
      <alignment vertical="center" textRotation="90" wrapText="1"/>
    </xf>
    <xf numFmtId="0" fontId="11" fillId="6" borderId="5" xfId="0" applyFont="1" applyFill="1" applyBorder="1" applyAlignment="1">
      <alignment vertical="center" textRotation="90" wrapText="1"/>
    </xf>
    <xf numFmtId="0" fontId="11" fillId="6" borderId="4" xfId="0" applyFont="1" applyFill="1" applyBorder="1" applyAlignment="1">
      <alignment vertical="center" textRotation="90" wrapText="1"/>
    </xf>
    <xf numFmtId="0" fontId="11" fillId="6" borderId="11" xfId="0" applyFont="1" applyFill="1" applyBorder="1" applyAlignment="1">
      <alignment horizontal="center" wrapText="1"/>
    </xf>
    <xf numFmtId="0" fontId="0" fillId="0" borderId="12" xfId="0" applyBorder="1" applyAlignment="1">
      <alignment horizontal="left"/>
    </xf>
    <xf numFmtId="0" fontId="11" fillId="6" borderId="15" xfId="0" applyFont="1" applyFill="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11" fillId="11" borderId="2" xfId="0" applyFont="1" applyFill="1" applyBorder="1" applyAlignment="1">
      <alignment horizontal="center" wrapText="1"/>
    </xf>
    <xf numFmtId="0" fontId="11" fillId="11" borderId="11" xfId="0" applyFont="1" applyFill="1" applyBorder="1" applyAlignment="1">
      <alignment horizontal="center" wrapText="1"/>
    </xf>
    <xf numFmtId="0" fontId="11" fillId="11" borderId="2" xfId="0" applyFont="1" applyFill="1" applyBorder="1" applyAlignment="1">
      <alignment horizontal="left" wrapText="1"/>
    </xf>
    <xf numFmtId="0" fontId="11" fillId="11" borderId="11" xfId="0" applyFont="1" applyFill="1" applyBorder="1" applyAlignment="1">
      <alignment horizontal="left" wrapText="1"/>
    </xf>
    <xf numFmtId="0" fontId="3" fillId="8" borderId="9" xfId="0" applyFont="1" applyFill="1" applyBorder="1" applyAlignment="1">
      <alignment vertical="top" wrapText="1"/>
    </xf>
    <xf numFmtId="0" fontId="3" fillId="0" borderId="10"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4" fillId="6" borderId="1" xfId="0" applyFont="1" applyFill="1" applyBorder="1" applyAlignment="1">
      <alignment wrapText="1"/>
    </xf>
    <xf numFmtId="0" fontId="0" fillId="0" borderId="1" xfId="0" applyBorder="1" applyAlignment="1">
      <alignment wrapText="1"/>
    </xf>
    <xf numFmtId="0" fontId="11" fillId="3" borderId="1" xfId="0" applyFont="1" applyFill="1" applyBorder="1" applyAlignment="1">
      <alignment wrapText="1"/>
    </xf>
    <xf numFmtId="0" fontId="0" fillId="0" borderId="1" xfId="0" applyBorder="1" applyAlignment="1"/>
    <xf numFmtId="0" fontId="11" fillId="6" borderId="12" xfId="0" applyFont="1" applyFill="1" applyBorder="1" applyAlignment="1">
      <alignment wrapText="1"/>
    </xf>
    <xf numFmtId="0" fontId="0" fillId="0" borderId="12" xfId="0" applyBorder="1" applyAlignment="1"/>
    <xf numFmtId="0" fontId="0" fillId="0" borderId="8" xfId="0" applyBorder="1" applyAlignment="1"/>
    <xf numFmtId="0" fontId="11" fillId="6" borderId="1" xfId="0" applyFont="1" applyFill="1" applyBorder="1" applyAlignment="1">
      <alignment wrapText="1"/>
    </xf>
    <xf numFmtId="0" fontId="11" fillId="6" borderId="9" xfId="0" applyFont="1" applyFill="1" applyBorder="1" applyAlignment="1">
      <alignment horizontal="center" wrapText="1"/>
    </xf>
    <xf numFmtId="0" fontId="0" fillId="0" borderId="22" xfId="0" applyBorder="1" applyAlignment="1">
      <alignment wrapText="1"/>
    </xf>
    <xf numFmtId="0" fontId="11" fillId="3" borderId="4" xfId="0" applyFont="1" applyFill="1" applyBorder="1" applyAlignment="1">
      <alignment wrapText="1"/>
    </xf>
    <xf numFmtId="0" fontId="11" fillId="3" borderId="16" xfId="0" applyFont="1" applyFill="1" applyBorder="1" applyAlignment="1">
      <alignment wrapText="1"/>
    </xf>
    <xf numFmtId="0" fontId="11" fillId="3" borderId="0" xfId="0" applyFont="1" applyFill="1" applyBorder="1" applyAlignment="1">
      <alignment wrapText="1"/>
    </xf>
    <xf numFmtId="0" fontId="0" fillId="0" borderId="0" xfId="0" applyBorder="1" applyAlignment="1">
      <alignment wrapText="1"/>
    </xf>
    <xf numFmtId="0" fontId="0" fillId="0" borderId="21" xfId="0" applyBorder="1" applyAlignment="1">
      <alignment wrapText="1"/>
    </xf>
    <xf numFmtId="0" fontId="2" fillId="6" borderId="2" xfId="0" applyFont="1" applyFill="1" applyBorder="1" applyAlignment="1">
      <alignment wrapText="1"/>
    </xf>
    <xf numFmtId="0" fontId="11" fillId="6" borderId="3" xfId="0" applyFont="1" applyFill="1" applyBorder="1" applyAlignment="1">
      <alignment horizontal="center" wrapText="1"/>
    </xf>
    <xf numFmtId="0" fontId="0" fillId="0" borderId="22"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wrapText="1"/>
    </xf>
    <xf numFmtId="0" fontId="11" fillId="6" borderId="15" xfId="0" applyFont="1" applyFill="1" applyBorder="1" applyAlignment="1">
      <alignment wrapText="1"/>
    </xf>
    <xf numFmtId="0" fontId="11" fillId="6" borderId="0" xfId="0" applyFont="1" applyFill="1" applyBorder="1" applyAlignment="1">
      <alignment wrapText="1"/>
    </xf>
    <xf numFmtId="0" fontId="0" fillId="0" borderId="0" xfId="0" applyAlignment="1">
      <alignment wrapText="1"/>
    </xf>
    <xf numFmtId="0" fontId="0" fillId="0" borderId="7" xfId="0" applyBorder="1" applyAlignment="1">
      <alignment wrapText="1"/>
    </xf>
    <xf numFmtId="0" fontId="11" fillId="6" borderId="9" xfId="0" applyFont="1" applyFill="1" applyBorder="1" applyAlignment="1">
      <alignment wrapText="1"/>
    </xf>
    <xf numFmtId="0" fontId="11" fillId="6" borderId="22" xfId="0" applyFont="1" applyFill="1" applyBorder="1" applyAlignment="1">
      <alignment wrapText="1"/>
    </xf>
    <xf numFmtId="0" fontId="0" fillId="0" borderId="10" xfId="0" applyBorder="1" applyAlignment="1">
      <alignment wrapText="1"/>
    </xf>
    <xf numFmtId="0" fontId="11" fillId="3" borderId="1" xfId="0" applyFont="1" applyFill="1" applyBorder="1" applyAlignment="1">
      <alignment horizontal="center" wrapText="1"/>
    </xf>
    <xf numFmtId="0" fontId="8" fillId="2" borderId="6" xfId="0" applyFont="1" applyFill="1" applyBorder="1" applyAlignment="1">
      <alignment vertical="top" wrapText="1"/>
    </xf>
    <xf numFmtId="0" fontId="8" fillId="2" borderId="4" xfId="0" applyFont="1" applyFill="1" applyBorder="1" applyAlignment="1">
      <alignment vertical="top" wrapText="1"/>
    </xf>
    <xf numFmtId="0" fontId="11" fillId="3" borderId="6" xfId="0" applyFont="1" applyFill="1" applyBorder="1" applyAlignment="1">
      <alignment wrapText="1"/>
    </xf>
    <xf numFmtId="0" fontId="0" fillId="0" borderId="5" xfId="0" applyBorder="1" applyAlignment="1">
      <alignment wrapText="1"/>
    </xf>
    <xf numFmtId="0" fontId="0" fillId="0" borderId="4" xfId="0" applyBorder="1" applyAlignment="1">
      <alignment wrapText="1"/>
    </xf>
    <xf numFmtId="0" fontId="11" fillId="3" borderId="2" xfId="0" applyFont="1" applyFill="1" applyBorder="1" applyAlignment="1">
      <alignment horizontal="center" vertical="top" wrapText="1"/>
    </xf>
    <xf numFmtId="0" fontId="11" fillId="3" borderId="11" xfId="0" applyFont="1" applyFill="1" applyBorder="1" applyAlignment="1">
      <alignment horizontal="center" vertical="top" wrapText="1"/>
    </xf>
    <xf numFmtId="0" fontId="11" fillId="3" borderId="3" xfId="0" applyFont="1" applyFill="1" applyBorder="1" applyAlignment="1">
      <alignment horizontal="center" vertical="top" wrapText="1"/>
    </xf>
    <xf numFmtId="0" fontId="11" fillId="3" borderId="6" xfId="0" applyFont="1" applyFill="1" applyBorder="1" applyAlignment="1">
      <alignment horizontal="center" vertical="center" textRotation="90" wrapText="1"/>
    </xf>
    <xf numFmtId="0" fontId="11" fillId="3" borderId="5" xfId="0" applyFont="1" applyFill="1" applyBorder="1" applyAlignment="1">
      <alignment horizontal="center" vertical="center" textRotation="90" wrapText="1"/>
    </xf>
    <xf numFmtId="0" fontId="11" fillId="3" borderId="4" xfId="0" applyFont="1" applyFill="1" applyBorder="1" applyAlignment="1">
      <alignment horizontal="center" vertical="center" textRotation="90" wrapText="1"/>
    </xf>
    <xf numFmtId="0" fontId="11" fillId="3" borderId="2" xfId="0" applyFont="1" applyFill="1" applyBorder="1" applyAlignment="1">
      <alignment vertical="top" wrapText="1"/>
    </xf>
    <xf numFmtId="0" fontId="11" fillId="3" borderId="3" xfId="0" applyFont="1" applyFill="1" applyBorder="1" applyAlignment="1">
      <alignment vertical="top" wrapText="1"/>
    </xf>
    <xf numFmtId="0" fontId="2" fillId="4" borderId="1" xfId="0" applyFont="1" applyFill="1" applyBorder="1" applyAlignment="1">
      <alignment horizontal="center" vertical="top" wrapText="1"/>
    </xf>
    <xf numFmtId="0" fontId="0" fillId="4" borderId="1" xfId="0" applyFont="1" applyFill="1" applyBorder="1" applyAlignment="1">
      <alignment horizontal="center" vertical="top" wrapText="1"/>
    </xf>
    <xf numFmtId="0" fontId="11" fillId="3" borderId="1" xfId="0" applyFont="1" applyFill="1" applyBorder="1" applyAlignment="1">
      <alignment horizontal="center" vertical="top" wrapText="1"/>
    </xf>
    <xf numFmtId="0" fontId="2" fillId="13" borderId="1" xfId="0" applyFont="1" applyFill="1" applyBorder="1" applyAlignment="1">
      <alignment horizontal="center" vertical="center" wrapText="1"/>
    </xf>
    <xf numFmtId="0" fontId="19" fillId="13" borderId="1" xfId="1151" applyFill="1" applyBorder="1" applyAlignment="1">
      <alignment horizontal="left" vertical="top" wrapText="1"/>
    </xf>
    <xf numFmtId="0" fontId="0" fillId="13" borderId="1" xfId="0" applyFont="1" applyFill="1" applyBorder="1" applyAlignment="1">
      <alignment horizontal="left" vertical="top" wrapText="1"/>
    </xf>
    <xf numFmtId="0" fontId="8" fillId="8" borderId="22" xfId="0" applyFont="1" applyFill="1" applyBorder="1" applyAlignment="1">
      <alignment vertical="top" wrapText="1"/>
    </xf>
    <xf numFmtId="0" fontId="8" fillId="8" borderId="10" xfId="0" applyFont="1" applyFill="1" applyBorder="1" applyAlignment="1">
      <alignment vertical="top" wrapText="1"/>
    </xf>
    <xf numFmtId="0" fontId="0" fillId="12" borderId="9" xfId="0" applyFont="1" applyFill="1" applyBorder="1" applyAlignment="1">
      <alignment horizontal="center" vertical="top" wrapText="1"/>
    </xf>
    <xf numFmtId="0" fontId="0" fillId="12" borderId="22" xfId="0" applyFont="1" applyFill="1" applyBorder="1" applyAlignment="1">
      <alignment horizontal="center" vertical="top" wrapText="1"/>
    </xf>
    <xf numFmtId="0" fontId="0" fillId="12" borderId="10" xfId="0" applyFont="1" applyFill="1" applyBorder="1" applyAlignment="1">
      <alignment horizontal="center" vertical="top" wrapText="1"/>
    </xf>
    <xf numFmtId="0" fontId="13" fillId="12" borderId="22" xfId="0" applyFont="1" applyFill="1" applyBorder="1" applyAlignment="1">
      <alignment wrapText="1"/>
    </xf>
    <xf numFmtId="0" fontId="13" fillId="12" borderId="10" xfId="0" applyFont="1" applyFill="1" applyBorder="1" applyAlignment="1">
      <alignment wrapText="1"/>
    </xf>
    <xf numFmtId="0" fontId="13" fillId="12" borderId="9" xfId="0" applyFont="1" applyFill="1" applyBorder="1" applyAlignment="1">
      <alignment wrapText="1"/>
    </xf>
    <xf numFmtId="0" fontId="0" fillId="12" borderId="7" xfId="0" applyFont="1" applyFill="1" applyBorder="1" applyAlignment="1">
      <alignment horizontal="center" vertical="top" wrapText="1"/>
    </xf>
    <xf numFmtId="0" fontId="0" fillId="12" borderId="12" xfId="0" applyFont="1" applyFill="1" applyBorder="1" applyAlignment="1">
      <alignment horizontal="center" vertical="top" wrapText="1"/>
    </xf>
    <xf numFmtId="0" fontId="0" fillId="12" borderId="8" xfId="0" applyFont="1" applyFill="1" applyBorder="1" applyAlignment="1">
      <alignment horizontal="center" vertical="top" wrapText="1"/>
    </xf>
    <xf numFmtId="0" fontId="13" fillId="12" borderId="12" xfId="0" applyFont="1" applyFill="1" applyBorder="1" applyAlignment="1">
      <alignment wrapText="1"/>
    </xf>
    <xf numFmtId="0" fontId="13" fillId="12" borderId="8" xfId="0" applyFont="1" applyFill="1" applyBorder="1" applyAlignment="1">
      <alignment wrapText="1"/>
    </xf>
    <xf numFmtId="0" fontId="13" fillId="12" borderId="7" xfId="0" applyFont="1" applyFill="1" applyBorder="1" applyAlignment="1">
      <alignment wrapText="1"/>
    </xf>
    <xf numFmtId="0" fontId="13" fillId="12" borderId="15" xfId="0" applyFont="1" applyFill="1" applyBorder="1" applyAlignment="1">
      <alignment wrapText="1"/>
    </xf>
    <xf numFmtId="0" fontId="13" fillId="12" borderId="0" xfId="0" applyFont="1" applyFill="1" applyBorder="1" applyAlignment="1">
      <alignment wrapText="1"/>
    </xf>
    <xf numFmtId="0" fontId="13" fillId="12" borderId="21" xfId="0" applyFont="1" applyFill="1" applyBorder="1" applyAlignment="1">
      <alignment wrapText="1"/>
    </xf>
  </cellXfs>
  <cellStyles count="11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cellStyle name="Normal" xfId="0" builtinId="0"/>
  </cellStyles>
  <dxfs count="157">
    <dxf>
      <font>
        <color rgb="FFD10217"/>
      </font>
      <fill>
        <patternFill patternType="solid">
          <fgColor indexed="64"/>
          <bgColor rgb="FFD10217"/>
        </patternFill>
      </fill>
    </dxf>
    <dxf>
      <font>
        <condense val="0"/>
        <extend val="0"/>
        <color indexed="13"/>
      </font>
      <fill>
        <patternFill>
          <bgColor indexed="13"/>
        </patternFill>
      </fill>
    </dxf>
    <dxf>
      <font>
        <condense val="0"/>
        <extend val="0"/>
        <color indexed="11"/>
      </font>
      <fill>
        <patternFill>
          <bgColor indexed="11"/>
        </patternFill>
      </fill>
    </dxf>
    <dxf>
      <font>
        <condense val="0"/>
        <extend val="0"/>
        <color indexed="10"/>
      </font>
      <fill>
        <patternFill>
          <bgColor indexed="22"/>
        </patternFill>
      </fill>
    </dxf>
    <dxf>
      <fill>
        <patternFill patternType="solid">
          <bgColor indexed="44"/>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ndense val="0"/>
        <extend val="0"/>
        <color indexed="8"/>
      </font>
      <fill>
        <patternFill>
          <bgColor indexed="8"/>
        </patternFill>
      </fill>
    </dxf>
    <dxf>
      <font>
        <condense val="0"/>
        <extend val="0"/>
        <color indexed="44"/>
      </font>
      <fill>
        <patternFill>
          <bgColor indexed="44"/>
        </patternFill>
      </fill>
    </dxf>
    <dxf>
      <font>
        <color theme="1"/>
      </font>
      <fill>
        <patternFill patternType="solid">
          <fgColor indexed="64"/>
          <bgColor theme="1"/>
        </patternFill>
      </fill>
    </dxf>
    <dxf>
      <font>
        <color theme="0"/>
      </font>
      <fill>
        <patternFill patternType="solid">
          <fgColor indexed="64"/>
          <bgColor theme="0"/>
        </patternFill>
      </fill>
    </dxf>
    <dxf>
      <font>
        <color theme="1"/>
      </font>
      <fill>
        <patternFill patternType="solid">
          <fgColor indexed="64"/>
          <bgColor theme="1"/>
        </patternFill>
      </fill>
    </dxf>
    <dxf>
      <font>
        <color theme="0"/>
      </font>
      <fill>
        <patternFill patternType="solid">
          <fgColor indexed="64"/>
          <bgColor theme="0"/>
        </patternFill>
      </fill>
    </dxf>
    <dxf>
      <font>
        <condense val="0"/>
        <extend val="0"/>
      </font>
      <fill>
        <patternFill patternType="none">
          <bgColor indexed="65"/>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indexed="64"/>
        </top>
        <bottom style="thin">
          <color indexed="9"/>
        </bottom>
      </border>
    </dxf>
    <dxf>
      <font>
        <condense val="0"/>
        <extend val="0"/>
        <color indexed="9"/>
      </font>
      <fill>
        <patternFill patternType="none">
          <bgColor indexed="65"/>
        </patternFill>
      </fill>
      <border>
        <top style="thin">
          <color indexed="9"/>
        </top>
        <bottom style="thin">
          <color indexed="9"/>
        </bottom>
      </border>
    </dxf>
    <dxf>
      <font>
        <condense val="0"/>
        <extend val="0"/>
        <color indexed="8"/>
      </font>
      <fill>
        <patternFill patternType="none">
          <bgColor indexed="65"/>
        </patternFill>
      </fill>
      <border>
        <top style="thin">
          <color auto="1"/>
        </top>
        <bottom style="thin">
          <color indexed="9"/>
        </bottom>
      </border>
    </dxf>
    <dxf>
      <font>
        <condense val="0"/>
        <extend val="0"/>
        <color indexed="10"/>
      </font>
      <border>
        <top style="thin">
          <color indexed="64"/>
        </top>
      </border>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auto="1"/>
      </font>
      <fill>
        <patternFill>
          <bgColor indexed="9"/>
        </patternFill>
      </fill>
    </dxf>
    <dxf>
      <font>
        <condense val="0"/>
        <extend val="0"/>
        <color indexed="10"/>
      </font>
      <fill>
        <patternFill>
          <bgColor indexed="22"/>
        </patternFill>
      </fill>
    </dxf>
    <dxf>
      <font>
        <condense val="0"/>
        <extend val="0"/>
        <color indexed="8"/>
      </font>
      <fill>
        <patternFill>
          <bgColor indexed="8"/>
        </patternFill>
      </fill>
    </dxf>
    <dxf>
      <font>
        <condense val="0"/>
        <extend val="0"/>
        <color indexed="9"/>
      </font>
      <fill>
        <patternFill>
          <bgColor indexed="9"/>
        </patternFill>
      </fill>
    </dxf>
    <dxf>
      <font>
        <condense val="0"/>
        <extend val="0"/>
        <color indexed="10"/>
      </font>
      <fill>
        <patternFill>
          <bgColor indexed="22"/>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font>
      <fill>
        <patternFill>
          <bgColor indexed="44"/>
        </patternFill>
      </fill>
      <border>
        <top/>
        <bottom/>
      </border>
    </dxf>
    <dxf>
      <font>
        <condense val="0"/>
        <extend val="0"/>
      </font>
      <fill>
        <patternFill>
          <bgColor indexed="44"/>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8"/>
      </font>
      <fill>
        <patternFill>
          <bgColor indexed="8"/>
        </patternFill>
      </fill>
    </dxf>
    <dxf>
      <font>
        <condense val="0"/>
        <extend val="0"/>
        <color indexed="10"/>
      </font>
      <fill>
        <patternFill>
          <bgColor indexed="22"/>
        </patternFill>
      </fill>
      <border>
        <top/>
        <bottom/>
      </border>
    </dxf>
    <dxf>
      <font>
        <condense val="0"/>
        <extend val="0"/>
        <color indexed="9"/>
      </font>
      <fill>
        <patternFill>
          <bgColor indexed="9"/>
        </patternFill>
      </fill>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ont>
        <condense val="0"/>
        <extend val="0"/>
        <color indexed="8"/>
      </font>
      <fill>
        <patternFill patternType="none">
          <bgColor indexed="65"/>
        </patternFill>
      </fill>
      <border>
        <top style="thin">
          <color indexed="64"/>
        </top>
        <bottom style="thin">
          <color indexed="64"/>
        </bottom>
      </border>
    </dxf>
    <dxf>
      <font>
        <condense val="0"/>
        <extend val="0"/>
        <color indexed="10"/>
      </font>
      <fill>
        <patternFill>
          <bgColor indexed="22"/>
        </patternFill>
      </fill>
      <border>
        <top/>
        <bottom/>
      </border>
    </dxf>
    <dxf>
      <fill>
        <patternFill>
          <bgColor indexed="44"/>
        </patternFill>
      </fill>
    </dxf>
    <dxf>
      <font>
        <condense val="0"/>
        <extend val="0"/>
        <color indexed="9"/>
      </font>
      <fill>
        <patternFill patternType="none">
          <bgColor indexed="65"/>
        </patternFill>
      </fill>
      <border>
        <top style="thin">
          <color indexed="9"/>
        </top>
        <bottom style="thin">
          <color indexed="9"/>
        </bottom>
      </border>
    </dxf>
    <dxf>
      <fill>
        <patternFill patternType="none">
          <bgColor indexed="65"/>
        </patternFill>
      </fill>
      <border>
        <top style="thin">
          <color indexed="64"/>
        </top>
        <bottom/>
      </border>
    </dxf>
    <dxf>
      <font>
        <color rgb="FF800000"/>
      </font>
      <fill>
        <patternFill patternType="solid">
          <fgColor indexed="64"/>
          <bgColor theme="0" tint="-0.34998626667073579"/>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fgColor indexed="64"/>
          <bgColor auto="1"/>
        </patternFill>
      </fill>
    </dxf>
    <dxf>
      <font>
        <color theme="0"/>
      </font>
      <fill>
        <patternFill>
          <fgColor auto="1"/>
          <bgColor auto="1"/>
        </patternFill>
      </fill>
      <border>
        <top/>
      </border>
    </dxf>
    <dxf>
      <fill>
        <patternFill>
          <fgColor auto="1"/>
          <bgColor auto="1"/>
        </patternFill>
      </fill>
      <border>
        <top style="thin">
          <color auto="1"/>
        </top>
      </border>
    </dxf>
    <dxf>
      <font>
        <condense val="0"/>
        <extend val="0"/>
        <color indexed="8"/>
      </font>
      <fill>
        <patternFill>
          <bgColor indexed="8"/>
        </patternFill>
      </fill>
    </dxf>
    <dxf>
      <font>
        <condense val="0"/>
        <extend val="0"/>
        <color indexed="9"/>
      </font>
      <fill>
        <patternFill patternType="none">
          <bgColor indexed="65"/>
        </patternFill>
      </fill>
    </dxf>
    <dxf>
      <font>
        <color indexed="10"/>
      </font>
      <fill>
        <patternFill patternType="solid">
          <fgColor indexed="64"/>
          <bgColor theme="0" tint="-0.34998626667073579"/>
        </patternFill>
      </fill>
      <border>
        <top/>
      </border>
    </dxf>
    <dxf>
      <font>
        <color rgb="FFFF0000"/>
      </font>
      <fill>
        <patternFill>
          <fgColor auto="1"/>
          <bgColor auto="1"/>
        </patternFill>
      </fill>
      <border>
        <top/>
      </border>
    </dxf>
    <dxf>
      <fill>
        <patternFill patternType="none">
          <fgColor auto="1"/>
          <bgColor auto="1"/>
        </patternFill>
      </fill>
    </dxf>
    <dxf>
      <font>
        <b/>
        <i val="0"/>
        <color rgb="FFFF0000"/>
      </font>
      <fill>
        <patternFill patternType="solid">
          <fgColor indexed="64"/>
          <bgColor theme="0" tint="-0.34998626667073579"/>
        </patternFill>
      </fill>
      <border>
        <top style="thin">
          <color indexed="9"/>
        </top>
      </border>
    </dxf>
    <dxf>
      <font>
        <color auto="1"/>
      </font>
      <fill>
        <patternFill>
          <fgColor auto="1"/>
          <bgColor auto="1"/>
        </patternFill>
      </fill>
      <border>
        <top/>
      </border>
    </dxf>
    <dxf>
      <font>
        <color auto="1"/>
      </font>
      <fill>
        <patternFill patternType="none">
          <bgColor indexed="65"/>
        </patternFill>
      </fill>
      <border>
        <top style="thin">
          <color auto="1"/>
        </top>
      </border>
    </dxf>
    <dxf>
      <font>
        <b/>
        <i val="0"/>
        <condense val="0"/>
        <extend val="0"/>
        <color auto="1"/>
      </font>
      <fill>
        <patternFill patternType="solid">
          <bgColor indexed="44"/>
        </patternFill>
      </fill>
    </dxf>
    <dxf>
      <font>
        <condense val="0"/>
        <extend val="0"/>
        <color indexed="45"/>
      </font>
      <fill>
        <patternFill>
          <bgColor indexed="45"/>
        </patternFill>
      </fill>
    </dxf>
    <dxf>
      <font>
        <condense val="0"/>
        <extend val="0"/>
        <color indexed="14"/>
      </font>
      <fill>
        <patternFill>
          <bgColor indexed="14"/>
        </patternFill>
      </fill>
    </dxf>
    <dxf>
      <font>
        <color rgb="FFD50806"/>
      </font>
      <fill>
        <patternFill patternType="solid">
          <fgColor indexed="64"/>
          <bgColor rgb="FFD50806"/>
        </patternFill>
      </fill>
    </dxf>
    <dxf>
      <font>
        <condense val="0"/>
        <extend val="0"/>
        <color indexed="10"/>
      </font>
      <fill>
        <patternFill>
          <bgColor indexed="22"/>
        </patternFill>
      </fill>
    </dxf>
    <dxf>
      <border>
        <top style="thin">
          <color indexed="64"/>
        </top>
      </border>
    </dxf>
    <dxf>
      <font>
        <condense val="0"/>
        <extend val="0"/>
        <color indexed="15"/>
      </font>
      <fill>
        <patternFill patternType="solid">
          <bgColor indexed="15"/>
        </patternFill>
      </fill>
      <border>
        <top style="thin">
          <color indexed="15"/>
        </top>
        <bottom style="thin">
          <color indexed="15"/>
        </bottom>
      </border>
    </dxf>
    <dxf>
      <fill>
        <patternFill patternType="solid">
          <bgColor indexed="15"/>
        </patternFill>
      </fill>
      <border>
        <top style="thin">
          <color indexed="64"/>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lor auto="1"/>
      </font>
      <fill>
        <patternFill patternType="solid">
          <fgColor indexed="64"/>
          <bgColor theme="1"/>
        </patternFill>
      </fill>
    </dxf>
    <dxf>
      <font>
        <condense val="0"/>
        <extend val="0"/>
        <color indexed="10"/>
      </font>
      <fill>
        <patternFill>
          <bgColor indexed="22"/>
        </patternFill>
      </fill>
      <border>
        <top/>
        <bottom/>
      </border>
    </dxf>
    <dxf>
      <fill>
        <patternFill patternType="none">
          <bgColor indexed="65"/>
        </patternFill>
      </fill>
    </dxf>
    <dxf>
      <fill>
        <patternFill patternType="none">
          <bgColor indexed="65"/>
        </patternFill>
      </fill>
    </dxf>
    <dxf>
      <font>
        <color rgb="FFFF0000"/>
      </font>
      <fill>
        <patternFill patternType="solid">
          <fgColor auto="1"/>
          <bgColor theme="0" tint="-0.249977111117893"/>
        </patternFill>
      </fill>
      <border>
        <top/>
      </border>
    </dxf>
    <dxf>
      <font>
        <condense val="0"/>
        <extend val="0"/>
        <color indexed="9"/>
      </font>
      <fill>
        <patternFill patternType="none">
          <bgColor indexed="65"/>
        </patternFill>
      </fill>
      <border>
        <top style="thin">
          <color indexed="9"/>
        </top>
        <bottom style="thin">
          <color indexed="9"/>
        </bottom>
      </border>
    </dxf>
    <dxf>
      <font>
        <condense val="0"/>
        <extend val="0"/>
        <color indexed="10"/>
      </font>
      <fill>
        <patternFill>
          <bgColor indexed="22"/>
        </patternFill>
      </fill>
      <border>
        <top/>
        <bottom/>
      </border>
    </dxf>
    <dxf>
      <font>
        <condense val="0"/>
        <extend val="0"/>
        <color indexed="9"/>
      </font>
      <fill>
        <patternFill patternType="none">
          <bgColor indexed="65"/>
        </patternFill>
      </fill>
      <border>
        <top style="thin">
          <color theme="0"/>
        </top>
      </border>
    </dxf>
    <dxf>
      <font>
        <condense val="0"/>
        <extend val="0"/>
        <color indexed="8"/>
      </font>
      <fill>
        <patternFill patternType="none">
          <bgColor indexed="65"/>
        </patternFill>
      </fill>
      <border>
        <top style="thin">
          <color auto="1"/>
        </top>
      </border>
    </dxf>
    <dxf>
      <font>
        <condense val="0"/>
        <extend val="0"/>
        <color indexed="10"/>
      </font>
      <fill>
        <patternFill patternType="none">
          <fgColor indexed="64"/>
          <bgColor auto="1"/>
        </patternFill>
      </fill>
      <border>
        <top style="thin">
          <color indexed="64"/>
        </top>
      </border>
    </dxf>
    <dxf>
      <fill>
        <patternFill patternType="none">
          <bgColor indexed="65"/>
        </patternFill>
      </fill>
      <border>
        <top style="thin">
          <color indexed="64"/>
        </top>
        <bottom/>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9"/>
      </font>
      <fill>
        <patternFill patternType="none">
          <bgColor indexed="65"/>
        </patternFill>
      </fill>
    </dxf>
    <dxf>
      <font>
        <condense val="0"/>
        <extend val="0"/>
        <color indexed="8"/>
      </font>
      <fill>
        <patternFill>
          <bgColor indexed="8"/>
        </patternFill>
      </fill>
    </dxf>
    <dxf>
      <font>
        <b/>
        <i val="0"/>
        <color rgb="FFFF0000"/>
      </font>
      <fill>
        <patternFill patternType="solid">
          <fgColor indexed="64"/>
          <bgColor theme="0" tint="-0.249977111117893"/>
        </patternFill>
      </fill>
      <border>
        <top/>
        <bottom/>
      </border>
    </dxf>
    <dxf>
      <fill>
        <patternFill patternType="none">
          <bgColor indexed="65"/>
        </patternFill>
      </fill>
      <border>
        <top style="thin">
          <color indexed="64"/>
        </top>
        <bottom/>
      </border>
    </dxf>
    <dxf>
      <font>
        <condense val="0"/>
        <extend val="0"/>
        <color indexed="8"/>
      </font>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b/>
        <i val="0"/>
        <color rgb="FFFF0000"/>
      </font>
      <fill>
        <patternFill patternType="solid">
          <fgColor indexed="64"/>
          <bgColor theme="0" tint="-0.249977111117893"/>
        </patternFill>
      </fill>
    </dxf>
    <dxf>
      <font>
        <condense val="0"/>
        <extend val="0"/>
        <color indexed="8"/>
      </font>
      <fill>
        <patternFill>
          <bgColor indexed="8"/>
        </patternFill>
      </fill>
    </dxf>
    <dxf>
      <font>
        <condense val="0"/>
        <extend val="0"/>
        <color indexed="9"/>
      </font>
      <fill>
        <patternFill patternType="none">
          <bgColor indexed="65"/>
        </patternFill>
      </fill>
    </dxf>
    <dxf>
      <fill>
        <patternFill patternType="none">
          <bgColor indexed="65"/>
        </patternFill>
      </fill>
    </dxf>
    <dxf>
      <fill>
        <patternFill patternType="none">
          <bgColor indexed="65"/>
        </patternFill>
      </fill>
    </dxf>
    <dxf>
      <font>
        <condense val="0"/>
        <extend val="0"/>
        <color indexed="9"/>
      </font>
      <fill>
        <patternFill>
          <bgColor indexed="9"/>
        </patternFill>
      </fill>
    </dxf>
    <dxf>
      <font>
        <condense val="0"/>
        <extend val="0"/>
        <color indexed="9"/>
      </font>
      <fill>
        <patternFill>
          <bgColor indexed="9"/>
        </patternFill>
      </fill>
    </dxf>
    <dxf>
      <font>
        <color indexed="8"/>
      </font>
      <fill>
        <patternFill patternType="none">
          <bgColor indexed="65"/>
        </patternFill>
      </fill>
      <border>
        <top style="thin">
          <color indexed="64"/>
        </top>
      </border>
    </dxf>
    <dxf>
      <font>
        <color indexed="9"/>
      </font>
      <fill>
        <patternFill patternType="none">
          <bgColor indexed="65"/>
        </patternFill>
      </fill>
      <border>
        <top style="thin">
          <color theme="0"/>
        </top>
      </border>
    </dxf>
    <dxf>
      <font>
        <color indexed="8"/>
      </font>
      <fill>
        <patternFill patternType="none">
          <bgColor indexed="65"/>
        </patternFill>
      </fill>
    </dxf>
    <dxf>
      <font>
        <condense val="0"/>
        <extend val="0"/>
        <color indexed="9"/>
      </font>
      <fill>
        <patternFill>
          <bgColor indexed="9"/>
        </patternFill>
      </fill>
    </dxf>
    <dxf>
      <font>
        <condense val="0"/>
        <extend val="0"/>
        <color auto="1"/>
      </font>
      <fill>
        <patternFill>
          <bgColor indexed="8"/>
        </patternFill>
      </fill>
    </dxf>
    <dxf>
      <font>
        <condense val="0"/>
        <extend val="0"/>
        <color auto="1"/>
      </font>
      <fill>
        <patternFill>
          <bgColor indexed="8"/>
        </patternFill>
      </fill>
    </dxf>
    <dxf>
      <font>
        <condense val="0"/>
        <extend val="0"/>
        <color indexed="9"/>
      </font>
      <fill>
        <patternFill patternType="none">
          <bgColor indexed="65"/>
        </patternFill>
      </fill>
      <border>
        <top style="thin">
          <color indexed="9"/>
        </top>
        <bottom style="thin">
          <color indexed="9"/>
        </bottom>
      </border>
    </dxf>
    <dxf>
      <fill>
        <patternFill>
          <fgColor auto="1"/>
          <bgColor auto="1"/>
        </patternFill>
      </fill>
      <border>
        <top style="thin">
          <color indexed="64"/>
        </top>
      </border>
    </dxf>
    <dxf>
      <font>
        <condense val="0"/>
        <extend val="0"/>
        <color indexed="10"/>
      </font>
      <fill>
        <patternFill>
          <bgColor indexed="10"/>
        </patternFill>
      </fill>
    </dxf>
    <dxf>
      <font>
        <condense val="0"/>
        <extend val="0"/>
        <color indexed="9"/>
      </font>
      <fill>
        <patternFill>
          <bgColor indexed="9"/>
        </patternFill>
      </fill>
    </dxf>
    <dxf>
      <font>
        <condense val="0"/>
        <extend val="0"/>
        <color indexed="10"/>
      </font>
      <fill>
        <patternFill patternType="none">
          <fgColor auto="1"/>
          <bgColor auto="1"/>
        </patternFill>
      </fill>
      <border>
        <top style="thin">
          <color indexed="64"/>
        </top>
      </border>
    </dxf>
    <dxf>
      <font>
        <condense val="0"/>
        <extend val="0"/>
        <color indexed="9"/>
      </font>
      <fill>
        <patternFill patternType="none">
          <bgColor indexed="65"/>
        </patternFill>
      </fill>
    </dxf>
    <dxf>
      <font>
        <condense val="0"/>
        <extend val="0"/>
        <color indexed="8"/>
      </font>
      <fill>
        <patternFill>
          <bgColor indexed="8"/>
        </patternFill>
      </fill>
    </dxf>
    <dxf>
      <font>
        <condense val="0"/>
        <extend val="0"/>
        <color indexed="10"/>
      </font>
      <fill>
        <patternFill patternType="solid">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22"/>
        </patternFill>
      </fill>
      <border>
        <top/>
        <bottom/>
      </border>
    </dxf>
    <dxf>
      <font>
        <condense val="0"/>
        <extend val="0"/>
        <color indexed="10"/>
      </font>
      <fill>
        <patternFill>
          <bgColor indexed="10"/>
        </patternFill>
      </fill>
    </dxf>
    <dxf>
      <font>
        <condense val="0"/>
        <extend val="0"/>
        <color indexed="10"/>
      </font>
      <fill>
        <patternFill>
          <bgColor indexed="22"/>
        </patternFill>
      </fill>
      <border>
        <top/>
        <bottom/>
      </border>
    </dxf>
    <dxf>
      <font>
        <condense val="0"/>
        <extend val="0"/>
        <color indexed="10"/>
      </font>
      <fill>
        <patternFill patternType="solid">
          <bgColor indexed="22"/>
        </patternFill>
      </fill>
      <border>
        <top/>
        <bottom/>
      </border>
    </dxf>
    <dxf>
      <font>
        <condense val="0"/>
        <extend val="0"/>
        <color indexed="10"/>
      </font>
      <fill>
        <patternFill>
          <bgColor indexed="22"/>
        </patternFill>
      </fill>
      <border>
        <top/>
        <bottom/>
      </border>
    </dxf>
    <dxf>
      <font>
        <b/>
        <i val="0"/>
        <condense val="0"/>
        <extend val="0"/>
        <color indexed="8"/>
      </font>
      <fill>
        <patternFill patternType="none">
          <bgColor indexed="65"/>
        </patternFill>
      </fill>
      <border>
        <top style="thin">
          <color indexed="9"/>
        </top>
      </border>
    </dxf>
    <dxf>
      <font>
        <color rgb="FFFF0000"/>
      </font>
      <fill>
        <patternFill patternType="solid">
          <fgColor indexed="64"/>
          <bgColor theme="0" tint="-0.249977111117893"/>
        </patternFill>
      </fill>
      <border>
        <top/>
      </border>
    </dxf>
    <dxf>
      <font>
        <condense val="0"/>
        <extend val="0"/>
      </font>
      <fill>
        <patternFill patternType="none">
          <bgColor indexed="6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trike.svn.sourceforge.net/viewvc/trike/trunk/docs/help/TrikeHelp.xlsx" TargetMode="Externa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B2" sqref="B2:D2"/>
    </sheetView>
  </sheetViews>
  <sheetFormatPr baseColWidth="10" defaultRowHeight="13" x14ac:dyDescent="0"/>
  <cols>
    <col min="1" max="4" width="17.42578125" customWidth="1"/>
  </cols>
  <sheetData>
    <row r="1" spans="1:4" ht="16">
      <c r="A1" s="315" t="s">
        <v>398</v>
      </c>
      <c r="B1" s="315"/>
      <c r="C1" s="315"/>
      <c r="D1" s="315"/>
    </row>
    <row r="2" spans="1:4" ht="16">
      <c r="A2" s="13" t="s">
        <v>323</v>
      </c>
      <c r="B2" s="313"/>
      <c r="C2" s="313"/>
      <c r="D2" s="313"/>
    </row>
    <row r="3" spans="1:4" ht="16">
      <c r="A3" s="13" t="s">
        <v>317</v>
      </c>
      <c r="B3" s="314"/>
      <c r="C3" s="314"/>
      <c r="D3" s="314"/>
    </row>
    <row r="4" spans="1:4" ht="16">
      <c r="A4" s="315" t="s">
        <v>397</v>
      </c>
      <c r="B4" s="315"/>
      <c r="C4" s="315"/>
      <c r="D4" s="315"/>
    </row>
    <row r="5" spans="1:4" ht="32">
      <c r="A5" s="13" t="s">
        <v>399</v>
      </c>
      <c r="B5" s="316">
        <v>1.5</v>
      </c>
      <c r="C5" s="13" t="s">
        <v>400</v>
      </c>
      <c r="D5" s="316" t="s">
        <v>404</v>
      </c>
    </row>
    <row r="6" spans="1:4" ht="28" customHeight="1">
      <c r="A6" s="13" t="s">
        <v>401</v>
      </c>
      <c r="B6" s="317" t="s">
        <v>405</v>
      </c>
      <c r="C6" s="318"/>
      <c r="D6" s="318"/>
    </row>
    <row r="7" spans="1:4" ht="324" customHeight="1">
      <c r="A7" s="13" t="s">
        <v>402</v>
      </c>
      <c r="B7" s="318" t="s">
        <v>403</v>
      </c>
      <c r="C7" s="318"/>
      <c r="D7" s="318"/>
    </row>
  </sheetData>
  <mergeCells count="6">
    <mergeCell ref="B2:D2"/>
    <mergeCell ref="B3:D3"/>
    <mergeCell ref="A4:D4"/>
    <mergeCell ref="A1:D1"/>
    <mergeCell ref="B6:D6"/>
    <mergeCell ref="B7:D7"/>
  </mergeCells>
  <phoneticPr fontId="10" type="noConversion"/>
  <conditionalFormatting sqref="B2:B3">
    <cfRule type="expression" dxfId="156" priority="0" stopIfTrue="1">
      <formula>B2&lt;&gt;""</formula>
    </cfRule>
  </conditionalFormatting>
  <hyperlinks>
    <hyperlink ref="B6"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8"/>
  <sheetViews>
    <sheetView workbookViewId="0">
      <pane xSplit="3" ySplit="7" topLeftCell="D8" activePane="bottomRight" state="frozen"/>
      <selection pane="topRight" activeCell="C1" sqref="C1"/>
      <selection pane="bottomLeft" activeCell="A6" sqref="A6"/>
      <selection pane="bottomRight" activeCell="I8" sqref="I8"/>
    </sheetView>
  </sheetViews>
  <sheetFormatPr baseColWidth="10" defaultRowHeight="13" x14ac:dyDescent="0"/>
  <cols>
    <col min="1" max="1" width="6.5703125" hidden="1" customWidth="1"/>
    <col min="2" max="2" width="5.5703125" customWidth="1"/>
    <col min="3" max="3" width="6" customWidth="1"/>
    <col min="4" max="4" width="11.42578125" customWidth="1"/>
    <col min="5" max="8" width="9.85546875" customWidth="1"/>
    <col min="9" max="9" width="9.85546875" bestFit="1" customWidth="1"/>
    <col min="10" max="10" width="9.7109375" bestFit="1" customWidth="1"/>
    <col min="11" max="11" width="13" bestFit="1" customWidth="1"/>
    <col min="12" max="12" width="14.140625" customWidth="1"/>
    <col min="13" max="14" width="6.140625" customWidth="1"/>
    <col min="15" max="15" width="11.42578125" bestFit="1" customWidth="1"/>
    <col min="16" max="16" width="14.7109375" customWidth="1"/>
    <col min="17" max="17" width="23.140625" customWidth="1"/>
    <col min="18" max="18" width="20.140625" customWidth="1"/>
    <col min="19" max="30" width="5.5703125" customWidth="1"/>
    <col min="31" max="31" width="22.5703125" customWidth="1"/>
    <col min="32" max="32" width="5.5703125" customWidth="1"/>
    <col min="33" max="33" width="18.5703125" customWidth="1"/>
    <col min="34" max="35" width="5.5703125" customWidth="1"/>
    <col min="36" max="36" width="18.5703125" customWidth="1"/>
    <col min="37" max="37" width="5.5703125" customWidth="1"/>
    <col min="38" max="38" width="4.5703125" hidden="1" customWidth="1"/>
    <col min="39" max="40" width="5.7109375" hidden="1" customWidth="1"/>
    <col min="41" max="41" width="7.85546875" hidden="1" customWidth="1"/>
    <col min="42" max="42" width="5.7109375" hidden="1" customWidth="1"/>
    <col min="43" max="43" width="11" hidden="1" customWidth="1"/>
    <col min="44" max="44" width="4.5703125" hidden="1" customWidth="1"/>
    <col min="45" max="45" width="28.5703125" hidden="1" customWidth="1"/>
    <col min="46" max="46" width="6.85546875" hidden="1" customWidth="1"/>
    <col min="47" max="47" width="7.5703125" hidden="1" customWidth="1"/>
    <col min="48" max="48" width="4.5703125" hidden="1" customWidth="1"/>
    <col min="49" max="49" width="7.42578125" hidden="1" customWidth="1"/>
    <col min="50" max="50" width="9.42578125" hidden="1" customWidth="1"/>
    <col min="51" max="51" width="6" hidden="1" customWidth="1"/>
    <col min="52" max="55" width="15.28515625" hidden="1" customWidth="1"/>
    <col min="56" max="57" width="22.28515625" hidden="1" customWidth="1"/>
    <col min="58" max="64" width="5.5703125" hidden="1" customWidth="1"/>
    <col min="65" max="65" width="10.42578125" hidden="1" customWidth="1"/>
    <col min="66" max="66" width="7.7109375" hidden="1" customWidth="1"/>
    <col min="67" max="67" width="4.5703125" hidden="1" customWidth="1"/>
    <col min="68" max="68" width="8" hidden="1" customWidth="1"/>
    <col min="69" max="69" width="9.42578125" hidden="1" customWidth="1"/>
    <col min="70" max="70" width="8.28515625" hidden="1" customWidth="1"/>
  </cols>
  <sheetData>
    <row r="1" spans="1:70" ht="26" hidden="1">
      <c r="A1" s="134"/>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M1" s="22"/>
      <c r="AN1" s="22"/>
      <c r="AO1" s="22"/>
      <c r="AP1" s="22"/>
      <c r="AQ1" s="22"/>
      <c r="AS1" s="22"/>
      <c r="AT1" s="22"/>
      <c r="AU1" s="22"/>
      <c r="AW1" s="22"/>
      <c r="AX1" s="22"/>
      <c r="AY1" s="22"/>
      <c r="AZ1" s="22"/>
      <c r="BA1" s="22"/>
      <c r="BB1" s="22"/>
      <c r="BC1" s="22"/>
      <c r="BD1" s="22"/>
      <c r="BE1" s="22"/>
      <c r="BF1" s="22"/>
      <c r="BG1" s="22"/>
      <c r="BH1" s="22"/>
      <c r="BI1" s="22"/>
      <c r="BJ1" s="22"/>
      <c r="BK1" s="22"/>
      <c r="BL1" s="22"/>
      <c r="BM1" s="22"/>
      <c r="BN1" s="22"/>
      <c r="BP1" s="125" t="s">
        <v>386</v>
      </c>
      <c r="BQ1" s="110">
        <f>COLUMN($AO$7)-COLUMN($A$7)</f>
        <v>40</v>
      </c>
      <c r="BR1" s="28"/>
    </row>
    <row r="2" spans="1:70" ht="26" hidden="1">
      <c r="A2" s="134"/>
      <c r="B2" s="22"/>
      <c r="C2" s="22"/>
      <c r="D2" s="22"/>
      <c r="E2" s="22"/>
      <c r="F2" s="22"/>
      <c r="G2" s="22"/>
      <c r="H2" s="22"/>
      <c r="I2" s="22"/>
      <c r="J2" s="22"/>
      <c r="K2" s="22"/>
      <c r="L2" s="22"/>
      <c r="M2" s="22"/>
      <c r="N2" s="22"/>
      <c r="O2" s="22"/>
      <c r="P2" s="22"/>
      <c r="Q2" s="22"/>
      <c r="R2" s="22"/>
      <c r="S2" s="22">
        <f>COLUMN(S7)-1</f>
        <v>18</v>
      </c>
      <c r="T2" s="22"/>
      <c r="U2" s="22"/>
      <c r="V2" s="22"/>
      <c r="W2" s="22"/>
      <c r="X2" s="22"/>
      <c r="Y2" s="22"/>
      <c r="Z2" s="22"/>
      <c r="AA2" s="22"/>
      <c r="AB2" s="22"/>
      <c r="AC2" s="22"/>
      <c r="AD2" s="22"/>
      <c r="AE2" s="22"/>
      <c r="AF2" s="22"/>
      <c r="AG2" s="22"/>
      <c r="AH2" s="22"/>
      <c r="AI2" s="22"/>
      <c r="AJ2" s="22"/>
      <c r="AK2" s="22"/>
      <c r="AM2" s="22"/>
      <c r="AN2" s="22"/>
      <c r="AO2" s="22"/>
      <c r="AP2" s="22"/>
      <c r="AQ2" s="22"/>
      <c r="AS2" s="22"/>
      <c r="AT2" s="22"/>
      <c r="AU2" s="22"/>
      <c r="AW2" s="22"/>
      <c r="AX2" s="22"/>
      <c r="AY2" s="22"/>
      <c r="AZ2" s="22"/>
      <c r="BA2" s="22"/>
      <c r="BB2" s="22"/>
      <c r="BC2" s="22"/>
      <c r="BD2" s="22"/>
      <c r="BE2" s="22"/>
      <c r="BF2" s="22"/>
      <c r="BG2" s="22"/>
      <c r="BH2" s="22"/>
      <c r="BI2" s="22"/>
      <c r="BJ2" s="22"/>
      <c r="BK2" s="22"/>
      <c r="BL2" s="22"/>
      <c r="BM2" s="22"/>
      <c r="BN2" s="22"/>
      <c r="BP2" s="108" t="s">
        <v>299</v>
      </c>
      <c r="BQ2" s="110">
        <f>COLUMN($AP$7)-COLUMN($A$7)</f>
        <v>41</v>
      </c>
      <c r="BR2" s="28"/>
    </row>
    <row r="3" spans="1:70" ht="101" hidden="1">
      <c r="A3" s="134"/>
      <c r="B3" s="28"/>
      <c r="C3" s="22"/>
      <c r="D3" s="22"/>
      <c r="E3" s="22"/>
      <c r="F3" s="22"/>
      <c r="G3" s="22"/>
      <c r="H3" s="22"/>
      <c r="I3" s="22"/>
      <c r="J3" s="22"/>
      <c r="K3" s="22"/>
      <c r="L3" s="22"/>
      <c r="M3" s="22"/>
      <c r="N3" s="22"/>
      <c r="O3" s="28"/>
      <c r="P3" s="28"/>
      <c r="Q3" s="28"/>
      <c r="R3" s="125" t="s">
        <v>231</v>
      </c>
      <c r="S3" s="28" t="b">
        <f ca="1">S$7&lt;&gt;""</f>
        <v>1</v>
      </c>
      <c r="T3" s="28" t="b">
        <f t="shared" ref="T3:AD3" ca="1" si="0">T$7&lt;&gt;""</f>
        <v>0</v>
      </c>
      <c r="U3" s="28" t="b">
        <f t="shared" ca="1" si="0"/>
        <v>0</v>
      </c>
      <c r="V3" s="28" t="b">
        <f t="shared" ca="1" si="0"/>
        <v>0</v>
      </c>
      <c r="W3" s="28" t="b">
        <f t="shared" ca="1" si="0"/>
        <v>0</v>
      </c>
      <c r="X3" s="28" t="b">
        <f t="shared" ca="1" si="0"/>
        <v>0</v>
      </c>
      <c r="Y3" s="28" t="b">
        <f t="shared" ca="1" si="0"/>
        <v>0</v>
      </c>
      <c r="Z3" s="28" t="b">
        <f t="shared" ca="1" si="0"/>
        <v>0</v>
      </c>
      <c r="AA3" s="28" t="b">
        <f t="shared" ca="1" si="0"/>
        <v>0</v>
      </c>
      <c r="AB3" s="28" t="b">
        <f t="shared" ca="1" si="0"/>
        <v>0</v>
      </c>
      <c r="AC3" s="28" t="b">
        <f t="shared" ca="1" si="0"/>
        <v>0</v>
      </c>
      <c r="AD3" s="28" t="b">
        <f t="shared" ca="1" si="0"/>
        <v>0</v>
      </c>
      <c r="AE3" s="28"/>
      <c r="AF3" s="28"/>
      <c r="AG3" s="28"/>
      <c r="AH3" s="28"/>
      <c r="AI3" s="28"/>
      <c r="AJ3" s="28"/>
      <c r="AK3" s="28"/>
      <c r="AM3" s="97" t="s">
        <v>179</v>
      </c>
      <c r="AN3" s="28">
        <f>COLUMN($B$7)-COLUMN($A$7)</f>
        <v>1</v>
      </c>
      <c r="AO3" s="28"/>
      <c r="AP3" s="28">
        <f>COLUMN($AO$7)-COLUMN($A$7)</f>
        <v>40</v>
      </c>
      <c r="AQ3" s="28"/>
      <c r="AS3" s="22"/>
      <c r="AT3" s="22"/>
      <c r="AU3" s="22"/>
      <c r="AW3" s="108" t="s">
        <v>179</v>
      </c>
      <c r="AX3" s="28">
        <f>COLUMN(B$7)-COLUMN($A$7)</f>
        <v>1</v>
      </c>
      <c r="AY3" s="28">
        <f t="shared" ref="AY3:BD3" si="1">COLUMN(C$7)-COLUMN($A$7)</f>
        <v>2</v>
      </c>
      <c r="AZ3" s="28">
        <f t="shared" si="1"/>
        <v>3</v>
      </c>
      <c r="BA3" s="28">
        <f t="shared" si="1"/>
        <v>4</v>
      </c>
      <c r="BB3" s="28">
        <f t="shared" si="1"/>
        <v>5</v>
      </c>
      <c r="BC3" s="28">
        <f t="shared" si="1"/>
        <v>6</v>
      </c>
      <c r="BD3" s="28">
        <f t="shared" si="1"/>
        <v>7</v>
      </c>
      <c r="BE3" s="28">
        <f>COLUMN($L$7)-COLUMN($A$7)</f>
        <v>11</v>
      </c>
      <c r="BF3" s="22"/>
      <c r="BG3" s="22"/>
      <c r="BH3" s="22"/>
      <c r="BI3" s="22"/>
      <c r="BJ3" s="22"/>
      <c r="BK3" s="22"/>
      <c r="BL3" s="22"/>
      <c r="BM3" s="22"/>
      <c r="BN3" s="22"/>
      <c r="BP3" s="161" t="s">
        <v>267</v>
      </c>
      <c r="BQ3" s="110">
        <f>COLUMN()-COLUMN($A$7)</f>
        <v>68</v>
      </c>
      <c r="BR3" s="28"/>
    </row>
    <row r="4" spans="1:70" ht="51" hidden="1" customHeight="1">
      <c r="A4" s="157" t="s">
        <v>340</v>
      </c>
      <c r="B4" s="278" t="s">
        <v>233</v>
      </c>
      <c r="C4" s="287"/>
      <c r="D4" s="287"/>
      <c r="E4" s="287"/>
      <c r="F4" s="287"/>
      <c r="G4" s="287"/>
      <c r="H4" s="287"/>
      <c r="I4" s="287"/>
      <c r="J4" s="287"/>
      <c r="K4" s="287"/>
      <c r="L4" s="287"/>
      <c r="M4" s="287"/>
      <c r="N4" s="288"/>
      <c r="O4" s="278" t="s">
        <v>268</v>
      </c>
      <c r="P4" s="287"/>
      <c r="Q4" s="287"/>
      <c r="R4" s="287"/>
      <c r="S4" s="287"/>
      <c r="T4" s="287"/>
      <c r="U4" s="287"/>
      <c r="V4" s="287"/>
      <c r="W4" s="287"/>
      <c r="X4" s="287"/>
      <c r="Y4" s="287"/>
      <c r="Z4" s="287"/>
      <c r="AA4" s="287"/>
      <c r="AB4" s="287"/>
      <c r="AC4" s="287"/>
      <c r="AD4" s="287"/>
      <c r="AE4" s="287"/>
      <c r="AF4" s="287"/>
      <c r="AG4" s="287"/>
      <c r="AH4" s="287"/>
      <c r="AI4" s="287"/>
      <c r="AJ4" s="287"/>
      <c r="AK4" s="288"/>
      <c r="AM4" s="292" t="s">
        <v>388</v>
      </c>
      <c r="AN4" s="293"/>
      <c r="AO4" s="294"/>
      <c r="AP4" s="294"/>
      <c r="AQ4" s="294"/>
      <c r="AS4" s="296" t="s">
        <v>281</v>
      </c>
      <c r="AT4" s="297"/>
      <c r="AU4" s="298"/>
      <c r="AW4" s="278" t="s">
        <v>47</v>
      </c>
      <c r="AX4" s="287"/>
      <c r="AY4" s="287"/>
      <c r="AZ4" s="287"/>
      <c r="BA4" s="287"/>
      <c r="BB4" s="287"/>
      <c r="BC4" s="287"/>
      <c r="BD4" s="287"/>
      <c r="BE4" s="287"/>
      <c r="BF4" s="287"/>
      <c r="BG4" s="287"/>
      <c r="BH4" s="287"/>
      <c r="BI4" s="287"/>
      <c r="BJ4" s="287"/>
      <c r="BK4" s="287"/>
      <c r="BL4" s="287"/>
      <c r="BM4" s="287"/>
      <c r="BN4" s="288"/>
      <c r="BP4" s="205" t="s">
        <v>384</v>
      </c>
      <c r="BQ4" s="206"/>
      <c r="BR4" s="206"/>
    </row>
    <row r="5" spans="1:70" ht="34" hidden="1" customHeight="1">
      <c r="A5" s="134">
        <f>COUNTIF($A$7:$A$48,"&gt;0")</f>
        <v>41</v>
      </c>
      <c r="B5" s="289"/>
      <c r="C5" s="290"/>
      <c r="D5" s="290"/>
      <c r="E5" s="290"/>
      <c r="F5" s="290"/>
      <c r="G5" s="290"/>
      <c r="H5" s="290"/>
      <c r="I5" s="290"/>
      <c r="J5" s="290"/>
      <c r="K5" s="290"/>
      <c r="L5" s="290"/>
      <c r="M5" s="290"/>
      <c r="N5" s="291"/>
      <c r="O5" s="289"/>
      <c r="P5" s="290"/>
      <c r="Q5" s="290"/>
      <c r="R5" s="290"/>
      <c r="S5" s="290"/>
      <c r="T5" s="290"/>
      <c r="U5" s="290"/>
      <c r="V5" s="290"/>
      <c r="W5" s="290"/>
      <c r="X5" s="290"/>
      <c r="Y5" s="290"/>
      <c r="Z5" s="290"/>
      <c r="AA5" s="290"/>
      <c r="AB5" s="290"/>
      <c r="AC5" s="290"/>
      <c r="AD5" s="290"/>
      <c r="AE5" s="290"/>
      <c r="AF5" s="290"/>
      <c r="AG5" s="290"/>
      <c r="AH5" s="290"/>
      <c r="AI5" s="290"/>
      <c r="AJ5" s="290"/>
      <c r="AK5" s="291"/>
      <c r="AM5" s="295"/>
      <c r="AN5" s="250"/>
      <c r="AO5" s="250"/>
      <c r="AP5" s="250"/>
      <c r="AQ5" s="250"/>
      <c r="AS5" s="295"/>
      <c r="AT5" s="250"/>
      <c r="AU5" s="251"/>
      <c r="AW5" s="289"/>
      <c r="AX5" s="290"/>
      <c r="AY5" s="290"/>
      <c r="AZ5" s="290"/>
      <c r="BA5" s="290"/>
      <c r="BB5" s="290"/>
      <c r="BC5" s="290"/>
      <c r="BD5" s="290"/>
      <c r="BE5" s="290"/>
      <c r="BF5" s="290"/>
      <c r="BG5" s="290"/>
      <c r="BH5" s="290"/>
      <c r="BI5" s="290"/>
      <c r="BJ5" s="290"/>
      <c r="BK5" s="290"/>
      <c r="BL5" s="290"/>
      <c r="BM5" s="290"/>
      <c r="BN5" s="291"/>
      <c r="BP5" s="219" t="s">
        <v>383</v>
      </c>
      <c r="BQ5" s="220"/>
      <c r="BR5" s="221"/>
    </row>
    <row r="6" spans="1:70" ht="31" customHeight="1">
      <c r="A6" s="134"/>
      <c r="B6" s="16"/>
      <c r="C6" s="16"/>
      <c r="D6" s="280" t="s">
        <v>131</v>
      </c>
      <c r="E6" s="280"/>
      <c r="F6" s="280"/>
      <c r="G6" s="280"/>
      <c r="H6" s="280"/>
      <c r="I6" s="241" t="s">
        <v>393</v>
      </c>
      <c r="J6" s="242"/>
      <c r="K6" s="242"/>
      <c r="L6" s="243"/>
      <c r="M6" s="16"/>
      <c r="N6" s="16"/>
      <c r="O6" s="119"/>
      <c r="P6" s="16"/>
      <c r="Q6" s="16"/>
      <c r="R6" s="114"/>
      <c r="S6" s="281" t="s">
        <v>298</v>
      </c>
      <c r="T6" s="282"/>
      <c r="U6" s="282"/>
      <c r="V6" s="282"/>
      <c r="W6" s="282"/>
      <c r="X6" s="283"/>
      <c r="Y6" s="283"/>
      <c r="Z6" s="283"/>
      <c r="AA6" s="283"/>
      <c r="AB6" s="283"/>
      <c r="AC6" s="283"/>
      <c r="AD6" s="284"/>
      <c r="AE6" s="16"/>
      <c r="AF6" s="16"/>
      <c r="AG6" s="114"/>
      <c r="AH6" s="16"/>
      <c r="AI6" s="181"/>
      <c r="AJ6" s="16"/>
      <c r="AK6" s="16"/>
      <c r="AM6" s="205" t="s">
        <v>157</v>
      </c>
      <c r="AN6" s="286"/>
      <c r="AO6" s="285" t="s">
        <v>382</v>
      </c>
      <c r="AP6" s="248"/>
      <c r="AQ6" s="125" t="s">
        <v>181</v>
      </c>
      <c r="AS6" s="113"/>
      <c r="AT6" s="121" t="s">
        <v>183</v>
      </c>
      <c r="AU6" s="96" t="s">
        <v>171</v>
      </c>
      <c r="AW6" s="24"/>
      <c r="AX6" s="96" t="s">
        <v>157</v>
      </c>
      <c r="AY6" s="96" t="s">
        <v>293</v>
      </c>
      <c r="AZ6" s="96" t="s">
        <v>283</v>
      </c>
      <c r="BA6" s="96" t="s">
        <v>63</v>
      </c>
      <c r="BB6" s="96" t="s">
        <v>152</v>
      </c>
      <c r="BC6" s="96" t="s">
        <v>153</v>
      </c>
      <c r="BD6" s="96" t="s">
        <v>284</v>
      </c>
      <c r="BE6" s="121" t="s">
        <v>177</v>
      </c>
      <c r="BF6" s="24"/>
      <c r="BG6" s="24"/>
      <c r="BH6" s="24"/>
      <c r="BI6" s="24"/>
      <c r="BJ6" s="24"/>
      <c r="BK6" s="24"/>
      <c r="BL6" s="24"/>
      <c r="BM6" s="24"/>
      <c r="BN6" s="24"/>
      <c r="BP6" s="34"/>
      <c r="BQ6" s="160" t="s">
        <v>363</v>
      </c>
      <c r="BR6" s="34"/>
    </row>
    <row r="7" spans="1:70" ht="93" customHeight="1">
      <c r="A7" s="157" t="s">
        <v>336</v>
      </c>
      <c r="B7" s="19" t="s">
        <v>125</v>
      </c>
      <c r="C7" s="19" t="s">
        <v>126</v>
      </c>
      <c r="D7" s="16" t="s">
        <v>127</v>
      </c>
      <c r="E7" s="16" t="s">
        <v>127</v>
      </c>
      <c r="F7" s="16" t="s">
        <v>128</v>
      </c>
      <c r="G7" s="16" t="s">
        <v>127</v>
      </c>
      <c r="H7" s="16" t="s">
        <v>127</v>
      </c>
      <c r="I7" s="109" t="s">
        <v>130</v>
      </c>
      <c r="J7" s="14" t="s">
        <v>259</v>
      </c>
      <c r="K7" s="14" t="s">
        <v>260</v>
      </c>
      <c r="L7" s="94" t="s">
        <v>261</v>
      </c>
      <c r="M7" s="19" t="s">
        <v>381</v>
      </c>
      <c r="N7" s="19" t="s">
        <v>129</v>
      </c>
      <c r="O7" s="119" t="s">
        <v>235</v>
      </c>
      <c r="P7" s="16" t="s">
        <v>295</v>
      </c>
      <c r="Q7" s="16" t="s">
        <v>296</v>
      </c>
      <c r="R7" s="114" t="s">
        <v>297</v>
      </c>
      <c r="S7" s="123" t="str">
        <f t="shared" ref="S7:AD7" ca="1" si="2">IFERROR(INDEX(SecurityObjectiveNumber,COLUMN(S7)-$S$2),"")</f>
        <v>SO1</v>
      </c>
      <c r="T7" s="122" t="str">
        <f t="shared" ca="1" si="2"/>
        <v/>
      </c>
      <c r="U7" s="122" t="str">
        <f t="shared" ca="1" si="2"/>
        <v/>
      </c>
      <c r="V7" s="122" t="str">
        <f t="shared" ca="1" si="2"/>
        <v/>
      </c>
      <c r="W7" s="122" t="str">
        <f t="shared" ca="1" si="2"/>
        <v/>
      </c>
      <c r="X7" s="122" t="str">
        <f t="shared" ca="1" si="2"/>
        <v/>
      </c>
      <c r="Y7" s="122" t="str">
        <f t="shared" ca="1" si="2"/>
        <v/>
      </c>
      <c r="Z7" s="122" t="str">
        <f t="shared" ca="1" si="2"/>
        <v/>
      </c>
      <c r="AA7" s="122" t="str">
        <f t="shared" ca="1" si="2"/>
        <v/>
      </c>
      <c r="AB7" s="122" t="str">
        <f t="shared" ca="1" si="2"/>
        <v/>
      </c>
      <c r="AC7" s="122" t="str">
        <f t="shared" ca="1" si="2"/>
        <v/>
      </c>
      <c r="AD7" s="122" t="str">
        <f t="shared" ca="1" si="2"/>
        <v/>
      </c>
      <c r="AE7" s="111" t="s">
        <v>276</v>
      </c>
      <c r="AF7" s="19" t="s">
        <v>394</v>
      </c>
      <c r="AG7" s="115" t="s">
        <v>395</v>
      </c>
      <c r="AH7" s="19" t="s">
        <v>357</v>
      </c>
      <c r="AI7" s="117" t="s">
        <v>277</v>
      </c>
      <c r="AJ7" s="111" t="s">
        <v>278</v>
      </c>
      <c r="AK7" s="19" t="s">
        <v>279</v>
      </c>
      <c r="AL7" s="29" t="s">
        <v>36</v>
      </c>
      <c r="AM7" s="21" t="s">
        <v>132</v>
      </c>
      <c r="AN7" s="21" t="s">
        <v>391</v>
      </c>
      <c r="AO7" s="21" t="s">
        <v>383</v>
      </c>
      <c r="AP7" s="21" t="s">
        <v>387</v>
      </c>
      <c r="AQ7" s="81" t="s">
        <v>180</v>
      </c>
      <c r="AR7" s="29" t="s">
        <v>36</v>
      </c>
      <c r="AS7" s="26" t="s">
        <v>282</v>
      </c>
      <c r="AT7" s="190" t="s">
        <v>182</v>
      </c>
      <c r="AU7" s="21" t="s">
        <v>234</v>
      </c>
      <c r="AV7" s="29" t="s">
        <v>280</v>
      </c>
      <c r="AW7" s="21" t="s">
        <v>186</v>
      </c>
      <c r="AX7" s="21" t="s">
        <v>389</v>
      </c>
      <c r="AY7" s="21" t="s">
        <v>133</v>
      </c>
      <c r="AZ7" s="26" t="s">
        <v>127</v>
      </c>
      <c r="BA7" s="26" t="s">
        <v>128</v>
      </c>
      <c r="BB7" s="26" t="s">
        <v>127</v>
      </c>
      <c r="BC7" s="26" t="s">
        <v>127</v>
      </c>
      <c r="BD7" s="26" t="s">
        <v>232</v>
      </c>
      <c r="BE7" s="26" t="s">
        <v>176</v>
      </c>
      <c r="BF7" s="21" t="s">
        <v>285</v>
      </c>
      <c r="BG7" s="21" t="s">
        <v>286</v>
      </c>
      <c r="BH7" s="21" t="s">
        <v>287</v>
      </c>
      <c r="BI7" s="21" t="s">
        <v>287</v>
      </c>
      <c r="BJ7" s="21" t="s">
        <v>287</v>
      </c>
      <c r="BK7" s="21" t="s">
        <v>287</v>
      </c>
      <c r="BL7" s="21" t="s">
        <v>287</v>
      </c>
      <c r="BM7" s="21" t="s">
        <v>390</v>
      </c>
      <c r="BN7" s="21" t="s">
        <v>178</v>
      </c>
      <c r="BO7" s="29" t="s">
        <v>280</v>
      </c>
      <c r="BP7" s="161" t="s">
        <v>337</v>
      </c>
      <c r="BQ7" s="47">
        <v>0</v>
      </c>
      <c r="BR7" s="141" t="s">
        <v>385</v>
      </c>
    </row>
    <row r="8" spans="1:70" ht="66" customHeight="1">
      <c r="A8" s="135">
        <f>ROW()-ROW($A$7)</f>
        <v>1</v>
      </c>
      <c r="B8" s="40" t="s">
        <v>396</v>
      </c>
      <c r="C8" s="41">
        <v>1</v>
      </c>
      <c r="D8" s="189"/>
      <c r="E8" s="54"/>
      <c r="F8" s="54"/>
      <c r="G8" s="54"/>
      <c r="H8" s="54"/>
      <c r="I8" s="44"/>
      <c r="J8" s="44"/>
      <c r="K8" s="44"/>
      <c r="L8" s="116"/>
      <c r="M8" s="44"/>
      <c r="N8" s="44"/>
      <c r="O8" s="124"/>
      <c r="P8" s="44"/>
      <c r="Q8" s="112" t="str">
        <f>IF(ISNA($AS8),"",$AS8)</f>
        <v/>
      </c>
      <c r="R8" s="116"/>
      <c r="S8" s="55"/>
      <c r="T8" s="44"/>
      <c r="U8" s="44"/>
      <c r="V8" s="44"/>
      <c r="W8" s="44"/>
      <c r="X8" s="44"/>
      <c r="Y8" s="44"/>
      <c r="Z8" s="44"/>
      <c r="AA8" s="44"/>
      <c r="AB8" s="44"/>
      <c r="AC8" s="44"/>
      <c r="AD8" s="44"/>
      <c r="AE8" s="130"/>
      <c r="AF8" s="44"/>
      <c r="AG8" s="116"/>
      <c r="AH8" s="44"/>
      <c r="AI8" s="55"/>
      <c r="AJ8" s="44"/>
      <c r="AK8" s="44"/>
      <c r="AL8" s="46"/>
      <c r="AM8" s="45" t="b">
        <f t="shared" ref="AM8:AM48" si="3">NOT(ISBLANK(B8))</f>
        <v>1</v>
      </c>
      <c r="AN8" s="45" t="b">
        <f ca="1">(COUNTIF(OFFSET($A$7,1,AN$3,$A8,1),B8)=1)</f>
        <v>1</v>
      </c>
      <c r="AO8" s="45" t="str">
        <f t="shared" ref="AO8:AO48" si="4">IF(AND(B8&lt;&gt;"",C8&lt;&gt;""),B8&amp;"."&amp;C8,B8&amp;C8)</f>
        <v>UC1.1</v>
      </c>
      <c r="AP8" s="45" t="b">
        <f ca="1">(COUNTIF(OFFSET($A$7,1,AP$3,$A8,1),AO8)=1)</f>
        <v>1</v>
      </c>
      <c r="AQ8" s="45" t="b">
        <f t="shared" ref="AQ8:AQ48" si="5">AND(NOT(ISBLANK(I8)),NOT(ISBLANK(J8)),NOT(ISBLANK(K8)))</f>
        <v>0</v>
      </c>
      <c r="AR8" s="46"/>
      <c r="AS8" s="105" t="e">
        <f t="shared" ref="AS8:AS48" si="6">INDEX(GuideWordMeaning,MATCH(P8,GuideWord,0),MATCH(O8,GuideWordElement,0))</f>
        <v>#N/A</v>
      </c>
      <c r="AT8" s="105" t="b">
        <f t="shared" ref="AT8:AT48" si="7">R8&lt;&gt;""</f>
        <v>0</v>
      </c>
      <c r="AU8" s="45" t="b">
        <f t="shared" ref="AU8:AU48" si="8">IFERROR(OR(S8:AD8), FALSE)</f>
        <v>0</v>
      </c>
      <c r="AV8" s="46"/>
      <c r="AW8" s="45">
        <f t="shared" ref="AW8" si="9">$A8-1</f>
        <v>0</v>
      </c>
      <c r="AX8" s="45" t="str">
        <f t="shared" ref="AX8:BE17" ca="1" si="10">OFFSET($A$7,$AW8,AX$3)</f>
        <v>Use Case #</v>
      </c>
      <c r="AY8" s="45" t="str">
        <f t="shared" ca="1" si="10"/>
        <v>Step #</v>
      </c>
      <c r="AZ8" s="45" t="str">
        <f t="shared" ca="1" si="10"/>
        <v>Choice</v>
      </c>
      <c r="BA8" s="45" t="str">
        <f t="shared" ca="1" si="10"/>
        <v>Choice</v>
      </c>
      <c r="BB8" s="45" t="str">
        <f t="shared" ca="1" si="10"/>
        <v>Choice</v>
      </c>
      <c r="BC8" s="45" t="str">
        <f t="shared" ca="1" si="10"/>
        <v>Choice</v>
      </c>
      <c r="BD8" s="45" t="str">
        <f t="shared" ca="1" si="10"/>
        <v>Choice</v>
      </c>
      <c r="BE8" s="45" t="str">
        <f t="shared" ca="1" si="10"/>
        <v>Condition</v>
      </c>
      <c r="BF8" s="45" t="b">
        <f t="shared" ref="BF8:BF48" ca="1" si="11">AND($AM8,$B8=$AX8)</f>
        <v>0</v>
      </c>
      <c r="BG8" s="45" t="b">
        <f t="shared" ref="BG8:BG48" ca="1" si="12">AND(BF8,NOT(ISBLANK(C8)),C8=AY8)</f>
        <v>0</v>
      </c>
      <c r="BH8" s="45" t="b">
        <f t="shared" ref="BH8:BH48" ca="1" si="13">AND(BG8,NOT(ISBLANK(D8)),D8=AZ8)</f>
        <v>0</v>
      </c>
      <c r="BI8" s="45" t="b">
        <f t="shared" ref="BI8:BI48" ca="1" si="14">AND(BH8,NOT(ISBLANK(E8)),E8=BA8)</f>
        <v>0</v>
      </c>
      <c r="BJ8" s="45" t="b">
        <f t="shared" ref="BJ8:BJ48" ca="1" si="15">AND(BI8,NOT(ISBLANK(F8)),F8=BB8)</f>
        <v>0</v>
      </c>
      <c r="BK8" s="45" t="b">
        <f t="shared" ref="BK8:BK48" ca="1" si="16">AND(BJ8,NOT(ISBLANK(G8)),G8=BC8)</f>
        <v>0</v>
      </c>
      <c r="BL8" s="45" t="b">
        <f t="shared" ref="BL8:BL48" ca="1" si="17">AND(BK8,NOT(ISBLANK(H8)),H8=BD8)</f>
        <v>0</v>
      </c>
      <c r="BM8" s="45" t="b">
        <f t="shared" ref="BM8:BM48" ca="1" si="18">AND($BG8,D8=AZ8,E8=BA8,F8=BB8,G8=BC8,H8=BD8)</f>
        <v>0</v>
      </c>
      <c r="BN8" s="45" t="b">
        <f t="shared" ref="BN8:BN48" ca="1" si="19">AND(BM8,L8=BE8)</f>
        <v>0</v>
      </c>
      <c r="BO8" s="46"/>
      <c r="BP8" s="45">
        <f t="shared" ref="BP8:BP48" ca="1" si="20">OFFSET($A$7,$AW8,BQ$3)+1</f>
        <v>1</v>
      </c>
      <c r="BQ8" s="47">
        <f ca="1">MATCH(TRUE,OFFSET($A$7,BP8,BQ$2,75,1),0)-1+BP8</f>
        <v>1</v>
      </c>
      <c r="BR8" s="47" t="str">
        <f ca="1">IF(ISNA(BQ8),"",OFFSET($A$7,BQ8,BQ$1))</f>
        <v>UC1.1</v>
      </c>
    </row>
    <row r="9" spans="1:70">
      <c r="A9" s="135">
        <f t="shared" ref="A9:A48" si="21">ROW()-ROW($A$7)</f>
        <v>2</v>
      </c>
      <c r="B9" s="129"/>
      <c r="C9" s="41"/>
      <c r="D9" s="189"/>
      <c r="E9" s="54"/>
      <c r="F9" s="54"/>
      <c r="G9" s="54"/>
      <c r="H9" s="54"/>
      <c r="I9" s="44"/>
      <c r="J9" s="44"/>
      <c r="K9" s="44"/>
      <c r="L9" s="116"/>
      <c r="M9" s="44"/>
      <c r="N9" s="44"/>
      <c r="O9" s="124"/>
      <c r="P9" s="44"/>
      <c r="Q9" s="112" t="str">
        <f t="shared" ref="Q9:Q48" si="22">IF(ISNA($AS9),"",$AS9)</f>
        <v/>
      </c>
      <c r="R9" s="116"/>
      <c r="S9" s="55"/>
      <c r="T9" s="44"/>
      <c r="U9" s="44"/>
      <c r="V9" s="44"/>
      <c r="W9" s="44"/>
      <c r="X9" s="44"/>
      <c r="Y9" s="44"/>
      <c r="Z9" s="44"/>
      <c r="AA9" s="44"/>
      <c r="AB9" s="44"/>
      <c r="AC9" s="44"/>
      <c r="AD9" s="44"/>
      <c r="AE9" s="130"/>
      <c r="AF9" s="44"/>
      <c r="AG9" s="116"/>
      <c r="AH9" s="44"/>
      <c r="AI9" s="55"/>
      <c r="AJ9" s="44"/>
      <c r="AK9" s="44"/>
      <c r="AL9" s="46"/>
      <c r="AM9" s="45" t="b">
        <f t="shared" si="3"/>
        <v>0</v>
      </c>
      <c r="AN9" s="45" t="b">
        <f t="shared" ref="AN9:AN48" ca="1" si="23">(COUNTIF(OFFSET($A$7,1,AN$3,$A9,1),B9)=1)</f>
        <v>0</v>
      </c>
      <c r="AO9" s="45" t="str">
        <f t="shared" si="4"/>
        <v/>
      </c>
      <c r="AP9" s="45" t="b">
        <f t="shared" ref="AP9:AP48" ca="1" si="24">(COUNTIF(OFFSET($A$7,1,AP$3,$A9,1),AO9)=1)</f>
        <v>1</v>
      </c>
      <c r="AQ9" s="45" t="b">
        <f t="shared" si="5"/>
        <v>0</v>
      </c>
      <c r="AR9" s="46"/>
      <c r="AS9" s="105" t="e">
        <f t="shared" si="6"/>
        <v>#N/A</v>
      </c>
      <c r="AT9" s="105" t="b">
        <f t="shared" si="7"/>
        <v>0</v>
      </c>
      <c r="AU9" s="45" t="b">
        <f t="shared" si="8"/>
        <v>0</v>
      </c>
      <c r="AV9" s="46"/>
      <c r="AW9" s="45">
        <f>$A9-1</f>
        <v>1</v>
      </c>
      <c r="AX9" s="45" t="str">
        <f t="shared" ca="1" si="10"/>
        <v>UC1</v>
      </c>
      <c r="AY9" s="45">
        <f t="shared" ca="1" si="10"/>
        <v>1</v>
      </c>
      <c r="AZ9" s="45">
        <f t="shared" ca="1" si="10"/>
        <v>0</v>
      </c>
      <c r="BA9" s="45">
        <f t="shared" ca="1" si="10"/>
        <v>0</v>
      </c>
      <c r="BB9" s="45">
        <f t="shared" ca="1" si="10"/>
        <v>0</v>
      </c>
      <c r="BC9" s="45">
        <f t="shared" ca="1" si="10"/>
        <v>0</v>
      </c>
      <c r="BD9" s="45">
        <f t="shared" ca="1" si="10"/>
        <v>0</v>
      </c>
      <c r="BE9" s="45">
        <f t="shared" ca="1" si="10"/>
        <v>0</v>
      </c>
      <c r="BF9" s="45" t="b">
        <f t="shared" ca="1" si="11"/>
        <v>0</v>
      </c>
      <c r="BG9" s="45" t="b">
        <f t="shared" ca="1" si="12"/>
        <v>0</v>
      </c>
      <c r="BH9" s="45" t="b">
        <f t="shared" ca="1" si="13"/>
        <v>0</v>
      </c>
      <c r="BI9" s="45" t="b">
        <f t="shared" ca="1" si="14"/>
        <v>0</v>
      </c>
      <c r="BJ9" s="45" t="b">
        <f t="shared" ca="1" si="15"/>
        <v>0</v>
      </c>
      <c r="BK9" s="45" t="b">
        <f t="shared" ca="1" si="16"/>
        <v>0</v>
      </c>
      <c r="BL9" s="45" t="b">
        <f t="shared" ca="1" si="17"/>
        <v>0</v>
      </c>
      <c r="BM9" s="45" t="b">
        <f t="shared" ca="1" si="18"/>
        <v>0</v>
      </c>
      <c r="BN9" s="45" t="b">
        <f t="shared" ca="1" si="19"/>
        <v>0</v>
      </c>
      <c r="BO9" s="46"/>
      <c r="BP9" s="45">
        <f t="shared" ca="1" si="20"/>
        <v>2</v>
      </c>
      <c r="BQ9" s="47">
        <f t="shared" ref="BQ9:BQ48" ca="1" si="25">MATCH(TRUE,OFFSET($A$7,BP9,BQ$2,75,1),0)-1+BP9</f>
        <v>2</v>
      </c>
      <c r="BR9" s="47" t="str">
        <f t="shared" ref="BR9:BR48" ca="1" si="26">IF(ISNA(BQ9),"",OFFSET($A$7,BQ9,BQ$1))</f>
        <v/>
      </c>
    </row>
    <row r="10" spans="1:70">
      <c r="A10" s="135">
        <f t="shared" si="21"/>
        <v>3</v>
      </c>
      <c r="B10" s="129"/>
      <c r="C10" s="41"/>
      <c r="D10" s="54"/>
      <c r="E10" s="54"/>
      <c r="F10" s="54"/>
      <c r="G10" s="54"/>
      <c r="H10" s="54"/>
      <c r="I10" s="44"/>
      <c r="J10" s="44"/>
      <c r="K10" s="44"/>
      <c r="L10" s="116"/>
      <c r="M10" s="44"/>
      <c r="N10" s="44"/>
      <c r="O10" s="124"/>
      <c r="P10" s="44"/>
      <c r="Q10" s="112" t="str">
        <f t="shared" si="22"/>
        <v/>
      </c>
      <c r="R10" s="116"/>
      <c r="S10" s="55"/>
      <c r="T10" s="44"/>
      <c r="U10" s="44"/>
      <c r="V10" s="44"/>
      <c r="W10" s="44"/>
      <c r="X10" s="44"/>
      <c r="Y10" s="44"/>
      <c r="Z10" s="44"/>
      <c r="AA10" s="44"/>
      <c r="AB10" s="44"/>
      <c r="AC10" s="44"/>
      <c r="AD10" s="44"/>
      <c r="AE10" s="130"/>
      <c r="AF10" s="44"/>
      <c r="AG10" s="116"/>
      <c r="AH10" s="44"/>
      <c r="AI10" s="55"/>
      <c r="AJ10" s="44"/>
      <c r="AK10" s="44"/>
      <c r="AL10" s="46"/>
      <c r="AM10" s="45" t="b">
        <f t="shared" si="3"/>
        <v>0</v>
      </c>
      <c r="AN10" s="45" t="b">
        <f t="shared" ca="1" si="23"/>
        <v>0</v>
      </c>
      <c r="AO10" s="45" t="str">
        <f t="shared" si="4"/>
        <v/>
      </c>
      <c r="AP10" s="45" t="b">
        <f t="shared" ca="1" si="24"/>
        <v>0</v>
      </c>
      <c r="AQ10" s="45" t="b">
        <f t="shared" si="5"/>
        <v>0</v>
      </c>
      <c r="AR10" s="46"/>
      <c r="AS10" s="105" t="e">
        <f t="shared" si="6"/>
        <v>#N/A</v>
      </c>
      <c r="AT10" s="105" t="b">
        <f t="shared" si="7"/>
        <v>0</v>
      </c>
      <c r="AU10" s="45" t="b">
        <f t="shared" si="8"/>
        <v>0</v>
      </c>
      <c r="AV10" s="46"/>
      <c r="AW10" s="45">
        <f t="shared" ref="AW10:AW48" si="27">$A10-1</f>
        <v>2</v>
      </c>
      <c r="AX10" s="45">
        <f t="shared" ca="1" si="10"/>
        <v>0</v>
      </c>
      <c r="AY10" s="45">
        <f t="shared" ca="1" si="10"/>
        <v>0</v>
      </c>
      <c r="AZ10" s="45">
        <f t="shared" ca="1" si="10"/>
        <v>0</v>
      </c>
      <c r="BA10" s="45">
        <f t="shared" ca="1" si="10"/>
        <v>0</v>
      </c>
      <c r="BB10" s="45">
        <f t="shared" ca="1" si="10"/>
        <v>0</v>
      </c>
      <c r="BC10" s="45">
        <f t="shared" ca="1" si="10"/>
        <v>0</v>
      </c>
      <c r="BD10" s="45">
        <f t="shared" ca="1" si="10"/>
        <v>0</v>
      </c>
      <c r="BE10" s="45">
        <f t="shared" ca="1" si="10"/>
        <v>0</v>
      </c>
      <c r="BF10" s="45" t="b">
        <f t="shared" ca="1" si="11"/>
        <v>0</v>
      </c>
      <c r="BG10" s="45" t="b">
        <f t="shared" ca="1" si="12"/>
        <v>0</v>
      </c>
      <c r="BH10" s="45" t="b">
        <f t="shared" ca="1" si="13"/>
        <v>0</v>
      </c>
      <c r="BI10" s="45" t="b">
        <f t="shared" ca="1" si="14"/>
        <v>0</v>
      </c>
      <c r="BJ10" s="45" t="b">
        <f t="shared" ca="1" si="15"/>
        <v>0</v>
      </c>
      <c r="BK10" s="45" t="b">
        <f t="shared" ca="1" si="16"/>
        <v>0</v>
      </c>
      <c r="BL10" s="45" t="b">
        <f t="shared" ca="1" si="17"/>
        <v>0</v>
      </c>
      <c r="BM10" s="45" t="b">
        <f t="shared" ca="1" si="18"/>
        <v>0</v>
      </c>
      <c r="BN10" s="45" t="b">
        <f t="shared" ca="1" si="19"/>
        <v>0</v>
      </c>
      <c r="BO10" s="46"/>
      <c r="BP10" s="45">
        <f t="shared" ca="1" si="20"/>
        <v>3</v>
      </c>
      <c r="BQ10" s="47" t="e">
        <f t="shared" ca="1" si="25"/>
        <v>#N/A</v>
      </c>
      <c r="BR10" s="47" t="str">
        <f t="shared" ca="1" si="26"/>
        <v/>
      </c>
    </row>
    <row r="11" spans="1:70">
      <c r="A11" s="135">
        <f t="shared" si="21"/>
        <v>4</v>
      </c>
      <c r="B11" s="129"/>
      <c r="C11" s="41"/>
      <c r="D11" s="54"/>
      <c r="E11" s="54"/>
      <c r="F11" s="54"/>
      <c r="G11" s="54"/>
      <c r="H11" s="54"/>
      <c r="I11" s="44"/>
      <c r="J11" s="44"/>
      <c r="K11" s="44"/>
      <c r="L11" s="116"/>
      <c r="M11" s="44"/>
      <c r="N11" s="44"/>
      <c r="O11" s="124"/>
      <c r="P11" s="44"/>
      <c r="Q11" s="112" t="str">
        <f t="shared" si="22"/>
        <v/>
      </c>
      <c r="R11" s="116"/>
      <c r="S11" s="55"/>
      <c r="T11" s="44"/>
      <c r="U11" s="44"/>
      <c r="V11" s="44"/>
      <c r="W11" s="44"/>
      <c r="X11" s="44"/>
      <c r="Y11" s="44"/>
      <c r="Z11" s="44"/>
      <c r="AA11" s="44"/>
      <c r="AB11" s="44"/>
      <c r="AC11" s="44"/>
      <c r="AD11" s="44"/>
      <c r="AE11" s="127"/>
      <c r="AF11" s="44"/>
      <c r="AG11" s="116"/>
      <c r="AH11" s="44"/>
      <c r="AI11" s="55"/>
      <c r="AJ11" s="44"/>
      <c r="AK11" s="44"/>
      <c r="AL11" s="46"/>
      <c r="AM11" s="45" t="b">
        <f t="shared" si="3"/>
        <v>0</v>
      </c>
      <c r="AN11" s="45" t="b">
        <f t="shared" ca="1" si="23"/>
        <v>0</v>
      </c>
      <c r="AO11" s="45" t="str">
        <f t="shared" si="4"/>
        <v/>
      </c>
      <c r="AP11" s="45" t="b">
        <f t="shared" ca="1" si="24"/>
        <v>0</v>
      </c>
      <c r="AQ11" s="45" t="b">
        <f t="shared" si="5"/>
        <v>0</v>
      </c>
      <c r="AR11" s="46"/>
      <c r="AS11" s="105" t="e">
        <f t="shared" si="6"/>
        <v>#N/A</v>
      </c>
      <c r="AT11" s="105" t="b">
        <f t="shared" si="7"/>
        <v>0</v>
      </c>
      <c r="AU11" s="45" t="b">
        <f t="shared" si="8"/>
        <v>0</v>
      </c>
      <c r="AV11" s="46"/>
      <c r="AW11" s="45">
        <f t="shared" si="27"/>
        <v>3</v>
      </c>
      <c r="AX11" s="45">
        <f t="shared" ca="1" si="10"/>
        <v>0</v>
      </c>
      <c r="AY11" s="45">
        <f t="shared" ca="1" si="10"/>
        <v>0</v>
      </c>
      <c r="AZ11" s="45">
        <f t="shared" ca="1" si="10"/>
        <v>0</v>
      </c>
      <c r="BA11" s="45">
        <f t="shared" ca="1" si="10"/>
        <v>0</v>
      </c>
      <c r="BB11" s="45">
        <f t="shared" ca="1" si="10"/>
        <v>0</v>
      </c>
      <c r="BC11" s="45">
        <f t="shared" ca="1" si="10"/>
        <v>0</v>
      </c>
      <c r="BD11" s="45">
        <f t="shared" ca="1" si="10"/>
        <v>0</v>
      </c>
      <c r="BE11" s="45">
        <f t="shared" ca="1" si="10"/>
        <v>0</v>
      </c>
      <c r="BF11" s="45" t="b">
        <f t="shared" ca="1" si="11"/>
        <v>0</v>
      </c>
      <c r="BG11" s="45" t="b">
        <f t="shared" ca="1" si="12"/>
        <v>0</v>
      </c>
      <c r="BH11" s="45" t="b">
        <f t="shared" ca="1" si="13"/>
        <v>0</v>
      </c>
      <c r="BI11" s="45" t="b">
        <f t="shared" ca="1" si="14"/>
        <v>0</v>
      </c>
      <c r="BJ11" s="45" t="b">
        <f t="shared" ca="1" si="15"/>
        <v>0</v>
      </c>
      <c r="BK11" s="45" t="b">
        <f t="shared" ca="1" si="16"/>
        <v>0</v>
      </c>
      <c r="BL11" s="45" t="b">
        <f t="shared" ca="1" si="17"/>
        <v>0</v>
      </c>
      <c r="BM11" s="45" t="b">
        <f t="shared" ca="1" si="18"/>
        <v>0</v>
      </c>
      <c r="BN11" s="45" t="b">
        <f t="shared" ca="1" si="19"/>
        <v>0</v>
      </c>
      <c r="BO11" s="46"/>
      <c r="BP11" s="45" t="e">
        <f t="shared" ca="1" si="20"/>
        <v>#N/A</v>
      </c>
      <c r="BQ11" s="47" t="e">
        <f t="shared" ca="1" si="25"/>
        <v>#N/A</v>
      </c>
      <c r="BR11" s="47" t="str">
        <f t="shared" ca="1" si="26"/>
        <v/>
      </c>
    </row>
    <row r="12" spans="1:70">
      <c r="A12" s="135">
        <f t="shared" si="21"/>
        <v>5</v>
      </c>
      <c r="B12" s="129"/>
      <c r="C12" s="41"/>
      <c r="D12" s="54"/>
      <c r="E12" s="54"/>
      <c r="F12" s="54"/>
      <c r="G12" s="54"/>
      <c r="H12" s="54"/>
      <c r="I12" s="44"/>
      <c r="J12" s="44"/>
      <c r="K12" s="44"/>
      <c r="L12" s="116"/>
      <c r="M12" s="44"/>
      <c r="N12" s="44"/>
      <c r="O12" s="124"/>
      <c r="P12" s="44"/>
      <c r="Q12" s="112" t="str">
        <f t="shared" si="22"/>
        <v/>
      </c>
      <c r="R12" s="116"/>
      <c r="S12" s="55"/>
      <c r="T12" s="44"/>
      <c r="U12" s="44"/>
      <c r="V12" s="44"/>
      <c r="W12" s="44"/>
      <c r="X12" s="44"/>
      <c r="Y12" s="44"/>
      <c r="Z12" s="44"/>
      <c r="AA12" s="44"/>
      <c r="AB12" s="44"/>
      <c r="AC12" s="44"/>
      <c r="AD12" s="44"/>
      <c r="AE12" s="127"/>
      <c r="AF12" s="44"/>
      <c r="AG12" s="116"/>
      <c r="AH12" s="44"/>
      <c r="AI12" s="55"/>
      <c r="AJ12" s="44"/>
      <c r="AK12" s="44"/>
      <c r="AL12" s="46"/>
      <c r="AM12" s="45" t="b">
        <f t="shared" si="3"/>
        <v>0</v>
      </c>
      <c r="AN12" s="45" t="b">
        <f t="shared" ca="1" si="23"/>
        <v>0</v>
      </c>
      <c r="AO12" s="45" t="str">
        <f t="shared" si="4"/>
        <v/>
      </c>
      <c r="AP12" s="45" t="b">
        <f t="shared" ca="1" si="24"/>
        <v>0</v>
      </c>
      <c r="AQ12" s="45" t="b">
        <f t="shared" si="5"/>
        <v>0</v>
      </c>
      <c r="AR12" s="46"/>
      <c r="AS12" s="105" t="e">
        <f t="shared" si="6"/>
        <v>#N/A</v>
      </c>
      <c r="AT12" s="105" t="b">
        <f t="shared" si="7"/>
        <v>0</v>
      </c>
      <c r="AU12" s="45" t="b">
        <f t="shared" si="8"/>
        <v>0</v>
      </c>
      <c r="AV12" s="46"/>
      <c r="AW12" s="45">
        <f t="shared" si="27"/>
        <v>4</v>
      </c>
      <c r="AX12" s="45">
        <f t="shared" ca="1" si="10"/>
        <v>0</v>
      </c>
      <c r="AY12" s="45">
        <f t="shared" ca="1" si="10"/>
        <v>0</v>
      </c>
      <c r="AZ12" s="45">
        <f t="shared" ca="1" si="10"/>
        <v>0</v>
      </c>
      <c r="BA12" s="45">
        <f t="shared" ca="1" si="10"/>
        <v>0</v>
      </c>
      <c r="BB12" s="45">
        <f t="shared" ca="1" si="10"/>
        <v>0</v>
      </c>
      <c r="BC12" s="45">
        <f t="shared" ca="1" si="10"/>
        <v>0</v>
      </c>
      <c r="BD12" s="45">
        <f t="shared" ca="1" si="10"/>
        <v>0</v>
      </c>
      <c r="BE12" s="45">
        <f t="shared" ca="1" si="10"/>
        <v>0</v>
      </c>
      <c r="BF12" s="45" t="b">
        <f t="shared" ca="1" si="11"/>
        <v>0</v>
      </c>
      <c r="BG12" s="45" t="b">
        <f t="shared" ca="1" si="12"/>
        <v>0</v>
      </c>
      <c r="BH12" s="45" t="b">
        <f t="shared" ca="1" si="13"/>
        <v>0</v>
      </c>
      <c r="BI12" s="45" t="b">
        <f t="shared" ca="1" si="14"/>
        <v>0</v>
      </c>
      <c r="BJ12" s="45" t="b">
        <f t="shared" ca="1" si="15"/>
        <v>0</v>
      </c>
      <c r="BK12" s="45" t="b">
        <f t="shared" ca="1" si="16"/>
        <v>0</v>
      </c>
      <c r="BL12" s="45" t="b">
        <f t="shared" ca="1" si="17"/>
        <v>0</v>
      </c>
      <c r="BM12" s="45" t="b">
        <f t="shared" ca="1" si="18"/>
        <v>0</v>
      </c>
      <c r="BN12" s="45" t="b">
        <f t="shared" ca="1" si="19"/>
        <v>0</v>
      </c>
      <c r="BO12" s="46"/>
      <c r="BP12" s="45" t="e">
        <f t="shared" ca="1" si="20"/>
        <v>#N/A</v>
      </c>
      <c r="BQ12" s="47" t="e">
        <f t="shared" ca="1" si="25"/>
        <v>#N/A</v>
      </c>
      <c r="BR12" s="47" t="str">
        <f t="shared" ca="1" si="26"/>
        <v/>
      </c>
    </row>
    <row r="13" spans="1:70">
      <c r="A13" s="135">
        <f t="shared" si="21"/>
        <v>6</v>
      </c>
      <c r="B13" s="129"/>
      <c r="C13" s="41"/>
      <c r="D13" s="54"/>
      <c r="E13" s="54"/>
      <c r="F13" s="54"/>
      <c r="G13" s="54"/>
      <c r="H13" s="54"/>
      <c r="I13" s="44"/>
      <c r="J13" s="44"/>
      <c r="K13" s="44"/>
      <c r="L13" s="116"/>
      <c r="M13" s="44"/>
      <c r="N13" s="44"/>
      <c r="O13" s="124"/>
      <c r="P13" s="44"/>
      <c r="Q13" s="112" t="str">
        <f t="shared" si="22"/>
        <v/>
      </c>
      <c r="R13" s="116"/>
      <c r="S13" s="55"/>
      <c r="T13" s="44"/>
      <c r="U13" s="44"/>
      <c r="V13" s="44"/>
      <c r="W13" s="44"/>
      <c r="X13" s="44"/>
      <c r="Y13" s="44"/>
      <c r="Z13" s="44"/>
      <c r="AA13" s="44"/>
      <c r="AB13" s="44"/>
      <c r="AC13" s="44"/>
      <c r="AD13" s="44"/>
      <c r="AE13" s="127"/>
      <c r="AF13" s="44"/>
      <c r="AG13" s="116"/>
      <c r="AH13" s="44"/>
      <c r="AI13" s="55"/>
      <c r="AJ13" s="44"/>
      <c r="AK13" s="44"/>
      <c r="AL13" s="46"/>
      <c r="AM13" s="45" t="b">
        <f t="shared" si="3"/>
        <v>0</v>
      </c>
      <c r="AN13" s="45" t="b">
        <f t="shared" ca="1" si="23"/>
        <v>0</v>
      </c>
      <c r="AO13" s="45" t="str">
        <f t="shared" si="4"/>
        <v/>
      </c>
      <c r="AP13" s="45" t="b">
        <f t="shared" ca="1" si="24"/>
        <v>0</v>
      </c>
      <c r="AQ13" s="45" t="b">
        <f t="shared" si="5"/>
        <v>0</v>
      </c>
      <c r="AR13" s="46"/>
      <c r="AS13" s="105" t="e">
        <f t="shared" si="6"/>
        <v>#N/A</v>
      </c>
      <c r="AT13" s="105" t="b">
        <f t="shared" si="7"/>
        <v>0</v>
      </c>
      <c r="AU13" s="45" t="b">
        <f t="shared" si="8"/>
        <v>0</v>
      </c>
      <c r="AV13" s="46"/>
      <c r="AW13" s="45">
        <f t="shared" si="27"/>
        <v>5</v>
      </c>
      <c r="AX13" s="45">
        <f t="shared" ca="1" si="10"/>
        <v>0</v>
      </c>
      <c r="AY13" s="45">
        <f t="shared" ca="1" si="10"/>
        <v>0</v>
      </c>
      <c r="AZ13" s="45">
        <f t="shared" ca="1" si="10"/>
        <v>0</v>
      </c>
      <c r="BA13" s="45">
        <f t="shared" ca="1" si="10"/>
        <v>0</v>
      </c>
      <c r="BB13" s="45">
        <f t="shared" ca="1" si="10"/>
        <v>0</v>
      </c>
      <c r="BC13" s="45">
        <f t="shared" ca="1" si="10"/>
        <v>0</v>
      </c>
      <c r="BD13" s="45">
        <f t="shared" ca="1" si="10"/>
        <v>0</v>
      </c>
      <c r="BE13" s="45">
        <f t="shared" ca="1" si="10"/>
        <v>0</v>
      </c>
      <c r="BF13" s="45" t="b">
        <f t="shared" ca="1" si="11"/>
        <v>0</v>
      </c>
      <c r="BG13" s="45" t="b">
        <f t="shared" ca="1" si="12"/>
        <v>0</v>
      </c>
      <c r="BH13" s="45" t="b">
        <f t="shared" ca="1" si="13"/>
        <v>0</v>
      </c>
      <c r="BI13" s="45" t="b">
        <f t="shared" ca="1" si="14"/>
        <v>0</v>
      </c>
      <c r="BJ13" s="45" t="b">
        <f t="shared" ca="1" si="15"/>
        <v>0</v>
      </c>
      <c r="BK13" s="45" t="b">
        <f t="shared" ca="1" si="16"/>
        <v>0</v>
      </c>
      <c r="BL13" s="45" t="b">
        <f t="shared" ca="1" si="17"/>
        <v>0</v>
      </c>
      <c r="BM13" s="45" t="b">
        <f t="shared" ca="1" si="18"/>
        <v>0</v>
      </c>
      <c r="BN13" s="45" t="b">
        <f t="shared" ca="1" si="19"/>
        <v>0</v>
      </c>
      <c r="BO13" s="46"/>
      <c r="BP13" s="45" t="e">
        <f t="shared" ca="1" si="20"/>
        <v>#N/A</v>
      </c>
      <c r="BQ13" s="47" t="e">
        <f t="shared" ca="1" si="25"/>
        <v>#N/A</v>
      </c>
      <c r="BR13" s="47" t="str">
        <f t="shared" ca="1" si="26"/>
        <v/>
      </c>
    </row>
    <row r="14" spans="1:70">
      <c r="A14" s="135">
        <f t="shared" si="21"/>
        <v>7</v>
      </c>
      <c r="B14" s="40"/>
      <c r="C14" s="41"/>
      <c r="D14" s="54"/>
      <c r="E14" s="54"/>
      <c r="F14" s="54"/>
      <c r="G14" s="54"/>
      <c r="H14" s="54"/>
      <c r="I14" s="44"/>
      <c r="J14" s="44"/>
      <c r="K14" s="44"/>
      <c r="L14" s="116"/>
      <c r="M14" s="44"/>
      <c r="N14" s="44"/>
      <c r="O14" s="124"/>
      <c r="P14" s="44"/>
      <c r="Q14" s="112" t="str">
        <f t="shared" si="22"/>
        <v/>
      </c>
      <c r="R14" s="116"/>
      <c r="S14" s="55"/>
      <c r="T14" s="44"/>
      <c r="U14" s="44"/>
      <c r="V14" s="44"/>
      <c r="W14" s="44"/>
      <c r="X14" s="44"/>
      <c r="Y14" s="44"/>
      <c r="Z14" s="44"/>
      <c r="AA14" s="44"/>
      <c r="AB14" s="44"/>
      <c r="AC14" s="44"/>
      <c r="AD14" s="44"/>
      <c r="AE14" s="127"/>
      <c r="AF14" s="44"/>
      <c r="AG14" s="116"/>
      <c r="AH14" s="44"/>
      <c r="AI14" s="55"/>
      <c r="AJ14" s="44"/>
      <c r="AK14" s="44"/>
      <c r="AL14" s="46"/>
      <c r="AM14" s="45" t="b">
        <f t="shared" si="3"/>
        <v>0</v>
      </c>
      <c r="AN14" s="45" t="b">
        <f t="shared" ca="1" si="23"/>
        <v>0</v>
      </c>
      <c r="AO14" s="45" t="str">
        <f t="shared" si="4"/>
        <v/>
      </c>
      <c r="AP14" s="45" t="b">
        <f t="shared" ca="1" si="24"/>
        <v>0</v>
      </c>
      <c r="AQ14" s="45" t="b">
        <f t="shared" si="5"/>
        <v>0</v>
      </c>
      <c r="AR14" s="46"/>
      <c r="AS14" s="105" t="e">
        <f t="shared" si="6"/>
        <v>#N/A</v>
      </c>
      <c r="AT14" s="105" t="b">
        <f t="shared" si="7"/>
        <v>0</v>
      </c>
      <c r="AU14" s="45" t="b">
        <f t="shared" si="8"/>
        <v>0</v>
      </c>
      <c r="AV14" s="46"/>
      <c r="AW14" s="45">
        <f t="shared" si="27"/>
        <v>6</v>
      </c>
      <c r="AX14" s="45">
        <f t="shared" ca="1" si="10"/>
        <v>0</v>
      </c>
      <c r="AY14" s="45">
        <f t="shared" ca="1" si="10"/>
        <v>0</v>
      </c>
      <c r="AZ14" s="45">
        <f t="shared" ca="1" si="10"/>
        <v>0</v>
      </c>
      <c r="BA14" s="45">
        <f t="shared" ca="1" si="10"/>
        <v>0</v>
      </c>
      <c r="BB14" s="45">
        <f t="shared" ca="1" si="10"/>
        <v>0</v>
      </c>
      <c r="BC14" s="45">
        <f t="shared" ca="1" si="10"/>
        <v>0</v>
      </c>
      <c r="BD14" s="45">
        <f t="shared" ca="1" si="10"/>
        <v>0</v>
      </c>
      <c r="BE14" s="45">
        <f t="shared" ca="1" si="10"/>
        <v>0</v>
      </c>
      <c r="BF14" s="45" t="b">
        <f t="shared" ca="1" si="11"/>
        <v>0</v>
      </c>
      <c r="BG14" s="45" t="b">
        <f t="shared" ca="1" si="12"/>
        <v>0</v>
      </c>
      <c r="BH14" s="45" t="b">
        <f t="shared" ca="1" si="13"/>
        <v>0</v>
      </c>
      <c r="BI14" s="45" t="b">
        <f t="shared" ca="1" si="14"/>
        <v>0</v>
      </c>
      <c r="BJ14" s="45" t="b">
        <f t="shared" ca="1" si="15"/>
        <v>0</v>
      </c>
      <c r="BK14" s="45" t="b">
        <f t="shared" ca="1" si="16"/>
        <v>0</v>
      </c>
      <c r="BL14" s="45" t="b">
        <f t="shared" ca="1" si="17"/>
        <v>0</v>
      </c>
      <c r="BM14" s="45" t="b">
        <f t="shared" ca="1" si="18"/>
        <v>0</v>
      </c>
      <c r="BN14" s="45" t="b">
        <f t="shared" ca="1" si="19"/>
        <v>0</v>
      </c>
      <c r="BO14" s="46"/>
      <c r="BP14" s="45" t="e">
        <f t="shared" ca="1" si="20"/>
        <v>#N/A</v>
      </c>
      <c r="BQ14" s="47" t="e">
        <f t="shared" ca="1" si="25"/>
        <v>#N/A</v>
      </c>
      <c r="BR14" s="47" t="str">
        <f t="shared" ca="1" si="26"/>
        <v/>
      </c>
    </row>
    <row r="15" spans="1:70">
      <c r="A15" s="135">
        <f t="shared" si="21"/>
        <v>8</v>
      </c>
      <c r="B15" s="40"/>
      <c r="C15" s="41"/>
      <c r="D15" s="54"/>
      <c r="E15" s="54"/>
      <c r="F15" s="54"/>
      <c r="G15" s="54"/>
      <c r="H15" s="54"/>
      <c r="I15" s="44"/>
      <c r="J15" s="44"/>
      <c r="K15" s="44"/>
      <c r="L15" s="116"/>
      <c r="M15" s="44"/>
      <c r="N15" s="44"/>
      <c r="O15" s="120"/>
      <c r="P15" s="44"/>
      <c r="Q15" s="112" t="str">
        <f t="shared" si="22"/>
        <v/>
      </c>
      <c r="R15" s="116"/>
      <c r="S15" s="55"/>
      <c r="T15" s="44"/>
      <c r="U15" s="44"/>
      <c r="V15" s="44"/>
      <c r="W15" s="44"/>
      <c r="X15" s="44"/>
      <c r="Y15" s="44"/>
      <c r="Z15" s="44"/>
      <c r="AA15" s="44"/>
      <c r="AB15" s="44"/>
      <c r="AC15" s="44"/>
      <c r="AD15" s="44"/>
      <c r="AE15" s="127"/>
      <c r="AF15" s="44"/>
      <c r="AG15" s="116"/>
      <c r="AH15" s="44"/>
      <c r="AI15" s="55"/>
      <c r="AJ15" s="44"/>
      <c r="AK15" s="44"/>
      <c r="AL15" s="46"/>
      <c r="AM15" s="45" t="b">
        <f t="shared" si="3"/>
        <v>0</v>
      </c>
      <c r="AN15" s="45" t="b">
        <f t="shared" ca="1" si="23"/>
        <v>0</v>
      </c>
      <c r="AO15" s="45" t="str">
        <f t="shared" si="4"/>
        <v/>
      </c>
      <c r="AP15" s="45" t="b">
        <f t="shared" ca="1" si="24"/>
        <v>0</v>
      </c>
      <c r="AQ15" s="45" t="b">
        <f t="shared" si="5"/>
        <v>0</v>
      </c>
      <c r="AR15" s="46"/>
      <c r="AS15" s="105" t="e">
        <f t="shared" si="6"/>
        <v>#N/A</v>
      </c>
      <c r="AT15" s="105" t="b">
        <f t="shared" si="7"/>
        <v>0</v>
      </c>
      <c r="AU15" s="45" t="b">
        <f t="shared" si="8"/>
        <v>0</v>
      </c>
      <c r="AV15" s="46"/>
      <c r="AW15" s="45">
        <f t="shared" si="27"/>
        <v>7</v>
      </c>
      <c r="AX15" s="45">
        <f t="shared" ca="1" si="10"/>
        <v>0</v>
      </c>
      <c r="AY15" s="45">
        <f t="shared" ca="1" si="10"/>
        <v>0</v>
      </c>
      <c r="AZ15" s="45">
        <f t="shared" ca="1" si="10"/>
        <v>0</v>
      </c>
      <c r="BA15" s="45">
        <f t="shared" ca="1" si="10"/>
        <v>0</v>
      </c>
      <c r="BB15" s="45">
        <f t="shared" ca="1" si="10"/>
        <v>0</v>
      </c>
      <c r="BC15" s="45">
        <f t="shared" ca="1" si="10"/>
        <v>0</v>
      </c>
      <c r="BD15" s="45">
        <f t="shared" ca="1" si="10"/>
        <v>0</v>
      </c>
      <c r="BE15" s="45">
        <f t="shared" ca="1" si="10"/>
        <v>0</v>
      </c>
      <c r="BF15" s="45" t="b">
        <f t="shared" ca="1" si="11"/>
        <v>0</v>
      </c>
      <c r="BG15" s="45" t="b">
        <f t="shared" ca="1" si="12"/>
        <v>0</v>
      </c>
      <c r="BH15" s="45" t="b">
        <f t="shared" ca="1" si="13"/>
        <v>0</v>
      </c>
      <c r="BI15" s="45" t="b">
        <f t="shared" ca="1" si="14"/>
        <v>0</v>
      </c>
      <c r="BJ15" s="45" t="b">
        <f t="shared" ca="1" si="15"/>
        <v>0</v>
      </c>
      <c r="BK15" s="45" t="b">
        <f t="shared" ca="1" si="16"/>
        <v>0</v>
      </c>
      <c r="BL15" s="45" t="b">
        <f t="shared" ca="1" si="17"/>
        <v>0</v>
      </c>
      <c r="BM15" s="45" t="b">
        <f t="shared" ca="1" si="18"/>
        <v>0</v>
      </c>
      <c r="BN15" s="45" t="b">
        <f t="shared" ca="1" si="19"/>
        <v>0</v>
      </c>
      <c r="BO15" s="46"/>
      <c r="BP15" s="45" t="e">
        <f t="shared" ca="1" si="20"/>
        <v>#N/A</v>
      </c>
      <c r="BQ15" s="47" t="e">
        <f t="shared" ca="1" si="25"/>
        <v>#N/A</v>
      </c>
      <c r="BR15" s="47" t="str">
        <f t="shared" ca="1" si="26"/>
        <v/>
      </c>
    </row>
    <row r="16" spans="1:70">
      <c r="A16" s="135">
        <f t="shared" si="21"/>
        <v>9</v>
      </c>
      <c r="B16" s="40"/>
      <c r="C16" s="41"/>
      <c r="D16" s="54"/>
      <c r="E16" s="54"/>
      <c r="F16" s="54"/>
      <c r="G16" s="54"/>
      <c r="H16" s="54"/>
      <c r="I16" s="44"/>
      <c r="J16" s="44"/>
      <c r="K16" s="44"/>
      <c r="L16" s="116"/>
      <c r="M16" s="44"/>
      <c r="N16" s="44"/>
      <c r="O16" s="120"/>
      <c r="P16" s="44"/>
      <c r="Q16" s="112" t="str">
        <f t="shared" si="22"/>
        <v/>
      </c>
      <c r="R16" s="116"/>
      <c r="S16" s="55"/>
      <c r="T16" s="44"/>
      <c r="U16" s="44"/>
      <c r="V16" s="44"/>
      <c r="W16" s="44"/>
      <c r="X16" s="44"/>
      <c r="Y16" s="44"/>
      <c r="Z16" s="44"/>
      <c r="AA16" s="44"/>
      <c r="AB16" s="44"/>
      <c r="AC16" s="44"/>
      <c r="AD16" s="44"/>
      <c r="AE16" s="127"/>
      <c r="AF16" s="44"/>
      <c r="AG16" s="116"/>
      <c r="AH16" s="44"/>
      <c r="AI16" s="55"/>
      <c r="AJ16" s="44"/>
      <c r="AK16" s="44"/>
      <c r="AL16" s="46"/>
      <c r="AM16" s="45" t="b">
        <f t="shared" si="3"/>
        <v>0</v>
      </c>
      <c r="AN16" s="45" t="b">
        <f t="shared" ca="1" si="23"/>
        <v>0</v>
      </c>
      <c r="AO16" s="45" t="str">
        <f t="shared" si="4"/>
        <v/>
      </c>
      <c r="AP16" s="45" t="b">
        <f t="shared" ca="1" si="24"/>
        <v>0</v>
      </c>
      <c r="AQ16" s="45" t="b">
        <f t="shared" si="5"/>
        <v>0</v>
      </c>
      <c r="AR16" s="46"/>
      <c r="AS16" s="105" t="e">
        <f t="shared" si="6"/>
        <v>#N/A</v>
      </c>
      <c r="AT16" s="105" t="b">
        <f t="shared" si="7"/>
        <v>0</v>
      </c>
      <c r="AU16" s="45" t="b">
        <f t="shared" si="8"/>
        <v>0</v>
      </c>
      <c r="AV16" s="46"/>
      <c r="AW16" s="45">
        <f t="shared" si="27"/>
        <v>8</v>
      </c>
      <c r="AX16" s="45">
        <f t="shared" ca="1" si="10"/>
        <v>0</v>
      </c>
      <c r="AY16" s="45">
        <f t="shared" ca="1" si="10"/>
        <v>0</v>
      </c>
      <c r="AZ16" s="45">
        <f t="shared" ca="1" si="10"/>
        <v>0</v>
      </c>
      <c r="BA16" s="45">
        <f t="shared" ca="1" si="10"/>
        <v>0</v>
      </c>
      <c r="BB16" s="45">
        <f t="shared" ca="1" si="10"/>
        <v>0</v>
      </c>
      <c r="BC16" s="45">
        <f t="shared" ca="1" si="10"/>
        <v>0</v>
      </c>
      <c r="BD16" s="45">
        <f t="shared" ca="1" si="10"/>
        <v>0</v>
      </c>
      <c r="BE16" s="45">
        <f t="shared" ca="1" si="10"/>
        <v>0</v>
      </c>
      <c r="BF16" s="45" t="b">
        <f t="shared" ca="1" si="11"/>
        <v>0</v>
      </c>
      <c r="BG16" s="45" t="b">
        <f t="shared" ca="1" si="12"/>
        <v>0</v>
      </c>
      <c r="BH16" s="45" t="b">
        <f t="shared" ca="1" si="13"/>
        <v>0</v>
      </c>
      <c r="BI16" s="45" t="b">
        <f t="shared" ca="1" si="14"/>
        <v>0</v>
      </c>
      <c r="BJ16" s="45" t="b">
        <f t="shared" ca="1" si="15"/>
        <v>0</v>
      </c>
      <c r="BK16" s="45" t="b">
        <f t="shared" ca="1" si="16"/>
        <v>0</v>
      </c>
      <c r="BL16" s="45" t="b">
        <f t="shared" ca="1" si="17"/>
        <v>0</v>
      </c>
      <c r="BM16" s="45" t="b">
        <f t="shared" ca="1" si="18"/>
        <v>0</v>
      </c>
      <c r="BN16" s="45" t="b">
        <f t="shared" ca="1" si="19"/>
        <v>0</v>
      </c>
      <c r="BO16" s="46"/>
      <c r="BP16" s="45" t="e">
        <f t="shared" ca="1" si="20"/>
        <v>#N/A</v>
      </c>
      <c r="BQ16" s="47" t="e">
        <f t="shared" ca="1" si="25"/>
        <v>#N/A</v>
      </c>
      <c r="BR16" s="47" t="str">
        <f t="shared" ca="1" si="26"/>
        <v/>
      </c>
    </row>
    <row r="17" spans="1:70">
      <c r="A17" s="135">
        <f t="shared" si="21"/>
        <v>10</v>
      </c>
      <c r="B17" s="40"/>
      <c r="C17" s="41"/>
      <c r="D17" s="54"/>
      <c r="E17" s="54"/>
      <c r="F17" s="54"/>
      <c r="G17" s="54"/>
      <c r="H17" s="54"/>
      <c r="I17" s="44"/>
      <c r="J17" s="44"/>
      <c r="K17" s="44"/>
      <c r="L17" s="116"/>
      <c r="M17" s="44"/>
      <c r="N17" s="44"/>
      <c r="O17" s="120"/>
      <c r="P17" s="44"/>
      <c r="Q17" s="112" t="str">
        <f t="shared" si="22"/>
        <v/>
      </c>
      <c r="R17" s="116"/>
      <c r="S17" s="55"/>
      <c r="T17" s="44"/>
      <c r="U17" s="44"/>
      <c r="V17" s="44"/>
      <c r="W17" s="44"/>
      <c r="X17" s="44"/>
      <c r="Y17" s="44"/>
      <c r="Z17" s="44"/>
      <c r="AA17" s="44"/>
      <c r="AB17" s="44"/>
      <c r="AC17" s="44"/>
      <c r="AD17" s="44"/>
      <c r="AE17" s="127"/>
      <c r="AF17" s="44"/>
      <c r="AG17" s="116"/>
      <c r="AH17" s="44"/>
      <c r="AI17" s="55"/>
      <c r="AJ17" s="44"/>
      <c r="AK17" s="44"/>
      <c r="AL17" s="46"/>
      <c r="AM17" s="45" t="b">
        <f t="shared" si="3"/>
        <v>0</v>
      </c>
      <c r="AN17" s="45" t="b">
        <f t="shared" ca="1" si="23"/>
        <v>0</v>
      </c>
      <c r="AO17" s="45" t="str">
        <f t="shared" si="4"/>
        <v/>
      </c>
      <c r="AP17" s="45" t="b">
        <f t="shared" ca="1" si="24"/>
        <v>0</v>
      </c>
      <c r="AQ17" s="45" t="b">
        <f t="shared" si="5"/>
        <v>0</v>
      </c>
      <c r="AR17" s="46"/>
      <c r="AS17" s="105" t="e">
        <f t="shared" si="6"/>
        <v>#N/A</v>
      </c>
      <c r="AT17" s="105" t="b">
        <f t="shared" si="7"/>
        <v>0</v>
      </c>
      <c r="AU17" s="45" t="b">
        <f t="shared" si="8"/>
        <v>0</v>
      </c>
      <c r="AV17" s="46"/>
      <c r="AW17" s="45">
        <f t="shared" si="27"/>
        <v>9</v>
      </c>
      <c r="AX17" s="45">
        <f t="shared" ca="1" si="10"/>
        <v>0</v>
      </c>
      <c r="AY17" s="45">
        <f t="shared" ca="1" si="10"/>
        <v>0</v>
      </c>
      <c r="AZ17" s="45">
        <f t="shared" ca="1" si="10"/>
        <v>0</v>
      </c>
      <c r="BA17" s="45">
        <f t="shared" ca="1" si="10"/>
        <v>0</v>
      </c>
      <c r="BB17" s="45">
        <f t="shared" ca="1" si="10"/>
        <v>0</v>
      </c>
      <c r="BC17" s="45">
        <f t="shared" ca="1" si="10"/>
        <v>0</v>
      </c>
      <c r="BD17" s="45">
        <f t="shared" ca="1" si="10"/>
        <v>0</v>
      </c>
      <c r="BE17" s="45">
        <f t="shared" ca="1" si="10"/>
        <v>0</v>
      </c>
      <c r="BF17" s="45" t="b">
        <f t="shared" ca="1" si="11"/>
        <v>0</v>
      </c>
      <c r="BG17" s="45" t="b">
        <f t="shared" ca="1" si="12"/>
        <v>0</v>
      </c>
      <c r="BH17" s="45" t="b">
        <f t="shared" ca="1" si="13"/>
        <v>0</v>
      </c>
      <c r="BI17" s="45" t="b">
        <f t="shared" ca="1" si="14"/>
        <v>0</v>
      </c>
      <c r="BJ17" s="45" t="b">
        <f t="shared" ca="1" si="15"/>
        <v>0</v>
      </c>
      <c r="BK17" s="45" t="b">
        <f t="shared" ca="1" si="16"/>
        <v>0</v>
      </c>
      <c r="BL17" s="45" t="b">
        <f t="shared" ca="1" si="17"/>
        <v>0</v>
      </c>
      <c r="BM17" s="45" t="b">
        <f t="shared" ca="1" si="18"/>
        <v>0</v>
      </c>
      <c r="BN17" s="45" t="b">
        <f t="shared" ca="1" si="19"/>
        <v>0</v>
      </c>
      <c r="BO17" s="46"/>
      <c r="BP17" s="45" t="e">
        <f t="shared" ca="1" si="20"/>
        <v>#N/A</v>
      </c>
      <c r="BQ17" s="47" t="e">
        <f t="shared" ca="1" si="25"/>
        <v>#N/A</v>
      </c>
      <c r="BR17" s="47" t="str">
        <f t="shared" ca="1" si="26"/>
        <v/>
      </c>
    </row>
    <row r="18" spans="1:70">
      <c r="A18" s="135">
        <f t="shared" si="21"/>
        <v>11</v>
      </c>
      <c r="B18" s="40"/>
      <c r="C18" s="41"/>
      <c r="D18" s="54"/>
      <c r="E18" s="54"/>
      <c r="F18" s="54"/>
      <c r="G18" s="54"/>
      <c r="H18" s="54"/>
      <c r="I18" s="44"/>
      <c r="J18" s="44"/>
      <c r="K18" s="44"/>
      <c r="L18" s="116"/>
      <c r="M18" s="44"/>
      <c r="N18" s="44"/>
      <c r="O18" s="120"/>
      <c r="P18" s="44"/>
      <c r="Q18" s="112" t="str">
        <f t="shared" si="22"/>
        <v/>
      </c>
      <c r="R18" s="116"/>
      <c r="S18" s="55"/>
      <c r="T18" s="44"/>
      <c r="U18" s="44"/>
      <c r="V18" s="44"/>
      <c r="W18" s="44"/>
      <c r="X18" s="44"/>
      <c r="Y18" s="44"/>
      <c r="Z18" s="44"/>
      <c r="AA18" s="44"/>
      <c r="AB18" s="44"/>
      <c r="AC18" s="44"/>
      <c r="AD18" s="44"/>
      <c r="AE18" s="127"/>
      <c r="AF18" s="44"/>
      <c r="AG18" s="116"/>
      <c r="AH18" s="44"/>
      <c r="AI18" s="55"/>
      <c r="AJ18" s="44"/>
      <c r="AK18" s="44"/>
      <c r="AL18" s="46"/>
      <c r="AM18" s="45" t="b">
        <f t="shared" si="3"/>
        <v>0</v>
      </c>
      <c r="AN18" s="45" t="b">
        <f t="shared" ca="1" si="23"/>
        <v>0</v>
      </c>
      <c r="AO18" s="45" t="str">
        <f t="shared" si="4"/>
        <v/>
      </c>
      <c r="AP18" s="45" t="b">
        <f t="shared" ca="1" si="24"/>
        <v>0</v>
      </c>
      <c r="AQ18" s="45" t="b">
        <f t="shared" si="5"/>
        <v>0</v>
      </c>
      <c r="AR18" s="46"/>
      <c r="AS18" s="105" t="e">
        <f t="shared" si="6"/>
        <v>#N/A</v>
      </c>
      <c r="AT18" s="105" t="b">
        <f t="shared" si="7"/>
        <v>0</v>
      </c>
      <c r="AU18" s="45" t="b">
        <f t="shared" si="8"/>
        <v>0</v>
      </c>
      <c r="AV18" s="46"/>
      <c r="AW18" s="45">
        <f t="shared" si="27"/>
        <v>10</v>
      </c>
      <c r="AX18" s="45">
        <f t="shared" ref="AX18:BE27" ca="1" si="28">OFFSET($A$7,$AW18,AX$3)</f>
        <v>0</v>
      </c>
      <c r="AY18" s="45">
        <f t="shared" ca="1" si="28"/>
        <v>0</v>
      </c>
      <c r="AZ18" s="45">
        <f t="shared" ca="1" si="28"/>
        <v>0</v>
      </c>
      <c r="BA18" s="45">
        <f t="shared" ca="1" si="28"/>
        <v>0</v>
      </c>
      <c r="BB18" s="45">
        <f t="shared" ca="1" si="28"/>
        <v>0</v>
      </c>
      <c r="BC18" s="45">
        <f t="shared" ca="1" si="28"/>
        <v>0</v>
      </c>
      <c r="BD18" s="45">
        <f t="shared" ca="1" si="28"/>
        <v>0</v>
      </c>
      <c r="BE18" s="45">
        <f t="shared" ca="1" si="28"/>
        <v>0</v>
      </c>
      <c r="BF18" s="45" t="b">
        <f t="shared" ca="1" si="11"/>
        <v>0</v>
      </c>
      <c r="BG18" s="45" t="b">
        <f t="shared" ca="1" si="12"/>
        <v>0</v>
      </c>
      <c r="BH18" s="45" t="b">
        <f t="shared" ca="1" si="13"/>
        <v>0</v>
      </c>
      <c r="BI18" s="45" t="b">
        <f t="shared" ca="1" si="14"/>
        <v>0</v>
      </c>
      <c r="BJ18" s="45" t="b">
        <f t="shared" ca="1" si="15"/>
        <v>0</v>
      </c>
      <c r="BK18" s="45" t="b">
        <f t="shared" ca="1" si="16"/>
        <v>0</v>
      </c>
      <c r="BL18" s="45" t="b">
        <f t="shared" ca="1" si="17"/>
        <v>0</v>
      </c>
      <c r="BM18" s="45" t="b">
        <f t="shared" ca="1" si="18"/>
        <v>0</v>
      </c>
      <c r="BN18" s="45" t="b">
        <f t="shared" ca="1" si="19"/>
        <v>0</v>
      </c>
      <c r="BO18" s="46"/>
      <c r="BP18" s="45" t="e">
        <f t="shared" ca="1" si="20"/>
        <v>#N/A</v>
      </c>
      <c r="BQ18" s="47" t="e">
        <f t="shared" ca="1" si="25"/>
        <v>#N/A</v>
      </c>
      <c r="BR18" s="47" t="str">
        <f t="shared" ca="1" si="26"/>
        <v/>
      </c>
    </row>
    <row r="19" spans="1:70">
      <c r="A19" s="135">
        <f t="shared" si="21"/>
        <v>12</v>
      </c>
      <c r="B19" s="40"/>
      <c r="C19" s="41"/>
      <c r="D19" s="54"/>
      <c r="E19" s="54"/>
      <c r="F19" s="54"/>
      <c r="G19" s="54"/>
      <c r="H19" s="54"/>
      <c r="I19" s="44"/>
      <c r="J19" s="44"/>
      <c r="K19" s="44"/>
      <c r="L19" s="116"/>
      <c r="M19" s="44"/>
      <c r="N19" s="44"/>
      <c r="O19" s="120"/>
      <c r="P19" s="44"/>
      <c r="Q19" s="112" t="str">
        <f t="shared" si="22"/>
        <v/>
      </c>
      <c r="R19" s="116"/>
      <c r="S19" s="55"/>
      <c r="T19" s="44"/>
      <c r="U19" s="44"/>
      <c r="V19" s="44"/>
      <c r="W19" s="44"/>
      <c r="X19" s="44"/>
      <c r="Y19" s="44"/>
      <c r="Z19" s="44"/>
      <c r="AA19" s="44"/>
      <c r="AB19" s="44"/>
      <c r="AC19" s="44"/>
      <c r="AD19" s="44"/>
      <c r="AE19" s="127"/>
      <c r="AF19" s="44"/>
      <c r="AG19" s="116"/>
      <c r="AH19" s="44"/>
      <c r="AI19" s="55"/>
      <c r="AJ19" s="44"/>
      <c r="AK19" s="44"/>
      <c r="AL19" s="46"/>
      <c r="AM19" s="45" t="b">
        <f t="shared" si="3"/>
        <v>0</v>
      </c>
      <c r="AN19" s="45" t="b">
        <f t="shared" ca="1" si="23"/>
        <v>0</v>
      </c>
      <c r="AO19" s="45" t="str">
        <f t="shared" si="4"/>
        <v/>
      </c>
      <c r="AP19" s="45" t="b">
        <f t="shared" ca="1" si="24"/>
        <v>0</v>
      </c>
      <c r="AQ19" s="45" t="b">
        <f t="shared" si="5"/>
        <v>0</v>
      </c>
      <c r="AR19" s="46"/>
      <c r="AS19" s="105" t="e">
        <f t="shared" si="6"/>
        <v>#N/A</v>
      </c>
      <c r="AT19" s="105" t="b">
        <f t="shared" si="7"/>
        <v>0</v>
      </c>
      <c r="AU19" s="45" t="b">
        <f t="shared" si="8"/>
        <v>0</v>
      </c>
      <c r="AV19" s="46"/>
      <c r="AW19" s="45">
        <f t="shared" si="27"/>
        <v>11</v>
      </c>
      <c r="AX19" s="45">
        <f t="shared" ca="1" si="28"/>
        <v>0</v>
      </c>
      <c r="AY19" s="45">
        <f t="shared" ca="1" si="28"/>
        <v>0</v>
      </c>
      <c r="AZ19" s="45">
        <f t="shared" ca="1" si="28"/>
        <v>0</v>
      </c>
      <c r="BA19" s="45">
        <f t="shared" ca="1" si="28"/>
        <v>0</v>
      </c>
      <c r="BB19" s="45">
        <f t="shared" ca="1" si="28"/>
        <v>0</v>
      </c>
      <c r="BC19" s="45">
        <f t="shared" ca="1" si="28"/>
        <v>0</v>
      </c>
      <c r="BD19" s="45">
        <f t="shared" ca="1" si="28"/>
        <v>0</v>
      </c>
      <c r="BE19" s="45">
        <f t="shared" ca="1" si="28"/>
        <v>0</v>
      </c>
      <c r="BF19" s="45" t="b">
        <f t="shared" ca="1" si="11"/>
        <v>0</v>
      </c>
      <c r="BG19" s="45" t="b">
        <f t="shared" ca="1" si="12"/>
        <v>0</v>
      </c>
      <c r="BH19" s="45" t="b">
        <f t="shared" ca="1" si="13"/>
        <v>0</v>
      </c>
      <c r="BI19" s="45" t="b">
        <f t="shared" ca="1" si="14"/>
        <v>0</v>
      </c>
      <c r="BJ19" s="45" t="b">
        <f t="shared" ca="1" si="15"/>
        <v>0</v>
      </c>
      <c r="BK19" s="45" t="b">
        <f t="shared" ca="1" si="16"/>
        <v>0</v>
      </c>
      <c r="BL19" s="45" t="b">
        <f t="shared" ca="1" si="17"/>
        <v>0</v>
      </c>
      <c r="BM19" s="45" t="b">
        <f t="shared" ca="1" si="18"/>
        <v>0</v>
      </c>
      <c r="BN19" s="45" t="b">
        <f t="shared" ca="1" si="19"/>
        <v>0</v>
      </c>
      <c r="BO19" s="46"/>
      <c r="BP19" s="45" t="e">
        <f t="shared" ca="1" si="20"/>
        <v>#N/A</v>
      </c>
      <c r="BQ19" s="47" t="e">
        <f t="shared" ca="1" si="25"/>
        <v>#N/A</v>
      </c>
      <c r="BR19" s="47" t="str">
        <f t="shared" ca="1" si="26"/>
        <v/>
      </c>
    </row>
    <row r="20" spans="1:70">
      <c r="A20" s="135">
        <f t="shared" si="21"/>
        <v>13</v>
      </c>
      <c r="B20" s="40"/>
      <c r="C20" s="41"/>
      <c r="D20" s="54"/>
      <c r="E20" s="54"/>
      <c r="F20" s="54"/>
      <c r="G20" s="54"/>
      <c r="H20" s="54"/>
      <c r="I20" s="44"/>
      <c r="J20" s="44"/>
      <c r="K20" s="44"/>
      <c r="L20" s="116"/>
      <c r="M20" s="44"/>
      <c r="N20" s="44"/>
      <c r="O20" s="120"/>
      <c r="P20" s="44"/>
      <c r="Q20" s="112" t="str">
        <f t="shared" si="22"/>
        <v/>
      </c>
      <c r="R20" s="116"/>
      <c r="S20" s="55"/>
      <c r="T20" s="44"/>
      <c r="U20" s="44"/>
      <c r="V20" s="44"/>
      <c r="W20" s="44"/>
      <c r="X20" s="44"/>
      <c r="Y20" s="44"/>
      <c r="Z20" s="44"/>
      <c r="AA20" s="44"/>
      <c r="AB20" s="44"/>
      <c r="AC20" s="44"/>
      <c r="AD20" s="44"/>
      <c r="AE20" s="127"/>
      <c r="AF20" s="44"/>
      <c r="AG20" s="116"/>
      <c r="AH20" s="44"/>
      <c r="AI20" s="55"/>
      <c r="AJ20" s="44"/>
      <c r="AK20" s="44"/>
      <c r="AL20" s="46"/>
      <c r="AM20" s="45" t="b">
        <f t="shared" si="3"/>
        <v>0</v>
      </c>
      <c r="AN20" s="45" t="b">
        <f t="shared" ca="1" si="23"/>
        <v>0</v>
      </c>
      <c r="AO20" s="45" t="str">
        <f t="shared" si="4"/>
        <v/>
      </c>
      <c r="AP20" s="45" t="b">
        <f t="shared" ca="1" si="24"/>
        <v>0</v>
      </c>
      <c r="AQ20" s="45" t="b">
        <f t="shared" si="5"/>
        <v>0</v>
      </c>
      <c r="AR20" s="46"/>
      <c r="AS20" s="105" t="e">
        <f t="shared" si="6"/>
        <v>#N/A</v>
      </c>
      <c r="AT20" s="105" t="b">
        <f t="shared" si="7"/>
        <v>0</v>
      </c>
      <c r="AU20" s="45" t="b">
        <f t="shared" si="8"/>
        <v>0</v>
      </c>
      <c r="AV20" s="46"/>
      <c r="AW20" s="45">
        <f t="shared" si="27"/>
        <v>12</v>
      </c>
      <c r="AX20" s="45">
        <f t="shared" ca="1" si="28"/>
        <v>0</v>
      </c>
      <c r="AY20" s="45">
        <f t="shared" ca="1" si="28"/>
        <v>0</v>
      </c>
      <c r="AZ20" s="45">
        <f t="shared" ca="1" si="28"/>
        <v>0</v>
      </c>
      <c r="BA20" s="45">
        <f t="shared" ca="1" si="28"/>
        <v>0</v>
      </c>
      <c r="BB20" s="45">
        <f t="shared" ca="1" si="28"/>
        <v>0</v>
      </c>
      <c r="BC20" s="45">
        <f t="shared" ca="1" si="28"/>
        <v>0</v>
      </c>
      <c r="BD20" s="45">
        <f t="shared" ca="1" si="28"/>
        <v>0</v>
      </c>
      <c r="BE20" s="45">
        <f t="shared" ca="1" si="28"/>
        <v>0</v>
      </c>
      <c r="BF20" s="45" t="b">
        <f t="shared" ca="1" si="11"/>
        <v>0</v>
      </c>
      <c r="BG20" s="45" t="b">
        <f t="shared" ca="1" si="12"/>
        <v>0</v>
      </c>
      <c r="BH20" s="45" t="b">
        <f t="shared" ca="1" si="13"/>
        <v>0</v>
      </c>
      <c r="BI20" s="45" t="b">
        <f t="shared" ca="1" si="14"/>
        <v>0</v>
      </c>
      <c r="BJ20" s="45" t="b">
        <f t="shared" ca="1" si="15"/>
        <v>0</v>
      </c>
      <c r="BK20" s="45" t="b">
        <f t="shared" ca="1" si="16"/>
        <v>0</v>
      </c>
      <c r="BL20" s="45" t="b">
        <f t="shared" ca="1" si="17"/>
        <v>0</v>
      </c>
      <c r="BM20" s="45" t="b">
        <f t="shared" ca="1" si="18"/>
        <v>0</v>
      </c>
      <c r="BN20" s="45" t="b">
        <f t="shared" ca="1" si="19"/>
        <v>0</v>
      </c>
      <c r="BO20" s="46"/>
      <c r="BP20" s="45" t="e">
        <f t="shared" ca="1" si="20"/>
        <v>#N/A</v>
      </c>
      <c r="BQ20" s="47" t="e">
        <f t="shared" ca="1" si="25"/>
        <v>#N/A</v>
      </c>
      <c r="BR20" s="47" t="str">
        <f t="shared" ca="1" si="26"/>
        <v/>
      </c>
    </row>
    <row r="21" spans="1:70">
      <c r="A21" s="135">
        <f t="shared" si="21"/>
        <v>14</v>
      </c>
      <c r="B21" s="40"/>
      <c r="C21" s="41"/>
      <c r="D21" s="54"/>
      <c r="E21" s="54"/>
      <c r="F21" s="54"/>
      <c r="G21" s="54"/>
      <c r="H21" s="54"/>
      <c r="I21" s="44"/>
      <c r="J21" s="44"/>
      <c r="K21" s="44"/>
      <c r="L21" s="116"/>
      <c r="M21" s="44"/>
      <c r="N21" s="44"/>
      <c r="O21" s="120"/>
      <c r="P21" s="44"/>
      <c r="Q21" s="112" t="str">
        <f t="shared" si="22"/>
        <v/>
      </c>
      <c r="R21" s="116"/>
      <c r="S21" s="55"/>
      <c r="T21" s="44"/>
      <c r="U21" s="44"/>
      <c r="V21" s="44"/>
      <c r="W21" s="44"/>
      <c r="X21" s="44"/>
      <c r="Y21" s="44"/>
      <c r="Z21" s="44"/>
      <c r="AA21" s="44"/>
      <c r="AB21" s="44"/>
      <c r="AC21" s="44"/>
      <c r="AD21" s="44"/>
      <c r="AE21" s="127"/>
      <c r="AF21" s="44"/>
      <c r="AG21" s="116"/>
      <c r="AH21" s="44"/>
      <c r="AI21" s="55"/>
      <c r="AJ21" s="44"/>
      <c r="AK21" s="44"/>
      <c r="AL21" s="46"/>
      <c r="AM21" s="45" t="b">
        <f t="shared" si="3"/>
        <v>0</v>
      </c>
      <c r="AN21" s="45" t="b">
        <f t="shared" ca="1" si="23"/>
        <v>0</v>
      </c>
      <c r="AO21" s="45" t="str">
        <f t="shared" si="4"/>
        <v/>
      </c>
      <c r="AP21" s="45" t="b">
        <f t="shared" ca="1" si="24"/>
        <v>0</v>
      </c>
      <c r="AQ21" s="45" t="b">
        <f t="shared" si="5"/>
        <v>0</v>
      </c>
      <c r="AR21" s="46"/>
      <c r="AS21" s="105" t="e">
        <f t="shared" si="6"/>
        <v>#N/A</v>
      </c>
      <c r="AT21" s="105" t="b">
        <f t="shared" si="7"/>
        <v>0</v>
      </c>
      <c r="AU21" s="45" t="b">
        <f t="shared" si="8"/>
        <v>0</v>
      </c>
      <c r="AV21" s="46"/>
      <c r="AW21" s="45">
        <f t="shared" si="27"/>
        <v>13</v>
      </c>
      <c r="AX21" s="45">
        <f t="shared" ca="1" si="28"/>
        <v>0</v>
      </c>
      <c r="AY21" s="45">
        <f t="shared" ca="1" si="28"/>
        <v>0</v>
      </c>
      <c r="AZ21" s="45">
        <f t="shared" ca="1" si="28"/>
        <v>0</v>
      </c>
      <c r="BA21" s="45">
        <f t="shared" ca="1" si="28"/>
        <v>0</v>
      </c>
      <c r="BB21" s="45">
        <f t="shared" ca="1" si="28"/>
        <v>0</v>
      </c>
      <c r="BC21" s="45">
        <f t="shared" ca="1" si="28"/>
        <v>0</v>
      </c>
      <c r="BD21" s="45">
        <f t="shared" ca="1" si="28"/>
        <v>0</v>
      </c>
      <c r="BE21" s="45">
        <f t="shared" ca="1" si="28"/>
        <v>0</v>
      </c>
      <c r="BF21" s="45" t="b">
        <f t="shared" ca="1" si="11"/>
        <v>0</v>
      </c>
      <c r="BG21" s="45" t="b">
        <f t="shared" ca="1" si="12"/>
        <v>0</v>
      </c>
      <c r="BH21" s="45" t="b">
        <f t="shared" ca="1" si="13"/>
        <v>0</v>
      </c>
      <c r="BI21" s="45" t="b">
        <f t="shared" ca="1" si="14"/>
        <v>0</v>
      </c>
      <c r="BJ21" s="45" t="b">
        <f t="shared" ca="1" si="15"/>
        <v>0</v>
      </c>
      <c r="BK21" s="45" t="b">
        <f t="shared" ca="1" si="16"/>
        <v>0</v>
      </c>
      <c r="BL21" s="45" t="b">
        <f t="shared" ca="1" si="17"/>
        <v>0</v>
      </c>
      <c r="BM21" s="45" t="b">
        <f t="shared" ca="1" si="18"/>
        <v>0</v>
      </c>
      <c r="BN21" s="45" t="b">
        <f t="shared" ca="1" si="19"/>
        <v>0</v>
      </c>
      <c r="BO21" s="46"/>
      <c r="BP21" s="45" t="e">
        <f t="shared" ca="1" si="20"/>
        <v>#N/A</v>
      </c>
      <c r="BQ21" s="47" t="e">
        <f t="shared" ca="1" si="25"/>
        <v>#N/A</v>
      </c>
      <c r="BR21" s="47" t="str">
        <f t="shared" ca="1" si="26"/>
        <v/>
      </c>
    </row>
    <row r="22" spans="1:70">
      <c r="A22" s="135">
        <f t="shared" si="21"/>
        <v>15</v>
      </c>
      <c r="B22" s="40"/>
      <c r="C22" s="41"/>
      <c r="D22" s="54"/>
      <c r="E22" s="54"/>
      <c r="F22" s="54"/>
      <c r="G22" s="54"/>
      <c r="H22" s="54"/>
      <c r="I22" s="44"/>
      <c r="J22" s="44"/>
      <c r="K22" s="44"/>
      <c r="L22" s="116"/>
      <c r="M22" s="44"/>
      <c r="N22" s="44"/>
      <c r="O22" s="120"/>
      <c r="P22" s="44"/>
      <c r="Q22" s="112" t="str">
        <f t="shared" si="22"/>
        <v/>
      </c>
      <c r="R22" s="116"/>
      <c r="S22" s="55"/>
      <c r="T22" s="44"/>
      <c r="U22" s="44"/>
      <c r="V22" s="44"/>
      <c r="W22" s="44"/>
      <c r="X22" s="44"/>
      <c r="Y22" s="44"/>
      <c r="Z22" s="44"/>
      <c r="AA22" s="44"/>
      <c r="AB22" s="44"/>
      <c r="AC22" s="44"/>
      <c r="AD22" s="44"/>
      <c r="AE22" s="127"/>
      <c r="AF22" s="44"/>
      <c r="AG22" s="116"/>
      <c r="AH22" s="44"/>
      <c r="AI22" s="55"/>
      <c r="AJ22" s="44"/>
      <c r="AK22" s="44"/>
      <c r="AL22" s="46"/>
      <c r="AM22" s="45" t="b">
        <f t="shared" si="3"/>
        <v>0</v>
      </c>
      <c r="AN22" s="45" t="b">
        <f t="shared" ca="1" si="23"/>
        <v>0</v>
      </c>
      <c r="AO22" s="45" t="str">
        <f t="shared" si="4"/>
        <v/>
      </c>
      <c r="AP22" s="45" t="b">
        <f t="shared" ca="1" si="24"/>
        <v>0</v>
      </c>
      <c r="AQ22" s="45" t="b">
        <f t="shared" si="5"/>
        <v>0</v>
      </c>
      <c r="AR22" s="46"/>
      <c r="AS22" s="105" t="e">
        <f t="shared" si="6"/>
        <v>#N/A</v>
      </c>
      <c r="AT22" s="105" t="b">
        <f t="shared" si="7"/>
        <v>0</v>
      </c>
      <c r="AU22" s="45" t="b">
        <f t="shared" si="8"/>
        <v>0</v>
      </c>
      <c r="AV22" s="46"/>
      <c r="AW22" s="45">
        <f t="shared" si="27"/>
        <v>14</v>
      </c>
      <c r="AX22" s="45">
        <f t="shared" ca="1" si="28"/>
        <v>0</v>
      </c>
      <c r="AY22" s="45">
        <f t="shared" ca="1" si="28"/>
        <v>0</v>
      </c>
      <c r="AZ22" s="45">
        <f t="shared" ca="1" si="28"/>
        <v>0</v>
      </c>
      <c r="BA22" s="45">
        <f t="shared" ca="1" si="28"/>
        <v>0</v>
      </c>
      <c r="BB22" s="45">
        <f t="shared" ca="1" si="28"/>
        <v>0</v>
      </c>
      <c r="BC22" s="45">
        <f t="shared" ca="1" si="28"/>
        <v>0</v>
      </c>
      <c r="BD22" s="45">
        <f t="shared" ca="1" si="28"/>
        <v>0</v>
      </c>
      <c r="BE22" s="45">
        <f t="shared" ca="1" si="28"/>
        <v>0</v>
      </c>
      <c r="BF22" s="45" t="b">
        <f t="shared" ca="1" si="11"/>
        <v>0</v>
      </c>
      <c r="BG22" s="45" t="b">
        <f t="shared" ca="1" si="12"/>
        <v>0</v>
      </c>
      <c r="BH22" s="45" t="b">
        <f t="shared" ca="1" si="13"/>
        <v>0</v>
      </c>
      <c r="BI22" s="45" t="b">
        <f t="shared" ca="1" si="14"/>
        <v>0</v>
      </c>
      <c r="BJ22" s="45" t="b">
        <f t="shared" ca="1" si="15"/>
        <v>0</v>
      </c>
      <c r="BK22" s="45" t="b">
        <f t="shared" ca="1" si="16"/>
        <v>0</v>
      </c>
      <c r="BL22" s="45" t="b">
        <f t="shared" ca="1" si="17"/>
        <v>0</v>
      </c>
      <c r="BM22" s="45" t="b">
        <f t="shared" ca="1" si="18"/>
        <v>0</v>
      </c>
      <c r="BN22" s="45" t="b">
        <f t="shared" ca="1" si="19"/>
        <v>0</v>
      </c>
      <c r="BO22" s="46"/>
      <c r="BP22" s="45" t="e">
        <f t="shared" ca="1" si="20"/>
        <v>#N/A</v>
      </c>
      <c r="BQ22" s="47" t="e">
        <f t="shared" ca="1" si="25"/>
        <v>#N/A</v>
      </c>
      <c r="BR22" s="47" t="str">
        <f t="shared" ca="1" si="26"/>
        <v/>
      </c>
    </row>
    <row r="23" spans="1:70">
      <c r="A23" s="135">
        <f t="shared" si="21"/>
        <v>16</v>
      </c>
      <c r="B23" s="40"/>
      <c r="C23" s="41"/>
      <c r="D23" s="54"/>
      <c r="E23" s="54"/>
      <c r="F23" s="54"/>
      <c r="G23" s="54"/>
      <c r="H23" s="54"/>
      <c r="I23" s="44"/>
      <c r="J23" s="44"/>
      <c r="K23" s="44"/>
      <c r="L23" s="116"/>
      <c r="M23" s="44"/>
      <c r="N23" s="44"/>
      <c r="O23" s="120"/>
      <c r="P23" s="44"/>
      <c r="Q23" s="112" t="str">
        <f t="shared" si="22"/>
        <v/>
      </c>
      <c r="R23" s="116"/>
      <c r="S23" s="55"/>
      <c r="T23" s="44"/>
      <c r="U23" s="44"/>
      <c r="V23" s="44"/>
      <c r="W23" s="44"/>
      <c r="X23" s="44"/>
      <c r="Y23" s="44"/>
      <c r="Z23" s="44"/>
      <c r="AA23" s="44"/>
      <c r="AB23" s="44"/>
      <c r="AC23" s="44"/>
      <c r="AD23" s="44"/>
      <c r="AE23" s="127"/>
      <c r="AF23" s="44"/>
      <c r="AG23" s="116"/>
      <c r="AH23" s="44"/>
      <c r="AI23" s="55"/>
      <c r="AJ23" s="44"/>
      <c r="AK23" s="44"/>
      <c r="AL23" s="46"/>
      <c r="AM23" s="45" t="b">
        <f t="shared" si="3"/>
        <v>0</v>
      </c>
      <c r="AN23" s="45" t="b">
        <f t="shared" ca="1" si="23"/>
        <v>0</v>
      </c>
      <c r="AO23" s="45" t="str">
        <f t="shared" si="4"/>
        <v/>
      </c>
      <c r="AP23" s="45" t="b">
        <f t="shared" ca="1" si="24"/>
        <v>0</v>
      </c>
      <c r="AQ23" s="45" t="b">
        <f t="shared" si="5"/>
        <v>0</v>
      </c>
      <c r="AR23" s="46"/>
      <c r="AS23" s="105" t="e">
        <f t="shared" si="6"/>
        <v>#N/A</v>
      </c>
      <c r="AT23" s="105" t="b">
        <f t="shared" si="7"/>
        <v>0</v>
      </c>
      <c r="AU23" s="45" t="b">
        <f t="shared" si="8"/>
        <v>0</v>
      </c>
      <c r="AV23" s="46"/>
      <c r="AW23" s="45">
        <f t="shared" si="27"/>
        <v>15</v>
      </c>
      <c r="AX23" s="45">
        <f t="shared" ca="1" si="28"/>
        <v>0</v>
      </c>
      <c r="AY23" s="45">
        <f t="shared" ca="1" si="28"/>
        <v>0</v>
      </c>
      <c r="AZ23" s="45">
        <f t="shared" ca="1" si="28"/>
        <v>0</v>
      </c>
      <c r="BA23" s="45">
        <f t="shared" ca="1" si="28"/>
        <v>0</v>
      </c>
      <c r="BB23" s="45">
        <f t="shared" ca="1" si="28"/>
        <v>0</v>
      </c>
      <c r="BC23" s="45">
        <f t="shared" ca="1" si="28"/>
        <v>0</v>
      </c>
      <c r="BD23" s="45">
        <f t="shared" ca="1" si="28"/>
        <v>0</v>
      </c>
      <c r="BE23" s="45">
        <f t="shared" ca="1" si="28"/>
        <v>0</v>
      </c>
      <c r="BF23" s="45" t="b">
        <f t="shared" ca="1" si="11"/>
        <v>0</v>
      </c>
      <c r="BG23" s="45" t="b">
        <f t="shared" ca="1" si="12"/>
        <v>0</v>
      </c>
      <c r="BH23" s="45" t="b">
        <f t="shared" ca="1" si="13"/>
        <v>0</v>
      </c>
      <c r="BI23" s="45" t="b">
        <f t="shared" ca="1" si="14"/>
        <v>0</v>
      </c>
      <c r="BJ23" s="45" t="b">
        <f t="shared" ca="1" si="15"/>
        <v>0</v>
      </c>
      <c r="BK23" s="45" t="b">
        <f t="shared" ca="1" si="16"/>
        <v>0</v>
      </c>
      <c r="BL23" s="45" t="b">
        <f t="shared" ca="1" si="17"/>
        <v>0</v>
      </c>
      <c r="BM23" s="45" t="b">
        <f t="shared" ca="1" si="18"/>
        <v>0</v>
      </c>
      <c r="BN23" s="45" t="b">
        <f t="shared" ca="1" si="19"/>
        <v>0</v>
      </c>
      <c r="BO23" s="46"/>
      <c r="BP23" s="45" t="e">
        <f t="shared" ca="1" si="20"/>
        <v>#N/A</v>
      </c>
      <c r="BQ23" s="47" t="e">
        <f t="shared" ca="1" si="25"/>
        <v>#N/A</v>
      </c>
      <c r="BR23" s="47" t="str">
        <f t="shared" ca="1" si="26"/>
        <v/>
      </c>
    </row>
    <row r="24" spans="1:70">
      <c r="A24" s="135">
        <f t="shared" si="21"/>
        <v>17</v>
      </c>
      <c r="B24" s="40"/>
      <c r="C24" s="41"/>
      <c r="D24" s="54"/>
      <c r="E24" s="54"/>
      <c r="F24" s="54"/>
      <c r="G24" s="54"/>
      <c r="H24" s="54"/>
      <c r="I24" s="44"/>
      <c r="J24" s="44"/>
      <c r="K24" s="44"/>
      <c r="L24" s="116"/>
      <c r="M24" s="44"/>
      <c r="N24" s="44"/>
      <c r="O24" s="120"/>
      <c r="P24" s="44"/>
      <c r="Q24" s="112" t="str">
        <f t="shared" si="22"/>
        <v/>
      </c>
      <c r="R24" s="116"/>
      <c r="S24" s="55"/>
      <c r="T24" s="44"/>
      <c r="U24" s="44"/>
      <c r="V24" s="44"/>
      <c r="W24" s="44"/>
      <c r="X24" s="44"/>
      <c r="Y24" s="44"/>
      <c r="Z24" s="44"/>
      <c r="AA24" s="44"/>
      <c r="AB24" s="44"/>
      <c r="AC24" s="44"/>
      <c r="AD24" s="44"/>
      <c r="AE24" s="127"/>
      <c r="AF24" s="44"/>
      <c r="AG24" s="116"/>
      <c r="AH24" s="44"/>
      <c r="AI24" s="55"/>
      <c r="AJ24" s="44"/>
      <c r="AK24" s="44"/>
      <c r="AL24" s="46"/>
      <c r="AM24" s="45" t="b">
        <f t="shared" si="3"/>
        <v>0</v>
      </c>
      <c r="AN24" s="45" t="b">
        <f t="shared" ca="1" si="23"/>
        <v>0</v>
      </c>
      <c r="AO24" s="45" t="str">
        <f t="shared" si="4"/>
        <v/>
      </c>
      <c r="AP24" s="45" t="b">
        <f t="shared" ca="1" si="24"/>
        <v>0</v>
      </c>
      <c r="AQ24" s="45" t="b">
        <f t="shared" si="5"/>
        <v>0</v>
      </c>
      <c r="AR24" s="46"/>
      <c r="AS24" s="105" t="e">
        <f t="shared" si="6"/>
        <v>#N/A</v>
      </c>
      <c r="AT24" s="105" t="b">
        <f t="shared" si="7"/>
        <v>0</v>
      </c>
      <c r="AU24" s="45" t="b">
        <f t="shared" si="8"/>
        <v>0</v>
      </c>
      <c r="AV24" s="46"/>
      <c r="AW24" s="45">
        <f t="shared" si="27"/>
        <v>16</v>
      </c>
      <c r="AX24" s="45">
        <f t="shared" ca="1" si="28"/>
        <v>0</v>
      </c>
      <c r="AY24" s="45">
        <f t="shared" ca="1" si="28"/>
        <v>0</v>
      </c>
      <c r="AZ24" s="45">
        <f t="shared" ca="1" si="28"/>
        <v>0</v>
      </c>
      <c r="BA24" s="45">
        <f t="shared" ca="1" si="28"/>
        <v>0</v>
      </c>
      <c r="BB24" s="45">
        <f t="shared" ca="1" si="28"/>
        <v>0</v>
      </c>
      <c r="BC24" s="45">
        <f t="shared" ca="1" si="28"/>
        <v>0</v>
      </c>
      <c r="BD24" s="45">
        <f t="shared" ca="1" si="28"/>
        <v>0</v>
      </c>
      <c r="BE24" s="45">
        <f t="shared" ca="1" si="28"/>
        <v>0</v>
      </c>
      <c r="BF24" s="45" t="b">
        <f t="shared" ca="1" si="11"/>
        <v>0</v>
      </c>
      <c r="BG24" s="45" t="b">
        <f t="shared" ca="1" si="12"/>
        <v>0</v>
      </c>
      <c r="BH24" s="45" t="b">
        <f t="shared" ca="1" si="13"/>
        <v>0</v>
      </c>
      <c r="BI24" s="45" t="b">
        <f t="shared" ca="1" si="14"/>
        <v>0</v>
      </c>
      <c r="BJ24" s="45" t="b">
        <f t="shared" ca="1" si="15"/>
        <v>0</v>
      </c>
      <c r="BK24" s="45" t="b">
        <f t="shared" ca="1" si="16"/>
        <v>0</v>
      </c>
      <c r="BL24" s="45" t="b">
        <f t="shared" ca="1" si="17"/>
        <v>0</v>
      </c>
      <c r="BM24" s="45" t="b">
        <f t="shared" ca="1" si="18"/>
        <v>0</v>
      </c>
      <c r="BN24" s="45" t="b">
        <f t="shared" ca="1" si="19"/>
        <v>0</v>
      </c>
      <c r="BO24" s="46"/>
      <c r="BP24" s="45" t="e">
        <f t="shared" ca="1" si="20"/>
        <v>#N/A</v>
      </c>
      <c r="BQ24" s="47" t="e">
        <f t="shared" ca="1" si="25"/>
        <v>#N/A</v>
      </c>
      <c r="BR24" s="47" t="str">
        <f t="shared" ca="1" si="26"/>
        <v/>
      </c>
    </row>
    <row r="25" spans="1:70">
      <c r="A25" s="135">
        <f t="shared" si="21"/>
        <v>18</v>
      </c>
      <c r="B25" s="40"/>
      <c r="C25" s="41"/>
      <c r="D25" s="54"/>
      <c r="E25" s="54"/>
      <c r="F25" s="54"/>
      <c r="G25" s="54"/>
      <c r="H25" s="54"/>
      <c r="I25" s="44"/>
      <c r="J25" s="44"/>
      <c r="K25" s="44"/>
      <c r="L25" s="116"/>
      <c r="M25" s="44"/>
      <c r="N25" s="44"/>
      <c r="O25" s="120"/>
      <c r="P25" s="44"/>
      <c r="Q25" s="112" t="str">
        <f t="shared" si="22"/>
        <v/>
      </c>
      <c r="R25" s="116"/>
      <c r="S25" s="55"/>
      <c r="T25" s="44"/>
      <c r="U25" s="44"/>
      <c r="V25" s="44"/>
      <c r="W25" s="44"/>
      <c r="X25" s="44"/>
      <c r="Y25" s="44"/>
      <c r="Z25" s="44"/>
      <c r="AA25" s="44"/>
      <c r="AB25" s="44"/>
      <c r="AC25" s="44"/>
      <c r="AD25" s="44"/>
      <c r="AE25" s="127"/>
      <c r="AF25" s="44"/>
      <c r="AG25" s="116"/>
      <c r="AH25" s="44"/>
      <c r="AI25" s="55"/>
      <c r="AJ25" s="44"/>
      <c r="AK25" s="44"/>
      <c r="AL25" s="46"/>
      <c r="AM25" s="45" t="b">
        <f t="shared" si="3"/>
        <v>0</v>
      </c>
      <c r="AN25" s="45" t="b">
        <f t="shared" ca="1" si="23"/>
        <v>0</v>
      </c>
      <c r="AO25" s="45" t="str">
        <f t="shared" si="4"/>
        <v/>
      </c>
      <c r="AP25" s="45" t="b">
        <f t="shared" ca="1" si="24"/>
        <v>0</v>
      </c>
      <c r="AQ25" s="45" t="b">
        <f t="shared" si="5"/>
        <v>0</v>
      </c>
      <c r="AR25" s="46"/>
      <c r="AS25" s="105" t="e">
        <f t="shared" si="6"/>
        <v>#N/A</v>
      </c>
      <c r="AT25" s="105" t="b">
        <f t="shared" si="7"/>
        <v>0</v>
      </c>
      <c r="AU25" s="45" t="b">
        <f t="shared" si="8"/>
        <v>0</v>
      </c>
      <c r="AV25" s="46"/>
      <c r="AW25" s="45">
        <f t="shared" si="27"/>
        <v>17</v>
      </c>
      <c r="AX25" s="45">
        <f t="shared" ca="1" si="28"/>
        <v>0</v>
      </c>
      <c r="AY25" s="45">
        <f t="shared" ca="1" si="28"/>
        <v>0</v>
      </c>
      <c r="AZ25" s="45">
        <f t="shared" ca="1" si="28"/>
        <v>0</v>
      </c>
      <c r="BA25" s="45">
        <f t="shared" ca="1" si="28"/>
        <v>0</v>
      </c>
      <c r="BB25" s="45">
        <f t="shared" ca="1" si="28"/>
        <v>0</v>
      </c>
      <c r="BC25" s="45">
        <f t="shared" ca="1" si="28"/>
        <v>0</v>
      </c>
      <c r="BD25" s="45">
        <f t="shared" ca="1" si="28"/>
        <v>0</v>
      </c>
      <c r="BE25" s="45">
        <f t="shared" ca="1" si="28"/>
        <v>0</v>
      </c>
      <c r="BF25" s="45" t="b">
        <f t="shared" ca="1" si="11"/>
        <v>0</v>
      </c>
      <c r="BG25" s="45" t="b">
        <f t="shared" ca="1" si="12"/>
        <v>0</v>
      </c>
      <c r="BH25" s="45" t="b">
        <f t="shared" ca="1" si="13"/>
        <v>0</v>
      </c>
      <c r="BI25" s="45" t="b">
        <f t="shared" ca="1" si="14"/>
        <v>0</v>
      </c>
      <c r="BJ25" s="45" t="b">
        <f t="shared" ca="1" si="15"/>
        <v>0</v>
      </c>
      <c r="BK25" s="45" t="b">
        <f t="shared" ca="1" si="16"/>
        <v>0</v>
      </c>
      <c r="BL25" s="45" t="b">
        <f t="shared" ca="1" si="17"/>
        <v>0</v>
      </c>
      <c r="BM25" s="45" t="b">
        <f t="shared" ca="1" si="18"/>
        <v>0</v>
      </c>
      <c r="BN25" s="45" t="b">
        <f t="shared" ca="1" si="19"/>
        <v>0</v>
      </c>
      <c r="BO25" s="46"/>
      <c r="BP25" s="45" t="e">
        <f t="shared" ca="1" si="20"/>
        <v>#N/A</v>
      </c>
      <c r="BQ25" s="47" t="e">
        <f t="shared" ca="1" si="25"/>
        <v>#N/A</v>
      </c>
      <c r="BR25" s="47" t="str">
        <f t="shared" ca="1" si="26"/>
        <v/>
      </c>
    </row>
    <row r="26" spans="1:70">
      <c r="A26" s="135">
        <f t="shared" si="21"/>
        <v>19</v>
      </c>
      <c r="B26" s="40"/>
      <c r="C26" s="41"/>
      <c r="D26" s="54"/>
      <c r="E26" s="54"/>
      <c r="F26" s="54"/>
      <c r="G26" s="54"/>
      <c r="H26" s="54"/>
      <c r="I26" s="44"/>
      <c r="J26" s="44"/>
      <c r="K26" s="44"/>
      <c r="L26" s="116"/>
      <c r="M26" s="44"/>
      <c r="N26" s="44"/>
      <c r="O26" s="120"/>
      <c r="P26" s="44"/>
      <c r="Q26" s="112" t="str">
        <f t="shared" si="22"/>
        <v/>
      </c>
      <c r="R26" s="116"/>
      <c r="S26" s="55"/>
      <c r="T26" s="44"/>
      <c r="U26" s="44"/>
      <c r="V26" s="44"/>
      <c r="W26" s="44"/>
      <c r="X26" s="44"/>
      <c r="Y26" s="44"/>
      <c r="Z26" s="44"/>
      <c r="AA26" s="44"/>
      <c r="AB26" s="44"/>
      <c r="AC26" s="44"/>
      <c r="AD26" s="44"/>
      <c r="AE26" s="127"/>
      <c r="AF26" s="44"/>
      <c r="AG26" s="116"/>
      <c r="AH26" s="44"/>
      <c r="AI26" s="55"/>
      <c r="AJ26" s="44"/>
      <c r="AK26" s="44"/>
      <c r="AL26" s="46"/>
      <c r="AM26" s="45" t="b">
        <f t="shared" si="3"/>
        <v>0</v>
      </c>
      <c r="AN26" s="45" t="b">
        <f t="shared" ca="1" si="23"/>
        <v>0</v>
      </c>
      <c r="AO26" s="45" t="str">
        <f t="shared" si="4"/>
        <v/>
      </c>
      <c r="AP26" s="45" t="b">
        <f t="shared" ca="1" si="24"/>
        <v>0</v>
      </c>
      <c r="AQ26" s="45" t="b">
        <f t="shared" si="5"/>
        <v>0</v>
      </c>
      <c r="AR26" s="46"/>
      <c r="AS26" s="105" t="e">
        <f t="shared" si="6"/>
        <v>#N/A</v>
      </c>
      <c r="AT26" s="105" t="b">
        <f t="shared" si="7"/>
        <v>0</v>
      </c>
      <c r="AU26" s="45" t="b">
        <f t="shared" si="8"/>
        <v>0</v>
      </c>
      <c r="AV26" s="46"/>
      <c r="AW26" s="45">
        <f t="shared" si="27"/>
        <v>18</v>
      </c>
      <c r="AX26" s="45">
        <f t="shared" ca="1" si="28"/>
        <v>0</v>
      </c>
      <c r="AY26" s="45">
        <f t="shared" ca="1" si="28"/>
        <v>0</v>
      </c>
      <c r="AZ26" s="45">
        <f t="shared" ca="1" si="28"/>
        <v>0</v>
      </c>
      <c r="BA26" s="45">
        <f t="shared" ca="1" si="28"/>
        <v>0</v>
      </c>
      <c r="BB26" s="45">
        <f t="shared" ca="1" si="28"/>
        <v>0</v>
      </c>
      <c r="BC26" s="45">
        <f t="shared" ca="1" si="28"/>
        <v>0</v>
      </c>
      <c r="BD26" s="45">
        <f t="shared" ca="1" si="28"/>
        <v>0</v>
      </c>
      <c r="BE26" s="45">
        <f t="shared" ca="1" si="28"/>
        <v>0</v>
      </c>
      <c r="BF26" s="45" t="b">
        <f t="shared" ca="1" si="11"/>
        <v>0</v>
      </c>
      <c r="BG26" s="45" t="b">
        <f t="shared" ca="1" si="12"/>
        <v>0</v>
      </c>
      <c r="BH26" s="45" t="b">
        <f t="shared" ca="1" si="13"/>
        <v>0</v>
      </c>
      <c r="BI26" s="45" t="b">
        <f t="shared" ca="1" si="14"/>
        <v>0</v>
      </c>
      <c r="BJ26" s="45" t="b">
        <f t="shared" ca="1" si="15"/>
        <v>0</v>
      </c>
      <c r="BK26" s="45" t="b">
        <f t="shared" ca="1" si="16"/>
        <v>0</v>
      </c>
      <c r="BL26" s="45" t="b">
        <f t="shared" ca="1" si="17"/>
        <v>0</v>
      </c>
      <c r="BM26" s="45" t="b">
        <f t="shared" ca="1" si="18"/>
        <v>0</v>
      </c>
      <c r="BN26" s="45" t="b">
        <f t="shared" ca="1" si="19"/>
        <v>0</v>
      </c>
      <c r="BO26" s="46"/>
      <c r="BP26" s="45" t="e">
        <f t="shared" ca="1" si="20"/>
        <v>#N/A</v>
      </c>
      <c r="BQ26" s="47" t="e">
        <f t="shared" ca="1" si="25"/>
        <v>#N/A</v>
      </c>
      <c r="BR26" s="47" t="str">
        <f t="shared" ca="1" si="26"/>
        <v/>
      </c>
    </row>
    <row r="27" spans="1:70">
      <c r="A27" s="135">
        <f t="shared" si="21"/>
        <v>20</v>
      </c>
      <c r="B27" s="40"/>
      <c r="C27" s="41"/>
      <c r="D27" s="54"/>
      <c r="E27" s="54"/>
      <c r="F27" s="54"/>
      <c r="G27" s="54"/>
      <c r="H27" s="54"/>
      <c r="I27" s="44"/>
      <c r="J27" s="44"/>
      <c r="K27" s="44"/>
      <c r="L27" s="116"/>
      <c r="M27" s="44"/>
      <c r="N27" s="44"/>
      <c r="O27" s="120"/>
      <c r="P27" s="44"/>
      <c r="Q27" s="112" t="str">
        <f t="shared" si="22"/>
        <v/>
      </c>
      <c r="R27" s="116"/>
      <c r="S27" s="55"/>
      <c r="T27" s="44"/>
      <c r="U27" s="44"/>
      <c r="V27" s="44"/>
      <c r="W27" s="44"/>
      <c r="X27" s="44"/>
      <c r="Y27" s="44"/>
      <c r="Z27" s="44"/>
      <c r="AA27" s="44"/>
      <c r="AB27" s="44"/>
      <c r="AC27" s="44"/>
      <c r="AD27" s="44"/>
      <c r="AE27" s="127"/>
      <c r="AF27" s="44"/>
      <c r="AG27" s="116"/>
      <c r="AH27" s="44"/>
      <c r="AI27" s="55"/>
      <c r="AJ27" s="44"/>
      <c r="AK27" s="44"/>
      <c r="AL27" s="46"/>
      <c r="AM27" s="45" t="b">
        <f t="shared" si="3"/>
        <v>0</v>
      </c>
      <c r="AN27" s="45" t="b">
        <f t="shared" ca="1" si="23"/>
        <v>0</v>
      </c>
      <c r="AO27" s="45" t="str">
        <f t="shared" si="4"/>
        <v/>
      </c>
      <c r="AP27" s="45" t="b">
        <f t="shared" ca="1" si="24"/>
        <v>0</v>
      </c>
      <c r="AQ27" s="45" t="b">
        <f t="shared" si="5"/>
        <v>0</v>
      </c>
      <c r="AR27" s="46"/>
      <c r="AS27" s="105" t="e">
        <f t="shared" si="6"/>
        <v>#N/A</v>
      </c>
      <c r="AT27" s="105" t="b">
        <f t="shared" si="7"/>
        <v>0</v>
      </c>
      <c r="AU27" s="45" t="b">
        <f t="shared" si="8"/>
        <v>0</v>
      </c>
      <c r="AV27" s="46"/>
      <c r="AW27" s="45">
        <f t="shared" si="27"/>
        <v>19</v>
      </c>
      <c r="AX27" s="45">
        <f t="shared" ca="1" si="28"/>
        <v>0</v>
      </c>
      <c r="AY27" s="45">
        <f t="shared" ca="1" si="28"/>
        <v>0</v>
      </c>
      <c r="AZ27" s="45">
        <f t="shared" ca="1" si="28"/>
        <v>0</v>
      </c>
      <c r="BA27" s="45">
        <f t="shared" ca="1" si="28"/>
        <v>0</v>
      </c>
      <c r="BB27" s="45">
        <f t="shared" ca="1" si="28"/>
        <v>0</v>
      </c>
      <c r="BC27" s="45">
        <f t="shared" ca="1" si="28"/>
        <v>0</v>
      </c>
      <c r="BD27" s="45">
        <f t="shared" ca="1" si="28"/>
        <v>0</v>
      </c>
      <c r="BE27" s="45">
        <f t="shared" ca="1" si="28"/>
        <v>0</v>
      </c>
      <c r="BF27" s="45" t="b">
        <f t="shared" ca="1" si="11"/>
        <v>0</v>
      </c>
      <c r="BG27" s="45" t="b">
        <f t="shared" ca="1" si="12"/>
        <v>0</v>
      </c>
      <c r="BH27" s="45" t="b">
        <f t="shared" ca="1" si="13"/>
        <v>0</v>
      </c>
      <c r="BI27" s="45" t="b">
        <f t="shared" ca="1" si="14"/>
        <v>0</v>
      </c>
      <c r="BJ27" s="45" t="b">
        <f t="shared" ca="1" si="15"/>
        <v>0</v>
      </c>
      <c r="BK27" s="45" t="b">
        <f t="shared" ca="1" si="16"/>
        <v>0</v>
      </c>
      <c r="BL27" s="45" t="b">
        <f t="shared" ca="1" si="17"/>
        <v>0</v>
      </c>
      <c r="BM27" s="45" t="b">
        <f t="shared" ca="1" si="18"/>
        <v>0</v>
      </c>
      <c r="BN27" s="45" t="b">
        <f t="shared" ca="1" si="19"/>
        <v>0</v>
      </c>
      <c r="BO27" s="46"/>
      <c r="BP27" s="45" t="e">
        <f t="shared" ca="1" si="20"/>
        <v>#N/A</v>
      </c>
      <c r="BQ27" s="47" t="e">
        <f t="shared" ca="1" si="25"/>
        <v>#N/A</v>
      </c>
      <c r="BR27" s="47" t="str">
        <f t="shared" ca="1" si="26"/>
        <v/>
      </c>
    </row>
    <row r="28" spans="1:70">
      <c r="A28" s="135">
        <f t="shared" si="21"/>
        <v>21</v>
      </c>
      <c r="B28" s="40"/>
      <c r="C28" s="41"/>
      <c r="D28" s="54"/>
      <c r="E28" s="54"/>
      <c r="F28" s="54"/>
      <c r="G28" s="54"/>
      <c r="H28" s="54"/>
      <c r="I28" s="44"/>
      <c r="J28" s="44"/>
      <c r="K28" s="44"/>
      <c r="L28" s="116"/>
      <c r="M28" s="44"/>
      <c r="N28" s="44"/>
      <c r="O28" s="120"/>
      <c r="P28" s="44"/>
      <c r="Q28" s="112" t="str">
        <f t="shared" si="22"/>
        <v/>
      </c>
      <c r="R28" s="116"/>
      <c r="S28" s="55"/>
      <c r="T28" s="44"/>
      <c r="U28" s="44"/>
      <c r="V28" s="44"/>
      <c r="W28" s="44"/>
      <c r="X28" s="44"/>
      <c r="Y28" s="44"/>
      <c r="Z28" s="44"/>
      <c r="AA28" s="44"/>
      <c r="AB28" s="44"/>
      <c r="AC28" s="44"/>
      <c r="AD28" s="44"/>
      <c r="AE28" s="127"/>
      <c r="AF28" s="44"/>
      <c r="AG28" s="116"/>
      <c r="AH28" s="44"/>
      <c r="AI28" s="55"/>
      <c r="AJ28" s="44"/>
      <c r="AK28" s="44"/>
      <c r="AL28" s="46"/>
      <c r="AM28" s="45" t="b">
        <f t="shared" si="3"/>
        <v>0</v>
      </c>
      <c r="AN28" s="45" t="b">
        <f t="shared" ca="1" si="23"/>
        <v>0</v>
      </c>
      <c r="AO28" s="45" t="str">
        <f t="shared" si="4"/>
        <v/>
      </c>
      <c r="AP28" s="45" t="b">
        <f t="shared" ca="1" si="24"/>
        <v>0</v>
      </c>
      <c r="AQ28" s="45" t="b">
        <f t="shared" si="5"/>
        <v>0</v>
      </c>
      <c r="AR28" s="46"/>
      <c r="AS28" s="105" t="e">
        <f t="shared" si="6"/>
        <v>#N/A</v>
      </c>
      <c r="AT28" s="105" t="b">
        <f t="shared" si="7"/>
        <v>0</v>
      </c>
      <c r="AU28" s="45" t="b">
        <f t="shared" si="8"/>
        <v>0</v>
      </c>
      <c r="AV28" s="46"/>
      <c r="AW28" s="45">
        <f t="shared" si="27"/>
        <v>20</v>
      </c>
      <c r="AX28" s="45">
        <f t="shared" ref="AX28:BE37" ca="1" si="29">OFFSET($A$7,$AW28,AX$3)</f>
        <v>0</v>
      </c>
      <c r="AY28" s="45">
        <f t="shared" ca="1" si="29"/>
        <v>0</v>
      </c>
      <c r="AZ28" s="45">
        <f t="shared" ca="1" si="29"/>
        <v>0</v>
      </c>
      <c r="BA28" s="45">
        <f t="shared" ca="1" si="29"/>
        <v>0</v>
      </c>
      <c r="BB28" s="45">
        <f t="shared" ca="1" si="29"/>
        <v>0</v>
      </c>
      <c r="BC28" s="45">
        <f t="shared" ca="1" si="29"/>
        <v>0</v>
      </c>
      <c r="BD28" s="45">
        <f t="shared" ca="1" si="29"/>
        <v>0</v>
      </c>
      <c r="BE28" s="45">
        <f t="shared" ca="1" si="29"/>
        <v>0</v>
      </c>
      <c r="BF28" s="45" t="b">
        <f t="shared" ca="1" si="11"/>
        <v>0</v>
      </c>
      <c r="BG28" s="45" t="b">
        <f t="shared" ca="1" si="12"/>
        <v>0</v>
      </c>
      <c r="BH28" s="45" t="b">
        <f t="shared" ca="1" si="13"/>
        <v>0</v>
      </c>
      <c r="BI28" s="45" t="b">
        <f t="shared" ca="1" si="14"/>
        <v>0</v>
      </c>
      <c r="BJ28" s="45" t="b">
        <f t="shared" ca="1" si="15"/>
        <v>0</v>
      </c>
      <c r="BK28" s="45" t="b">
        <f t="shared" ca="1" si="16"/>
        <v>0</v>
      </c>
      <c r="BL28" s="45" t="b">
        <f t="shared" ca="1" si="17"/>
        <v>0</v>
      </c>
      <c r="BM28" s="45" t="b">
        <f t="shared" ca="1" si="18"/>
        <v>0</v>
      </c>
      <c r="BN28" s="45" t="b">
        <f t="shared" ca="1" si="19"/>
        <v>0</v>
      </c>
      <c r="BO28" s="46"/>
      <c r="BP28" s="45" t="e">
        <f t="shared" ca="1" si="20"/>
        <v>#N/A</v>
      </c>
      <c r="BQ28" s="47" t="e">
        <f t="shared" ca="1" si="25"/>
        <v>#N/A</v>
      </c>
      <c r="BR28" s="47" t="str">
        <f t="shared" ca="1" si="26"/>
        <v/>
      </c>
    </row>
    <row r="29" spans="1:70">
      <c r="A29" s="135">
        <f t="shared" si="21"/>
        <v>22</v>
      </c>
      <c r="B29" s="40"/>
      <c r="C29" s="41"/>
      <c r="D29" s="54"/>
      <c r="E29" s="54"/>
      <c r="F29" s="54"/>
      <c r="G29" s="54"/>
      <c r="H29" s="54"/>
      <c r="I29" s="44"/>
      <c r="J29" s="44"/>
      <c r="K29" s="44"/>
      <c r="L29" s="116"/>
      <c r="M29" s="44"/>
      <c r="N29" s="44"/>
      <c r="O29" s="120"/>
      <c r="P29" s="44"/>
      <c r="Q29" s="112" t="str">
        <f t="shared" si="22"/>
        <v/>
      </c>
      <c r="R29" s="116"/>
      <c r="S29" s="55"/>
      <c r="T29" s="44"/>
      <c r="U29" s="44"/>
      <c r="V29" s="44"/>
      <c r="W29" s="44"/>
      <c r="X29" s="44"/>
      <c r="Y29" s="44"/>
      <c r="Z29" s="44"/>
      <c r="AA29" s="44"/>
      <c r="AB29" s="44"/>
      <c r="AC29" s="44"/>
      <c r="AD29" s="44"/>
      <c r="AE29" s="127"/>
      <c r="AF29" s="44"/>
      <c r="AG29" s="116"/>
      <c r="AH29" s="44"/>
      <c r="AI29" s="55"/>
      <c r="AJ29" s="44"/>
      <c r="AK29" s="44"/>
      <c r="AL29" s="46"/>
      <c r="AM29" s="45" t="b">
        <f t="shared" si="3"/>
        <v>0</v>
      </c>
      <c r="AN29" s="45" t="b">
        <f t="shared" ca="1" si="23"/>
        <v>0</v>
      </c>
      <c r="AO29" s="45" t="str">
        <f t="shared" si="4"/>
        <v/>
      </c>
      <c r="AP29" s="45" t="b">
        <f t="shared" ca="1" si="24"/>
        <v>0</v>
      </c>
      <c r="AQ29" s="45" t="b">
        <f t="shared" si="5"/>
        <v>0</v>
      </c>
      <c r="AR29" s="46"/>
      <c r="AS29" s="105" t="e">
        <f t="shared" si="6"/>
        <v>#N/A</v>
      </c>
      <c r="AT29" s="105" t="b">
        <f t="shared" si="7"/>
        <v>0</v>
      </c>
      <c r="AU29" s="45" t="b">
        <f t="shared" si="8"/>
        <v>0</v>
      </c>
      <c r="AV29" s="46"/>
      <c r="AW29" s="45">
        <f t="shared" si="27"/>
        <v>21</v>
      </c>
      <c r="AX29" s="45">
        <f t="shared" ca="1" si="29"/>
        <v>0</v>
      </c>
      <c r="AY29" s="45">
        <f t="shared" ca="1" si="29"/>
        <v>0</v>
      </c>
      <c r="AZ29" s="45">
        <f t="shared" ca="1" si="29"/>
        <v>0</v>
      </c>
      <c r="BA29" s="45">
        <f t="shared" ca="1" si="29"/>
        <v>0</v>
      </c>
      <c r="BB29" s="45">
        <f t="shared" ca="1" si="29"/>
        <v>0</v>
      </c>
      <c r="BC29" s="45">
        <f t="shared" ca="1" si="29"/>
        <v>0</v>
      </c>
      <c r="BD29" s="45">
        <f t="shared" ca="1" si="29"/>
        <v>0</v>
      </c>
      <c r="BE29" s="45">
        <f t="shared" ca="1" si="29"/>
        <v>0</v>
      </c>
      <c r="BF29" s="45" t="b">
        <f t="shared" ca="1" si="11"/>
        <v>0</v>
      </c>
      <c r="BG29" s="45" t="b">
        <f t="shared" ca="1" si="12"/>
        <v>0</v>
      </c>
      <c r="BH29" s="45" t="b">
        <f t="shared" ca="1" si="13"/>
        <v>0</v>
      </c>
      <c r="BI29" s="45" t="b">
        <f t="shared" ca="1" si="14"/>
        <v>0</v>
      </c>
      <c r="BJ29" s="45" t="b">
        <f t="shared" ca="1" si="15"/>
        <v>0</v>
      </c>
      <c r="BK29" s="45" t="b">
        <f t="shared" ca="1" si="16"/>
        <v>0</v>
      </c>
      <c r="BL29" s="45" t="b">
        <f t="shared" ca="1" si="17"/>
        <v>0</v>
      </c>
      <c r="BM29" s="45" t="b">
        <f t="shared" ca="1" si="18"/>
        <v>0</v>
      </c>
      <c r="BN29" s="45" t="b">
        <f t="shared" ca="1" si="19"/>
        <v>0</v>
      </c>
      <c r="BO29" s="46"/>
      <c r="BP29" s="45" t="e">
        <f t="shared" ca="1" si="20"/>
        <v>#N/A</v>
      </c>
      <c r="BQ29" s="47" t="e">
        <f t="shared" ca="1" si="25"/>
        <v>#N/A</v>
      </c>
      <c r="BR29" s="47" t="str">
        <f t="shared" ca="1" si="26"/>
        <v/>
      </c>
    </row>
    <row r="30" spans="1:70">
      <c r="A30" s="135">
        <f t="shared" si="21"/>
        <v>23</v>
      </c>
      <c r="B30" s="40"/>
      <c r="C30" s="41"/>
      <c r="D30" s="54"/>
      <c r="E30" s="54"/>
      <c r="F30" s="54"/>
      <c r="G30" s="54"/>
      <c r="H30" s="54"/>
      <c r="I30" s="44"/>
      <c r="J30" s="44"/>
      <c r="K30" s="44"/>
      <c r="L30" s="116"/>
      <c r="M30" s="44"/>
      <c r="N30" s="44"/>
      <c r="O30" s="120"/>
      <c r="P30" s="44"/>
      <c r="Q30" s="112" t="str">
        <f t="shared" si="22"/>
        <v/>
      </c>
      <c r="R30" s="116"/>
      <c r="S30" s="55"/>
      <c r="T30" s="44"/>
      <c r="U30" s="44"/>
      <c r="V30" s="44"/>
      <c r="W30" s="44"/>
      <c r="X30" s="44"/>
      <c r="Y30" s="44"/>
      <c r="Z30" s="44"/>
      <c r="AA30" s="44"/>
      <c r="AB30" s="44"/>
      <c r="AC30" s="44"/>
      <c r="AD30" s="44"/>
      <c r="AE30" s="127"/>
      <c r="AF30" s="44"/>
      <c r="AG30" s="116"/>
      <c r="AH30" s="44"/>
      <c r="AI30" s="55"/>
      <c r="AJ30" s="44"/>
      <c r="AK30" s="44"/>
      <c r="AL30" s="46"/>
      <c r="AM30" s="45" t="b">
        <f t="shared" si="3"/>
        <v>0</v>
      </c>
      <c r="AN30" s="45" t="b">
        <f t="shared" ca="1" si="23"/>
        <v>0</v>
      </c>
      <c r="AO30" s="45" t="str">
        <f t="shared" si="4"/>
        <v/>
      </c>
      <c r="AP30" s="45" t="b">
        <f t="shared" ca="1" si="24"/>
        <v>0</v>
      </c>
      <c r="AQ30" s="45" t="b">
        <f t="shared" si="5"/>
        <v>0</v>
      </c>
      <c r="AR30" s="46"/>
      <c r="AS30" s="105" t="e">
        <f t="shared" si="6"/>
        <v>#N/A</v>
      </c>
      <c r="AT30" s="105" t="b">
        <f t="shared" si="7"/>
        <v>0</v>
      </c>
      <c r="AU30" s="45" t="b">
        <f t="shared" si="8"/>
        <v>0</v>
      </c>
      <c r="AV30" s="46"/>
      <c r="AW30" s="45">
        <f t="shared" si="27"/>
        <v>22</v>
      </c>
      <c r="AX30" s="45">
        <f t="shared" ca="1" si="29"/>
        <v>0</v>
      </c>
      <c r="AY30" s="45">
        <f t="shared" ca="1" si="29"/>
        <v>0</v>
      </c>
      <c r="AZ30" s="45">
        <f t="shared" ca="1" si="29"/>
        <v>0</v>
      </c>
      <c r="BA30" s="45">
        <f t="shared" ca="1" si="29"/>
        <v>0</v>
      </c>
      <c r="BB30" s="45">
        <f t="shared" ca="1" si="29"/>
        <v>0</v>
      </c>
      <c r="BC30" s="45">
        <f t="shared" ca="1" si="29"/>
        <v>0</v>
      </c>
      <c r="BD30" s="45">
        <f t="shared" ca="1" si="29"/>
        <v>0</v>
      </c>
      <c r="BE30" s="45">
        <f t="shared" ca="1" si="29"/>
        <v>0</v>
      </c>
      <c r="BF30" s="45" t="b">
        <f t="shared" ca="1" si="11"/>
        <v>0</v>
      </c>
      <c r="BG30" s="45" t="b">
        <f t="shared" ca="1" si="12"/>
        <v>0</v>
      </c>
      <c r="BH30" s="45" t="b">
        <f t="shared" ca="1" si="13"/>
        <v>0</v>
      </c>
      <c r="BI30" s="45" t="b">
        <f t="shared" ca="1" si="14"/>
        <v>0</v>
      </c>
      <c r="BJ30" s="45" t="b">
        <f t="shared" ca="1" si="15"/>
        <v>0</v>
      </c>
      <c r="BK30" s="45" t="b">
        <f t="shared" ca="1" si="16"/>
        <v>0</v>
      </c>
      <c r="BL30" s="45" t="b">
        <f t="shared" ca="1" si="17"/>
        <v>0</v>
      </c>
      <c r="BM30" s="45" t="b">
        <f t="shared" ca="1" si="18"/>
        <v>0</v>
      </c>
      <c r="BN30" s="45" t="b">
        <f t="shared" ca="1" si="19"/>
        <v>0</v>
      </c>
      <c r="BO30" s="46"/>
      <c r="BP30" s="45" t="e">
        <f t="shared" ca="1" si="20"/>
        <v>#N/A</v>
      </c>
      <c r="BQ30" s="47" t="e">
        <f t="shared" ca="1" si="25"/>
        <v>#N/A</v>
      </c>
      <c r="BR30" s="47" t="str">
        <f t="shared" ca="1" si="26"/>
        <v/>
      </c>
    </row>
    <row r="31" spans="1:70">
      <c r="A31" s="135">
        <f t="shared" si="21"/>
        <v>24</v>
      </c>
      <c r="B31" s="40"/>
      <c r="C31" s="41"/>
      <c r="D31" s="54"/>
      <c r="E31" s="54"/>
      <c r="F31" s="54"/>
      <c r="G31" s="54"/>
      <c r="H31" s="54"/>
      <c r="I31" s="44"/>
      <c r="J31" s="44"/>
      <c r="K31" s="44"/>
      <c r="L31" s="116"/>
      <c r="M31" s="44"/>
      <c r="N31" s="44"/>
      <c r="O31" s="120"/>
      <c r="P31" s="44"/>
      <c r="Q31" s="112" t="str">
        <f t="shared" si="22"/>
        <v/>
      </c>
      <c r="R31" s="116"/>
      <c r="S31" s="55"/>
      <c r="T31" s="44"/>
      <c r="U31" s="44"/>
      <c r="V31" s="44"/>
      <c r="W31" s="44"/>
      <c r="X31" s="44"/>
      <c r="Y31" s="44"/>
      <c r="Z31" s="44"/>
      <c r="AA31" s="44"/>
      <c r="AB31" s="44"/>
      <c r="AC31" s="44"/>
      <c r="AD31" s="44"/>
      <c r="AE31" s="127"/>
      <c r="AF31" s="44"/>
      <c r="AG31" s="116"/>
      <c r="AH31" s="44"/>
      <c r="AI31" s="55"/>
      <c r="AJ31" s="44"/>
      <c r="AK31" s="44"/>
      <c r="AL31" s="46"/>
      <c r="AM31" s="45" t="b">
        <f t="shared" si="3"/>
        <v>0</v>
      </c>
      <c r="AN31" s="45" t="b">
        <f t="shared" ca="1" si="23"/>
        <v>0</v>
      </c>
      <c r="AO31" s="45" t="str">
        <f t="shared" si="4"/>
        <v/>
      </c>
      <c r="AP31" s="45" t="b">
        <f t="shared" ca="1" si="24"/>
        <v>0</v>
      </c>
      <c r="AQ31" s="45" t="b">
        <f t="shared" si="5"/>
        <v>0</v>
      </c>
      <c r="AR31" s="46"/>
      <c r="AS31" s="105" t="e">
        <f t="shared" si="6"/>
        <v>#N/A</v>
      </c>
      <c r="AT31" s="105" t="b">
        <f t="shared" si="7"/>
        <v>0</v>
      </c>
      <c r="AU31" s="45" t="b">
        <f t="shared" si="8"/>
        <v>0</v>
      </c>
      <c r="AV31" s="46"/>
      <c r="AW31" s="45">
        <f t="shared" si="27"/>
        <v>23</v>
      </c>
      <c r="AX31" s="45">
        <f t="shared" ca="1" si="29"/>
        <v>0</v>
      </c>
      <c r="AY31" s="45">
        <f t="shared" ca="1" si="29"/>
        <v>0</v>
      </c>
      <c r="AZ31" s="45">
        <f t="shared" ca="1" si="29"/>
        <v>0</v>
      </c>
      <c r="BA31" s="45">
        <f t="shared" ca="1" si="29"/>
        <v>0</v>
      </c>
      <c r="BB31" s="45">
        <f t="shared" ca="1" si="29"/>
        <v>0</v>
      </c>
      <c r="BC31" s="45">
        <f t="shared" ca="1" si="29"/>
        <v>0</v>
      </c>
      <c r="BD31" s="45">
        <f t="shared" ca="1" si="29"/>
        <v>0</v>
      </c>
      <c r="BE31" s="45">
        <f t="shared" ca="1" si="29"/>
        <v>0</v>
      </c>
      <c r="BF31" s="45" t="b">
        <f t="shared" ca="1" si="11"/>
        <v>0</v>
      </c>
      <c r="BG31" s="45" t="b">
        <f t="shared" ca="1" si="12"/>
        <v>0</v>
      </c>
      <c r="BH31" s="45" t="b">
        <f t="shared" ca="1" si="13"/>
        <v>0</v>
      </c>
      <c r="BI31" s="45" t="b">
        <f t="shared" ca="1" si="14"/>
        <v>0</v>
      </c>
      <c r="BJ31" s="45" t="b">
        <f t="shared" ca="1" si="15"/>
        <v>0</v>
      </c>
      <c r="BK31" s="45" t="b">
        <f t="shared" ca="1" si="16"/>
        <v>0</v>
      </c>
      <c r="BL31" s="45" t="b">
        <f t="shared" ca="1" si="17"/>
        <v>0</v>
      </c>
      <c r="BM31" s="45" t="b">
        <f t="shared" ca="1" si="18"/>
        <v>0</v>
      </c>
      <c r="BN31" s="45" t="b">
        <f t="shared" ca="1" si="19"/>
        <v>0</v>
      </c>
      <c r="BO31" s="46"/>
      <c r="BP31" s="45" t="e">
        <f t="shared" ca="1" si="20"/>
        <v>#N/A</v>
      </c>
      <c r="BQ31" s="47" t="e">
        <f t="shared" ca="1" si="25"/>
        <v>#N/A</v>
      </c>
      <c r="BR31" s="47" t="str">
        <f t="shared" ca="1" si="26"/>
        <v/>
      </c>
    </row>
    <row r="32" spans="1:70">
      <c r="A32" s="135">
        <f t="shared" si="21"/>
        <v>25</v>
      </c>
      <c r="B32" s="40"/>
      <c r="C32" s="41"/>
      <c r="D32" s="54"/>
      <c r="E32" s="54"/>
      <c r="F32" s="54"/>
      <c r="G32" s="54"/>
      <c r="H32" s="54"/>
      <c r="I32" s="44"/>
      <c r="J32" s="44"/>
      <c r="K32" s="44"/>
      <c r="L32" s="116"/>
      <c r="M32" s="44"/>
      <c r="N32" s="44"/>
      <c r="O32" s="120"/>
      <c r="P32" s="44"/>
      <c r="Q32" s="112" t="str">
        <f t="shared" si="22"/>
        <v/>
      </c>
      <c r="R32" s="116"/>
      <c r="S32" s="55"/>
      <c r="T32" s="44"/>
      <c r="U32" s="44"/>
      <c r="V32" s="44"/>
      <c r="W32" s="44"/>
      <c r="X32" s="44"/>
      <c r="Y32" s="44"/>
      <c r="Z32" s="44"/>
      <c r="AA32" s="44"/>
      <c r="AB32" s="44"/>
      <c r="AC32" s="44"/>
      <c r="AD32" s="44"/>
      <c r="AE32" s="127"/>
      <c r="AF32" s="44"/>
      <c r="AG32" s="116"/>
      <c r="AH32" s="44"/>
      <c r="AI32" s="55"/>
      <c r="AJ32" s="44"/>
      <c r="AK32" s="44"/>
      <c r="AL32" s="46"/>
      <c r="AM32" s="45" t="b">
        <f t="shared" si="3"/>
        <v>0</v>
      </c>
      <c r="AN32" s="45" t="b">
        <f t="shared" ca="1" si="23"/>
        <v>0</v>
      </c>
      <c r="AO32" s="45" t="str">
        <f t="shared" si="4"/>
        <v/>
      </c>
      <c r="AP32" s="45" t="b">
        <f t="shared" ca="1" si="24"/>
        <v>0</v>
      </c>
      <c r="AQ32" s="45" t="b">
        <f t="shared" si="5"/>
        <v>0</v>
      </c>
      <c r="AR32" s="46"/>
      <c r="AS32" s="105" t="e">
        <f t="shared" si="6"/>
        <v>#N/A</v>
      </c>
      <c r="AT32" s="105" t="b">
        <f t="shared" si="7"/>
        <v>0</v>
      </c>
      <c r="AU32" s="45" t="b">
        <f t="shared" si="8"/>
        <v>0</v>
      </c>
      <c r="AV32" s="46"/>
      <c r="AW32" s="45">
        <f t="shared" si="27"/>
        <v>24</v>
      </c>
      <c r="AX32" s="45">
        <f t="shared" ca="1" si="29"/>
        <v>0</v>
      </c>
      <c r="AY32" s="45">
        <f t="shared" ca="1" si="29"/>
        <v>0</v>
      </c>
      <c r="AZ32" s="45">
        <f t="shared" ca="1" si="29"/>
        <v>0</v>
      </c>
      <c r="BA32" s="45">
        <f t="shared" ca="1" si="29"/>
        <v>0</v>
      </c>
      <c r="BB32" s="45">
        <f t="shared" ca="1" si="29"/>
        <v>0</v>
      </c>
      <c r="BC32" s="45">
        <f t="shared" ca="1" si="29"/>
        <v>0</v>
      </c>
      <c r="BD32" s="45">
        <f t="shared" ca="1" si="29"/>
        <v>0</v>
      </c>
      <c r="BE32" s="45">
        <f t="shared" ca="1" si="29"/>
        <v>0</v>
      </c>
      <c r="BF32" s="45" t="b">
        <f t="shared" ca="1" si="11"/>
        <v>0</v>
      </c>
      <c r="BG32" s="45" t="b">
        <f t="shared" ca="1" si="12"/>
        <v>0</v>
      </c>
      <c r="BH32" s="45" t="b">
        <f t="shared" ca="1" si="13"/>
        <v>0</v>
      </c>
      <c r="BI32" s="45" t="b">
        <f t="shared" ca="1" si="14"/>
        <v>0</v>
      </c>
      <c r="BJ32" s="45" t="b">
        <f t="shared" ca="1" si="15"/>
        <v>0</v>
      </c>
      <c r="BK32" s="45" t="b">
        <f t="shared" ca="1" si="16"/>
        <v>0</v>
      </c>
      <c r="BL32" s="45" t="b">
        <f t="shared" ca="1" si="17"/>
        <v>0</v>
      </c>
      <c r="BM32" s="45" t="b">
        <f t="shared" ca="1" si="18"/>
        <v>0</v>
      </c>
      <c r="BN32" s="45" t="b">
        <f t="shared" ca="1" si="19"/>
        <v>0</v>
      </c>
      <c r="BO32" s="46"/>
      <c r="BP32" s="45" t="e">
        <f t="shared" ca="1" si="20"/>
        <v>#N/A</v>
      </c>
      <c r="BQ32" s="47" t="e">
        <f t="shared" ca="1" si="25"/>
        <v>#N/A</v>
      </c>
      <c r="BR32" s="47" t="str">
        <f t="shared" ca="1" si="26"/>
        <v/>
      </c>
    </row>
    <row r="33" spans="1:70">
      <c r="A33" s="135">
        <f t="shared" si="21"/>
        <v>26</v>
      </c>
      <c r="B33" s="40"/>
      <c r="C33" s="41"/>
      <c r="D33" s="54"/>
      <c r="E33" s="54"/>
      <c r="F33" s="54"/>
      <c r="G33" s="54"/>
      <c r="H33" s="54"/>
      <c r="I33" s="44"/>
      <c r="J33" s="44"/>
      <c r="K33" s="44"/>
      <c r="L33" s="116"/>
      <c r="M33" s="44"/>
      <c r="N33" s="44"/>
      <c r="O33" s="120"/>
      <c r="P33" s="44"/>
      <c r="Q33" s="112" t="str">
        <f t="shared" si="22"/>
        <v/>
      </c>
      <c r="R33" s="116"/>
      <c r="S33" s="55"/>
      <c r="T33" s="44"/>
      <c r="U33" s="44"/>
      <c r="V33" s="44"/>
      <c r="W33" s="44"/>
      <c r="X33" s="44"/>
      <c r="Y33" s="44"/>
      <c r="Z33" s="44"/>
      <c r="AA33" s="44"/>
      <c r="AB33" s="44"/>
      <c r="AC33" s="44"/>
      <c r="AD33" s="44"/>
      <c r="AE33" s="127"/>
      <c r="AF33" s="44"/>
      <c r="AG33" s="116"/>
      <c r="AH33" s="44"/>
      <c r="AI33" s="55"/>
      <c r="AJ33" s="44"/>
      <c r="AK33" s="44"/>
      <c r="AL33" s="46"/>
      <c r="AM33" s="45" t="b">
        <f t="shared" si="3"/>
        <v>0</v>
      </c>
      <c r="AN33" s="45" t="b">
        <f t="shared" ca="1" si="23"/>
        <v>0</v>
      </c>
      <c r="AO33" s="45" t="str">
        <f t="shared" si="4"/>
        <v/>
      </c>
      <c r="AP33" s="45" t="b">
        <f t="shared" ca="1" si="24"/>
        <v>0</v>
      </c>
      <c r="AQ33" s="45" t="b">
        <f t="shared" si="5"/>
        <v>0</v>
      </c>
      <c r="AR33" s="46"/>
      <c r="AS33" s="105" t="e">
        <f t="shared" si="6"/>
        <v>#N/A</v>
      </c>
      <c r="AT33" s="105" t="b">
        <f t="shared" si="7"/>
        <v>0</v>
      </c>
      <c r="AU33" s="45" t="b">
        <f t="shared" si="8"/>
        <v>0</v>
      </c>
      <c r="AV33" s="46"/>
      <c r="AW33" s="45">
        <f t="shared" si="27"/>
        <v>25</v>
      </c>
      <c r="AX33" s="45">
        <f t="shared" ca="1" si="29"/>
        <v>0</v>
      </c>
      <c r="AY33" s="45">
        <f t="shared" ca="1" si="29"/>
        <v>0</v>
      </c>
      <c r="AZ33" s="45">
        <f t="shared" ca="1" si="29"/>
        <v>0</v>
      </c>
      <c r="BA33" s="45">
        <f t="shared" ca="1" si="29"/>
        <v>0</v>
      </c>
      <c r="BB33" s="45">
        <f t="shared" ca="1" si="29"/>
        <v>0</v>
      </c>
      <c r="BC33" s="45">
        <f t="shared" ca="1" si="29"/>
        <v>0</v>
      </c>
      <c r="BD33" s="45">
        <f t="shared" ca="1" si="29"/>
        <v>0</v>
      </c>
      <c r="BE33" s="45">
        <f t="shared" ca="1" si="29"/>
        <v>0</v>
      </c>
      <c r="BF33" s="45" t="b">
        <f t="shared" ca="1" si="11"/>
        <v>0</v>
      </c>
      <c r="BG33" s="45" t="b">
        <f t="shared" ca="1" si="12"/>
        <v>0</v>
      </c>
      <c r="BH33" s="45" t="b">
        <f t="shared" ca="1" si="13"/>
        <v>0</v>
      </c>
      <c r="BI33" s="45" t="b">
        <f t="shared" ca="1" si="14"/>
        <v>0</v>
      </c>
      <c r="BJ33" s="45" t="b">
        <f t="shared" ca="1" si="15"/>
        <v>0</v>
      </c>
      <c r="BK33" s="45" t="b">
        <f t="shared" ca="1" si="16"/>
        <v>0</v>
      </c>
      <c r="BL33" s="45" t="b">
        <f t="shared" ca="1" si="17"/>
        <v>0</v>
      </c>
      <c r="BM33" s="45" t="b">
        <f t="shared" ca="1" si="18"/>
        <v>0</v>
      </c>
      <c r="BN33" s="45" t="b">
        <f t="shared" ca="1" si="19"/>
        <v>0</v>
      </c>
      <c r="BO33" s="46"/>
      <c r="BP33" s="45" t="e">
        <f t="shared" ca="1" si="20"/>
        <v>#N/A</v>
      </c>
      <c r="BQ33" s="47" t="e">
        <f t="shared" ca="1" si="25"/>
        <v>#N/A</v>
      </c>
      <c r="BR33" s="47" t="str">
        <f t="shared" ca="1" si="26"/>
        <v/>
      </c>
    </row>
    <row r="34" spans="1:70">
      <c r="A34" s="135">
        <f t="shared" si="21"/>
        <v>27</v>
      </c>
      <c r="B34" s="40"/>
      <c r="C34" s="41"/>
      <c r="D34" s="54"/>
      <c r="E34" s="54"/>
      <c r="F34" s="54"/>
      <c r="G34" s="54"/>
      <c r="H34" s="54"/>
      <c r="I34" s="44"/>
      <c r="J34" s="44"/>
      <c r="K34" s="44"/>
      <c r="L34" s="116"/>
      <c r="M34" s="44"/>
      <c r="N34" s="44"/>
      <c r="O34" s="120"/>
      <c r="P34" s="44"/>
      <c r="Q34" s="112" t="str">
        <f t="shared" si="22"/>
        <v/>
      </c>
      <c r="R34" s="116"/>
      <c r="S34" s="55"/>
      <c r="T34" s="44"/>
      <c r="U34" s="44"/>
      <c r="V34" s="44"/>
      <c r="W34" s="44"/>
      <c r="X34" s="44"/>
      <c r="Y34" s="44"/>
      <c r="Z34" s="44"/>
      <c r="AA34" s="44"/>
      <c r="AB34" s="44"/>
      <c r="AC34" s="44"/>
      <c r="AD34" s="44"/>
      <c r="AE34" s="127"/>
      <c r="AF34" s="44"/>
      <c r="AG34" s="116"/>
      <c r="AH34" s="44"/>
      <c r="AI34" s="55"/>
      <c r="AJ34" s="44"/>
      <c r="AK34" s="44"/>
      <c r="AL34" s="46"/>
      <c r="AM34" s="45" t="b">
        <f t="shared" si="3"/>
        <v>0</v>
      </c>
      <c r="AN34" s="45" t="b">
        <f t="shared" ca="1" si="23"/>
        <v>0</v>
      </c>
      <c r="AO34" s="45" t="str">
        <f t="shared" si="4"/>
        <v/>
      </c>
      <c r="AP34" s="45" t="b">
        <f t="shared" ca="1" si="24"/>
        <v>0</v>
      </c>
      <c r="AQ34" s="45" t="b">
        <f t="shared" si="5"/>
        <v>0</v>
      </c>
      <c r="AR34" s="46"/>
      <c r="AS34" s="105" t="e">
        <f t="shared" si="6"/>
        <v>#N/A</v>
      </c>
      <c r="AT34" s="105" t="b">
        <f t="shared" si="7"/>
        <v>0</v>
      </c>
      <c r="AU34" s="45" t="b">
        <f t="shared" si="8"/>
        <v>0</v>
      </c>
      <c r="AV34" s="46"/>
      <c r="AW34" s="45">
        <f t="shared" si="27"/>
        <v>26</v>
      </c>
      <c r="AX34" s="45">
        <f t="shared" ca="1" si="29"/>
        <v>0</v>
      </c>
      <c r="AY34" s="45">
        <f t="shared" ca="1" si="29"/>
        <v>0</v>
      </c>
      <c r="AZ34" s="45">
        <f t="shared" ca="1" si="29"/>
        <v>0</v>
      </c>
      <c r="BA34" s="45">
        <f t="shared" ca="1" si="29"/>
        <v>0</v>
      </c>
      <c r="BB34" s="45">
        <f t="shared" ca="1" si="29"/>
        <v>0</v>
      </c>
      <c r="BC34" s="45">
        <f t="shared" ca="1" si="29"/>
        <v>0</v>
      </c>
      <c r="BD34" s="45">
        <f t="shared" ca="1" si="29"/>
        <v>0</v>
      </c>
      <c r="BE34" s="45">
        <f t="shared" ca="1" si="29"/>
        <v>0</v>
      </c>
      <c r="BF34" s="45" t="b">
        <f t="shared" ca="1" si="11"/>
        <v>0</v>
      </c>
      <c r="BG34" s="45" t="b">
        <f t="shared" ca="1" si="12"/>
        <v>0</v>
      </c>
      <c r="BH34" s="45" t="b">
        <f t="shared" ca="1" si="13"/>
        <v>0</v>
      </c>
      <c r="BI34" s="45" t="b">
        <f t="shared" ca="1" si="14"/>
        <v>0</v>
      </c>
      <c r="BJ34" s="45" t="b">
        <f t="shared" ca="1" si="15"/>
        <v>0</v>
      </c>
      <c r="BK34" s="45" t="b">
        <f t="shared" ca="1" si="16"/>
        <v>0</v>
      </c>
      <c r="BL34" s="45" t="b">
        <f t="shared" ca="1" si="17"/>
        <v>0</v>
      </c>
      <c r="BM34" s="45" t="b">
        <f t="shared" ca="1" si="18"/>
        <v>0</v>
      </c>
      <c r="BN34" s="45" t="b">
        <f t="shared" ca="1" si="19"/>
        <v>0</v>
      </c>
      <c r="BO34" s="46"/>
      <c r="BP34" s="45" t="e">
        <f t="shared" ca="1" si="20"/>
        <v>#N/A</v>
      </c>
      <c r="BQ34" s="47" t="e">
        <f t="shared" ca="1" si="25"/>
        <v>#N/A</v>
      </c>
      <c r="BR34" s="47" t="str">
        <f t="shared" ca="1" si="26"/>
        <v/>
      </c>
    </row>
    <row r="35" spans="1:70">
      <c r="A35" s="135">
        <f t="shared" si="21"/>
        <v>28</v>
      </c>
      <c r="B35" s="40"/>
      <c r="C35" s="41"/>
      <c r="D35" s="54"/>
      <c r="E35" s="54"/>
      <c r="F35" s="54"/>
      <c r="G35" s="54"/>
      <c r="H35" s="54"/>
      <c r="I35" s="44"/>
      <c r="J35" s="44"/>
      <c r="K35" s="44"/>
      <c r="L35" s="116"/>
      <c r="M35" s="44"/>
      <c r="N35" s="44"/>
      <c r="O35" s="120"/>
      <c r="P35" s="44"/>
      <c r="Q35" s="112" t="str">
        <f t="shared" si="22"/>
        <v/>
      </c>
      <c r="R35" s="116"/>
      <c r="S35" s="55"/>
      <c r="T35" s="44"/>
      <c r="U35" s="44"/>
      <c r="V35" s="44"/>
      <c r="W35" s="44"/>
      <c r="X35" s="44"/>
      <c r="Y35" s="44"/>
      <c r="Z35" s="44"/>
      <c r="AA35" s="44"/>
      <c r="AB35" s="44"/>
      <c r="AC35" s="44"/>
      <c r="AD35" s="44"/>
      <c r="AE35" s="127"/>
      <c r="AF35" s="44"/>
      <c r="AG35" s="116"/>
      <c r="AH35" s="44"/>
      <c r="AI35" s="55"/>
      <c r="AJ35" s="44"/>
      <c r="AK35" s="44"/>
      <c r="AL35" s="46"/>
      <c r="AM35" s="45" t="b">
        <f t="shared" si="3"/>
        <v>0</v>
      </c>
      <c r="AN35" s="45" t="b">
        <f t="shared" ca="1" si="23"/>
        <v>0</v>
      </c>
      <c r="AO35" s="45" t="str">
        <f t="shared" si="4"/>
        <v/>
      </c>
      <c r="AP35" s="45" t="b">
        <f t="shared" ca="1" si="24"/>
        <v>0</v>
      </c>
      <c r="AQ35" s="45" t="b">
        <f t="shared" si="5"/>
        <v>0</v>
      </c>
      <c r="AR35" s="46"/>
      <c r="AS35" s="105" t="e">
        <f t="shared" si="6"/>
        <v>#N/A</v>
      </c>
      <c r="AT35" s="105" t="b">
        <f t="shared" si="7"/>
        <v>0</v>
      </c>
      <c r="AU35" s="45" t="b">
        <f t="shared" si="8"/>
        <v>0</v>
      </c>
      <c r="AV35" s="46"/>
      <c r="AW35" s="45">
        <f t="shared" si="27"/>
        <v>27</v>
      </c>
      <c r="AX35" s="45">
        <f t="shared" ca="1" si="29"/>
        <v>0</v>
      </c>
      <c r="AY35" s="45">
        <f t="shared" ca="1" si="29"/>
        <v>0</v>
      </c>
      <c r="AZ35" s="45">
        <f t="shared" ca="1" si="29"/>
        <v>0</v>
      </c>
      <c r="BA35" s="45">
        <f t="shared" ca="1" si="29"/>
        <v>0</v>
      </c>
      <c r="BB35" s="45">
        <f t="shared" ca="1" si="29"/>
        <v>0</v>
      </c>
      <c r="BC35" s="45">
        <f t="shared" ca="1" si="29"/>
        <v>0</v>
      </c>
      <c r="BD35" s="45">
        <f t="shared" ca="1" si="29"/>
        <v>0</v>
      </c>
      <c r="BE35" s="45">
        <f t="shared" ca="1" si="29"/>
        <v>0</v>
      </c>
      <c r="BF35" s="45" t="b">
        <f t="shared" ca="1" si="11"/>
        <v>0</v>
      </c>
      <c r="BG35" s="45" t="b">
        <f t="shared" ca="1" si="12"/>
        <v>0</v>
      </c>
      <c r="BH35" s="45" t="b">
        <f t="shared" ca="1" si="13"/>
        <v>0</v>
      </c>
      <c r="BI35" s="45" t="b">
        <f t="shared" ca="1" si="14"/>
        <v>0</v>
      </c>
      <c r="BJ35" s="45" t="b">
        <f t="shared" ca="1" si="15"/>
        <v>0</v>
      </c>
      <c r="BK35" s="45" t="b">
        <f t="shared" ca="1" si="16"/>
        <v>0</v>
      </c>
      <c r="BL35" s="45" t="b">
        <f t="shared" ca="1" si="17"/>
        <v>0</v>
      </c>
      <c r="BM35" s="45" t="b">
        <f t="shared" ca="1" si="18"/>
        <v>0</v>
      </c>
      <c r="BN35" s="45" t="b">
        <f t="shared" ca="1" si="19"/>
        <v>0</v>
      </c>
      <c r="BO35" s="46"/>
      <c r="BP35" s="45" t="e">
        <f t="shared" ca="1" si="20"/>
        <v>#N/A</v>
      </c>
      <c r="BQ35" s="47" t="e">
        <f t="shared" ca="1" si="25"/>
        <v>#N/A</v>
      </c>
      <c r="BR35" s="47" t="str">
        <f t="shared" ca="1" si="26"/>
        <v/>
      </c>
    </row>
    <row r="36" spans="1:70">
      <c r="A36" s="135">
        <f t="shared" si="21"/>
        <v>29</v>
      </c>
      <c r="B36" s="40"/>
      <c r="C36" s="41"/>
      <c r="D36" s="54"/>
      <c r="E36" s="54"/>
      <c r="F36" s="54"/>
      <c r="G36" s="54"/>
      <c r="H36" s="54"/>
      <c r="I36" s="44"/>
      <c r="J36" s="44"/>
      <c r="K36" s="44"/>
      <c r="L36" s="116"/>
      <c r="M36" s="44"/>
      <c r="N36" s="44"/>
      <c r="O36" s="120"/>
      <c r="P36" s="44"/>
      <c r="Q36" s="112" t="str">
        <f t="shared" si="22"/>
        <v/>
      </c>
      <c r="R36" s="116"/>
      <c r="S36" s="55"/>
      <c r="T36" s="44"/>
      <c r="U36" s="44"/>
      <c r="V36" s="44"/>
      <c r="W36" s="44"/>
      <c r="X36" s="44"/>
      <c r="Y36" s="44"/>
      <c r="Z36" s="44"/>
      <c r="AA36" s="44"/>
      <c r="AB36" s="44"/>
      <c r="AC36" s="44"/>
      <c r="AD36" s="44"/>
      <c r="AE36" s="127"/>
      <c r="AF36" s="44"/>
      <c r="AG36" s="116"/>
      <c r="AH36" s="44"/>
      <c r="AI36" s="55"/>
      <c r="AJ36" s="44"/>
      <c r="AK36" s="44"/>
      <c r="AL36" s="46"/>
      <c r="AM36" s="45" t="b">
        <f t="shared" si="3"/>
        <v>0</v>
      </c>
      <c r="AN36" s="45" t="b">
        <f t="shared" ca="1" si="23"/>
        <v>0</v>
      </c>
      <c r="AO36" s="45" t="str">
        <f t="shared" si="4"/>
        <v/>
      </c>
      <c r="AP36" s="45" t="b">
        <f t="shared" ca="1" si="24"/>
        <v>0</v>
      </c>
      <c r="AQ36" s="45" t="b">
        <f t="shared" si="5"/>
        <v>0</v>
      </c>
      <c r="AR36" s="46"/>
      <c r="AS36" s="105" t="e">
        <f t="shared" si="6"/>
        <v>#N/A</v>
      </c>
      <c r="AT36" s="105" t="b">
        <f t="shared" si="7"/>
        <v>0</v>
      </c>
      <c r="AU36" s="45" t="b">
        <f t="shared" si="8"/>
        <v>0</v>
      </c>
      <c r="AV36" s="46"/>
      <c r="AW36" s="45">
        <f t="shared" si="27"/>
        <v>28</v>
      </c>
      <c r="AX36" s="45">
        <f t="shared" ca="1" si="29"/>
        <v>0</v>
      </c>
      <c r="AY36" s="45">
        <f t="shared" ca="1" si="29"/>
        <v>0</v>
      </c>
      <c r="AZ36" s="45">
        <f t="shared" ca="1" si="29"/>
        <v>0</v>
      </c>
      <c r="BA36" s="45">
        <f t="shared" ca="1" si="29"/>
        <v>0</v>
      </c>
      <c r="BB36" s="45">
        <f t="shared" ca="1" si="29"/>
        <v>0</v>
      </c>
      <c r="BC36" s="45">
        <f t="shared" ca="1" si="29"/>
        <v>0</v>
      </c>
      <c r="BD36" s="45">
        <f t="shared" ca="1" si="29"/>
        <v>0</v>
      </c>
      <c r="BE36" s="45">
        <f t="shared" ca="1" si="29"/>
        <v>0</v>
      </c>
      <c r="BF36" s="45" t="b">
        <f t="shared" ca="1" si="11"/>
        <v>0</v>
      </c>
      <c r="BG36" s="45" t="b">
        <f t="shared" ca="1" si="12"/>
        <v>0</v>
      </c>
      <c r="BH36" s="45" t="b">
        <f t="shared" ca="1" si="13"/>
        <v>0</v>
      </c>
      <c r="BI36" s="45" t="b">
        <f t="shared" ca="1" si="14"/>
        <v>0</v>
      </c>
      <c r="BJ36" s="45" t="b">
        <f t="shared" ca="1" si="15"/>
        <v>0</v>
      </c>
      <c r="BK36" s="45" t="b">
        <f t="shared" ca="1" si="16"/>
        <v>0</v>
      </c>
      <c r="BL36" s="45" t="b">
        <f t="shared" ca="1" si="17"/>
        <v>0</v>
      </c>
      <c r="BM36" s="45" t="b">
        <f t="shared" ca="1" si="18"/>
        <v>0</v>
      </c>
      <c r="BN36" s="45" t="b">
        <f t="shared" ca="1" si="19"/>
        <v>0</v>
      </c>
      <c r="BO36" s="46"/>
      <c r="BP36" s="45" t="e">
        <f t="shared" ca="1" si="20"/>
        <v>#N/A</v>
      </c>
      <c r="BQ36" s="47" t="e">
        <f t="shared" ca="1" si="25"/>
        <v>#N/A</v>
      </c>
      <c r="BR36" s="47" t="str">
        <f t="shared" ca="1" si="26"/>
        <v/>
      </c>
    </row>
    <row r="37" spans="1:70">
      <c r="A37" s="135">
        <f t="shared" si="21"/>
        <v>30</v>
      </c>
      <c r="B37" s="40"/>
      <c r="C37" s="41"/>
      <c r="D37" s="54"/>
      <c r="E37" s="54"/>
      <c r="F37" s="54"/>
      <c r="G37" s="54"/>
      <c r="H37" s="54"/>
      <c r="I37" s="44"/>
      <c r="J37" s="44"/>
      <c r="K37" s="44"/>
      <c r="L37" s="116"/>
      <c r="M37" s="44"/>
      <c r="N37" s="44"/>
      <c r="O37" s="120"/>
      <c r="P37" s="44"/>
      <c r="Q37" s="112" t="str">
        <f t="shared" si="22"/>
        <v/>
      </c>
      <c r="R37" s="116"/>
      <c r="S37" s="55"/>
      <c r="T37" s="44"/>
      <c r="U37" s="44"/>
      <c r="V37" s="44"/>
      <c r="W37" s="44"/>
      <c r="X37" s="44"/>
      <c r="Y37" s="44"/>
      <c r="Z37" s="44"/>
      <c r="AA37" s="44"/>
      <c r="AB37" s="44"/>
      <c r="AC37" s="44"/>
      <c r="AD37" s="44"/>
      <c r="AE37" s="127"/>
      <c r="AF37" s="44"/>
      <c r="AG37" s="116"/>
      <c r="AH37" s="44"/>
      <c r="AI37" s="55"/>
      <c r="AJ37" s="44"/>
      <c r="AK37" s="44"/>
      <c r="AL37" s="46"/>
      <c r="AM37" s="45" t="b">
        <f t="shared" si="3"/>
        <v>0</v>
      </c>
      <c r="AN37" s="45" t="b">
        <f t="shared" ca="1" si="23"/>
        <v>0</v>
      </c>
      <c r="AO37" s="45" t="str">
        <f t="shared" si="4"/>
        <v/>
      </c>
      <c r="AP37" s="45" t="b">
        <f t="shared" ca="1" si="24"/>
        <v>0</v>
      </c>
      <c r="AQ37" s="45" t="b">
        <f t="shared" si="5"/>
        <v>0</v>
      </c>
      <c r="AR37" s="46"/>
      <c r="AS37" s="105" t="e">
        <f t="shared" si="6"/>
        <v>#N/A</v>
      </c>
      <c r="AT37" s="105" t="b">
        <f t="shared" si="7"/>
        <v>0</v>
      </c>
      <c r="AU37" s="45" t="b">
        <f t="shared" si="8"/>
        <v>0</v>
      </c>
      <c r="AV37" s="46"/>
      <c r="AW37" s="45">
        <f t="shared" si="27"/>
        <v>29</v>
      </c>
      <c r="AX37" s="45">
        <f t="shared" ca="1" si="29"/>
        <v>0</v>
      </c>
      <c r="AY37" s="45">
        <f t="shared" ca="1" si="29"/>
        <v>0</v>
      </c>
      <c r="AZ37" s="45">
        <f t="shared" ca="1" si="29"/>
        <v>0</v>
      </c>
      <c r="BA37" s="45">
        <f t="shared" ca="1" si="29"/>
        <v>0</v>
      </c>
      <c r="BB37" s="45">
        <f t="shared" ca="1" si="29"/>
        <v>0</v>
      </c>
      <c r="BC37" s="45">
        <f t="shared" ca="1" si="29"/>
        <v>0</v>
      </c>
      <c r="BD37" s="45">
        <f t="shared" ca="1" si="29"/>
        <v>0</v>
      </c>
      <c r="BE37" s="45">
        <f t="shared" ca="1" si="29"/>
        <v>0</v>
      </c>
      <c r="BF37" s="45" t="b">
        <f t="shared" ca="1" si="11"/>
        <v>0</v>
      </c>
      <c r="BG37" s="45" t="b">
        <f t="shared" ca="1" si="12"/>
        <v>0</v>
      </c>
      <c r="BH37" s="45" t="b">
        <f t="shared" ca="1" si="13"/>
        <v>0</v>
      </c>
      <c r="BI37" s="45" t="b">
        <f t="shared" ca="1" si="14"/>
        <v>0</v>
      </c>
      <c r="BJ37" s="45" t="b">
        <f t="shared" ca="1" si="15"/>
        <v>0</v>
      </c>
      <c r="BK37" s="45" t="b">
        <f t="shared" ca="1" si="16"/>
        <v>0</v>
      </c>
      <c r="BL37" s="45" t="b">
        <f t="shared" ca="1" si="17"/>
        <v>0</v>
      </c>
      <c r="BM37" s="45" t="b">
        <f t="shared" ca="1" si="18"/>
        <v>0</v>
      </c>
      <c r="BN37" s="45" t="b">
        <f t="shared" ca="1" si="19"/>
        <v>0</v>
      </c>
      <c r="BO37" s="46"/>
      <c r="BP37" s="45" t="e">
        <f t="shared" ca="1" si="20"/>
        <v>#N/A</v>
      </c>
      <c r="BQ37" s="47" t="e">
        <f t="shared" ca="1" si="25"/>
        <v>#N/A</v>
      </c>
      <c r="BR37" s="47" t="str">
        <f t="shared" ca="1" si="26"/>
        <v/>
      </c>
    </row>
    <row r="38" spans="1:70">
      <c r="A38" s="135">
        <f t="shared" si="21"/>
        <v>31</v>
      </c>
      <c r="B38" s="40"/>
      <c r="C38" s="41"/>
      <c r="D38" s="54"/>
      <c r="E38" s="54"/>
      <c r="F38" s="54"/>
      <c r="G38" s="54"/>
      <c r="H38" s="54"/>
      <c r="I38" s="44"/>
      <c r="J38" s="44"/>
      <c r="K38" s="44"/>
      <c r="L38" s="116"/>
      <c r="M38" s="44"/>
      <c r="N38" s="44"/>
      <c r="O38" s="120"/>
      <c r="P38" s="44"/>
      <c r="Q38" s="112" t="str">
        <f t="shared" si="22"/>
        <v/>
      </c>
      <c r="R38" s="116"/>
      <c r="S38" s="55"/>
      <c r="T38" s="44"/>
      <c r="U38" s="44"/>
      <c r="V38" s="44"/>
      <c r="W38" s="44"/>
      <c r="X38" s="44"/>
      <c r="Y38" s="44"/>
      <c r="Z38" s="44"/>
      <c r="AA38" s="44"/>
      <c r="AB38" s="44"/>
      <c r="AC38" s="44"/>
      <c r="AD38" s="44"/>
      <c r="AE38" s="127"/>
      <c r="AF38" s="44"/>
      <c r="AG38" s="116"/>
      <c r="AH38" s="44"/>
      <c r="AI38" s="55"/>
      <c r="AJ38" s="44"/>
      <c r="AK38" s="44"/>
      <c r="AL38" s="46"/>
      <c r="AM38" s="45" t="b">
        <f t="shared" si="3"/>
        <v>0</v>
      </c>
      <c r="AN38" s="45" t="b">
        <f t="shared" ca="1" si="23"/>
        <v>0</v>
      </c>
      <c r="AO38" s="45" t="str">
        <f t="shared" si="4"/>
        <v/>
      </c>
      <c r="AP38" s="45" t="b">
        <f t="shared" ca="1" si="24"/>
        <v>0</v>
      </c>
      <c r="AQ38" s="45" t="b">
        <f t="shared" si="5"/>
        <v>0</v>
      </c>
      <c r="AR38" s="46"/>
      <c r="AS38" s="105" t="e">
        <f t="shared" si="6"/>
        <v>#N/A</v>
      </c>
      <c r="AT38" s="105" t="b">
        <f t="shared" si="7"/>
        <v>0</v>
      </c>
      <c r="AU38" s="45" t="b">
        <f t="shared" si="8"/>
        <v>0</v>
      </c>
      <c r="AV38" s="46"/>
      <c r="AW38" s="45">
        <f t="shared" si="27"/>
        <v>30</v>
      </c>
      <c r="AX38" s="45">
        <f t="shared" ref="AX38:BE48" ca="1" si="30">OFFSET($A$7,$AW38,AX$3)</f>
        <v>0</v>
      </c>
      <c r="AY38" s="45">
        <f t="shared" ca="1" si="30"/>
        <v>0</v>
      </c>
      <c r="AZ38" s="45">
        <f t="shared" ca="1" si="30"/>
        <v>0</v>
      </c>
      <c r="BA38" s="45">
        <f t="shared" ca="1" si="30"/>
        <v>0</v>
      </c>
      <c r="BB38" s="45">
        <f t="shared" ca="1" si="30"/>
        <v>0</v>
      </c>
      <c r="BC38" s="45">
        <f t="shared" ca="1" si="30"/>
        <v>0</v>
      </c>
      <c r="BD38" s="45">
        <f t="shared" ca="1" si="30"/>
        <v>0</v>
      </c>
      <c r="BE38" s="45">
        <f t="shared" ca="1" si="30"/>
        <v>0</v>
      </c>
      <c r="BF38" s="45" t="b">
        <f t="shared" ca="1" si="11"/>
        <v>0</v>
      </c>
      <c r="BG38" s="45" t="b">
        <f t="shared" ca="1" si="12"/>
        <v>0</v>
      </c>
      <c r="BH38" s="45" t="b">
        <f t="shared" ca="1" si="13"/>
        <v>0</v>
      </c>
      <c r="BI38" s="45" t="b">
        <f t="shared" ca="1" si="14"/>
        <v>0</v>
      </c>
      <c r="BJ38" s="45" t="b">
        <f t="shared" ca="1" si="15"/>
        <v>0</v>
      </c>
      <c r="BK38" s="45" t="b">
        <f t="shared" ca="1" si="16"/>
        <v>0</v>
      </c>
      <c r="BL38" s="45" t="b">
        <f t="shared" ca="1" si="17"/>
        <v>0</v>
      </c>
      <c r="BM38" s="45" t="b">
        <f t="shared" ca="1" si="18"/>
        <v>0</v>
      </c>
      <c r="BN38" s="45" t="b">
        <f t="shared" ca="1" si="19"/>
        <v>0</v>
      </c>
      <c r="BO38" s="46"/>
      <c r="BP38" s="45" t="e">
        <f t="shared" ca="1" si="20"/>
        <v>#N/A</v>
      </c>
      <c r="BQ38" s="47" t="e">
        <f t="shared" ca="1" si="25"/>
        <v>#N/A</v>
      </c>
      <c r="BR38" s="47" t="str">
        <f t="shared" ca="1" si="26"/>
        <v/>
      </c>
    </row>
    <row r="39" spans="1:70">
      <c r="A39" s="135">
        <f t="shared" si="21"/>
        <v>32</v>
      </c>
      <c r="B39" s="40"/>
      <c r="C39" s="41"/>
      <c r="D39" s="54"/>
      <c r="E39" s="54"/>
      <c r="F39" s="54"/>
      <c r="G39" s="54"/>
      <c r="H39" s="54"/>
      <c r="I39" s="44"/>
      <c r="J39" s="44"/>
      <c r="K39" s="44"/>
      <c r="L39" s="116"/>
      <c r="M39" s="44"/>
      <c r="N39" s="44"/>
      <c r="O39" s="120"/>
      <c r="P39" s="44"/>
      <c r="Q39" s="112" t="str">
        <f t="shared" si="22"/>
        <v/>
      </c>
      <c r="R39" s="116"/>
      <c r="S39" s="55"/>
      <c r="T39" s="44"/>
      <c r="U39" s="44"/>
      <c r="V39" s="44"/>
      <c r="W39" s="44"/>
      <c r="X39" s="44"/>
      <c r="Y39" s="44"/>
      <c r="Z39" s="44"/>
      <c r="AA39" s="44"/>
      <c r="AB39" s="44"/>
      <c r="AC39" s="44"/>
      <c r="AD39" s="44"/>
      <c r="AE39" s="127"/>
      <c r="AF39" s="44"/>
      <c r="AG39" s="116"/>
      <c r="AH39" s="44"/>
      <c r="AI39" s="55"/>
      <c r="AJ39" s="44"/>
      <c r="AK39" s="44"/>
      <c r="AL39" s="46"/>
      <c r="AM39" s="45" t="b">
        <f t="shared" si="3"/>
        <v>0</v>
      </c>
      <c r="AN39" s="45" t="b">
        <f t="shared" ca="1" si="23"/>
        <v>0</v>
      </c>
      <c r="AO39" s="45" t="str">
        <f t="shared" si="4"/>
        <v/>
      </c>
      <c r="AP39" s="45" t="b">
        <f t="shared" ca="1" si="24"/>
        <v>0</v>
      </c>
      <c r="AQ39" s="45" t="b">
        <f t="shared" si="5"/>
        <v>0</v>
      </c>
      <c r="AR39" s="46"/>
      <c r="AS39" s="105" t="e">
        <f t="shared" si="6"/>
        <v>#N/A</v>
      </c>
      <c r="AT39" s="105" t="b">
        <f t="shared" si="7"/>
        <v>0</v>
      </c>
      <c r="AU39" s="45" t="b">
        <f t="shared" si="8"/>
        <v>0</v>
      </c>
      <c r="AV39" s="46"/>
      <c r="AW39" s="45">
        <f t="shared" si="27"/>
        <v>31</v>
      </c>
      <c r="AX39" s="45">
        <f t="shared" ca="1" si="30"/>
        <v>0</v>
      </c>
      <c r="AY39" s="45">
        <f t="shared" ca="1" si="30"/>
        <v>0</v>
      </c>
      <c r="AZ39" s="45">
        <f t="shared" ca="1" si="30"/>
        <v>0</v>
      </c>
      <c r="BA39" s="45">
        <f t="shared" ca="1" si="30"/>
        <v>0</v>
      </c>
      <c r="BB39" s="45">
        <f t="shared" ca="1" si="30"/>
        <v>0</v>
      </c>
      <c r="BC39" s="45">
        <f t="shared" ca="1" si="30"/>
        <v>0</v>
      </c>
      <c r="BD39" s="45">
        <f t="shared" ca="1" si="30"/>
        <v>0</v>
      </c>
      <c r="BE39" s="45">
        <f t="shared" ca="1" si="30"/>
        <v>0</v>
      </c>
      <c r="BF39" s="45" t="b">
        <f t="shared" ca="1" si="11"/>
        <v>0</v>
      </c>
      <c r="BG39" s="45" t="b">
        <f t="shared" ca="1" si="12"/>
        <v>0</v>
      </c>
      <c r="BH39" s="45" t="b">
        <f t="shared" ca="1" si="13"/>
        <v>0</v>
      </c>
      <c r="BI39" s="45" t="b">
        <f t="shared" ca="1" si="14"/>
        <v>0</v>
      </c>
      <c r="BJ39" s="45" t="b">
        <f t="shared" ca="1" si="15"/>
        <v>0</v>
      </c>
      <c r="BK39" s="45" t="b">
        <f t="shared" ca="1" si="16"/>
        <v>0</v>
      </c>
      <c r="BL39" s="45" t="b">
        <f t="shared" ca="1" si="17"/>
        <v>0</v>
      </c>
      <c r="BM39" s="45" t="b">
        <f t="shared" ca="1" si="18"/>
        <v>0</v>
      </c>
      <c r="BN39" s="45" t="b">
        <f t="shared" ca="1" si="19"/>
        <v>0</v>
      </c>
      <c r="BO39" s="46"/>
      <c r="BP39" s="45" t="e">
        <f t="shared" ca="1" si="20"/>
        <v>#N/A</v>
      </c>
      <c r="BQ39" s="47" t="e">
        <f t="shared" ca="1" si="25"/>
        <v>#N/A</v>
      </c>
      <c r="BR39" s="47" t="str">
        <f t="shared" ca="1" si="26"/>
        <v/>
      </c>
    </row>
    <row r="40" spans="1:70">
      <c r="A40" s="135">
        <f t="shared" si="21"/>
        <v>33</v>
      </c>
      <c r="B40" s="40"/>
      <c r="C40" s="41"/>
      <c r="D40" s="54"/>
      <c r="E40" s="54"/>
      <c r="F40" s="54"/>
      <c r="G40" s="54"/>
      <c r="H40" s="54"/>
      <c r="I40" s="44"/>
      <c r="J40" s="44"/>
      <c r="K40" s="44"/>
      <c r="L40" s="116"/>
      <c r="M40" s="44"/>
      <c r="N40" s="44"/>
      <c r="O40" s="120"/>
      <c r="P40" s="44"/>
      <c r="Q40" s="112" t="str">
        <f t="shared" si="22"/>
        <v/>
      </c>
      <c r="R40" s="116"/>
      <c r="S40" s="55"/>
      <c r="T40" s="44"/>
      <c r="U40" s="44"/>
      <c r="V40" s="44"/>
      <c r="W40" s="44"/>
      <c r="X40" s="44"/>
      <c r="Y40" s="44"/>
      <c r="Z40" s="44"/>
      <c r="AA40" s="44"/>
      <c r="AB40" s="44"/>
      <c r="AC40" s="44"/>
      <c r="AD40" s="44"/>
      <c r="AE40" s="127"/>
      <c r="AF40" s="44"/>
      <c r="AG40" s="116"/>
      <c r="AH40" s="44"/>
      <c r="AI40" s="55"/>
      <c r="AJ40" s="44"/>
      <c r="AK40" s="44"/>
      <c r="AL40" s="46"/>
      <c r="AM40" s="45" t="b">
        <f t="shared" si="3"/>
        <v>0</v>
      </c>
      <c r="AN40" s="45" t="b">
        <f t="shared" ca="1" si="23"/>
        <v>0</v>
      </c>
      <c r="AO40" s="45" t="str">
        <f t="shared" si="4"/>
        <v/>
      </c>
      <c r="AP40" s="45" t="b">
        <f t="shared" ca="1" si="24"/>
        <v>0</v>
      </c>
      <c r="AQ40" s="45" t="b">
        <f t="shared" si="5"/>
        <v>0</v>
      </c>
      <c r="AR40" s="46"/>
      <c r="AS40" s="105" t="e">
        <f t="shared" si="6"/>
        <v>#N/A</v>
      </c>
      <c r="AT40" s="105" t="b">
        <f t="shared" si="7"/>
        <v>0</v>
      </c>
      <c r="AU40" s="45" t="b">
        <f t="shared" si="8"/>
        <v>0</v>
      </c>
      <c r="AV40" s="46"/>
      <c r="AW40" s="45">
        <f t="shared" si="27"/>
        <v>32</v>
      </c>
      <c r="AX40" s="45">
        <f t="shared" ca="1" si="30"/>
        <v>0</v>
      </c>
      <c r="AY40" s="45">
        <f t="shared" ca="1" si="30"/>
        <v>0</v>
      </c>
      <c r="AZ40" s="45">
        <f t="shared" ca="1" si="30"/>
        <v>0</v>
      </c>
      <c r="BA40" s="45">
        <f t="shared" ca="1" si="30"/>
        <v>0</v>
      </c>
      <c r="BB40" s="45">
        <f t="shared" ca="1" si="30"/>
        <v>0</v>
      </c>
      <c r="BC40" s="45">
        <f t="shared" ca="1" si="30"/>
        <v>0</v>
      </c>
      <c r="BD40" s="45">
        <f t="shared" ca="1" si="30"/>
        <v>0</v>
      </c>
      <c r="BE40" s="45">
        <f t="shared" ca="1" si="30"/>
        <v>0</v>
      </c>
      <c r="BF40" s="45" t="b">
        <f t="shared" ca="1" si="11"/>
        <v>0</v>
      </c>
      <c r="BG40" s="45" t="b">
        <f t="shared" ca="1" si="12"/>
        <v>0</v>
      </c>
      <c r="BH40" s="45" t="b">
        <f t="shared" ca="1" si="13"/>
        <v>0</v>
      </c>
      <c r="BI40" s="45" t="b">
        <f t="shared" ca="1" si="14"/>
        <v>0</v>
      </c>
      <c r="BJ40" s="45" t="b">
        <f t="shared" ca="1" si="15"/>
        <v>0</v>
      </c>
      <c r="BK40" s="45" t="b">
        <f t="shared" ca="1" si="16"/>
        <v>0</v>
      </c>
      <c r="BL40" s="45" t="b">
        <f t="shared" ca="1" si="17"/>
        <v>0</v>
      </c>
      <c r="BM40" s="45" t="b">
        <f t="shared" ca="1" si="18"/>
        <v>0</v>
      </c>
      <c r="BN40" s="45" t="b">
        <f t="shared" ca="1" si="19"/>
        <v>0</v>
      </c>
      <c r="BO40" s="46"/>
      <c r="BP40" s="45" t="e">
        <f t="shared" ca="1" si="20"/>
        <v>#N/A</v>
      </c>
      <c r="BQ40" s="47" t="e">
        <f t="shared" ca="1" si="25"/>
        <v>#N/A</v>
      </c>
      <c r="BR40" s="47" t="str">
        <f t="shared" ca="1" si="26"/>
        <v/>
      </c>
    </row>
    <row r="41" spans="1:70">
      <c r="A41" s="135">
        <f t="shared" si="21"/>
        <v>34</v>
      </c>
      <c r="B41" s="40"/>
      <c r="C41" s="41"/>
      <c r="D41" s="54"/>
      <c r="E41" s="54"/>
      <c r="F41" s="54"/>
      <c r="G41" s="54"/>
      <c r="H41" s="54"/>
      <c r="I41" s="44"/>
      <c r="J41" s="44"/>
      <c r="K41" s="44"/>
      <c r="L41" s="116"/>
      <c r="M41" s="44"/>
      <c r="N41" s="44"/>
      <c r="O41" s="120"/>
      <c r="P41" s="44"/>
      <c r="Q41" s="112" t="str">
        <f t="shared" si="22"/>
        <v/>
      </c>
      <c r="R41" s="116"/>
      <c r="S41" s="55"/>
      <c r="T41" s="44"/>
      <c r="U41" s="44"/>
      <c r="V41" s="44"/>
      <c r="W41" s="44"/>
      <c r="X41" s="44"/>
      <c r="Y41" s="44"/>
      <c r="Z41" s="44"/>
      <c r="AA41" s="44"/>
      <c r="AB41" s="44"/>
      <c r="AC41" s="44"/>
      <c r="AD41" s="44"/>
      <c r="AE41" s="127"/>
      <c r="AF41" s="44"/>
      <c r="AG41" s="116"/>
      <c r="AH41" s="44"/>
      <c r="AI41" s="55"/>
      <c r="AJ41" s="44"/>
      <c r="AK41" s="44"/>
      <c r="AL41" s="46"/>
      <c r="AM41" s="45" t="b">
        <f t="shared" si="3"/>
        <v>0</v>
      </c>
      <c r="AN41" s="45" t="b">
        <f t="shared" ca="1" si="23"/>
        <v>0</v>
      </c>
      <c r="AO41" s="45" t="str">
        <f t="shared" si="4"/>
        <v/>
      </c>
      <c r="AP41" s="45" t="b">
        <f t="shared" ca="1" si="24"/>
        <v>0</v>
      </c>
      <c r="AQ41" s="45" t="b">
        <f t="shared" si="5"/>
        <v>0</v>
      </c>
      <c r="AR41" s="46"/>
      <c r="AS41" s="105" t="e">
        <f t="shared" si="6"/>
        <v>#N/A</v>
      </c>
      <c r="AT41" s="105" t="b">
        <f t="shared" si="7"/>
        <v>0</v>
      </c>
      <c r="AU41" s="45" t="b">
        <f t="shared" si="8"/>
        <v>0</v>
      </c>
      <c r="AV41" s="46"/>
      <c r="AW41" s="45">
        <f t="shared" si="27"/>
        <v>33</v>
      </c>
      <c r="AX41" s="45">
        <f t="shared" ca="1" si="30"/>
        <v>0</v>
      </c>
      <c r="AY41" s="45">
        <f t="shared" ca="1" si="30"/>
        <v>0</v>
      </c>
      <c r="AZ41" s="45">
        <f t="shared" ca="1" si="30"/>
        <v>0</v>
      </c>
      <c r="BA41" s="45">
        <f t="shared" ca="1" si="30"/>
        <v>0</v>
      </c>
      <c r="BB41" s="45">
        <f t="shared" ca="1" si="30"/>
        <v>0</v>
      </c>
      <c r="BC41" s="45">
        <f t="shared" ca="1" si="30"/>
        <v>0</v>
      </c>
      <c r="BD41" s="45">
        <f t="shared" ca="1" si="30"/>
        <v>0</v>
      </c>
      <c r="BE41" s="45">
        <f t="shared" ca="1" si="30"/>
        <v>0</v>
      </c>
      <c r="BF41" s="45" t="b">
        <f t="shared" ca="1" si="11"/>
        <v>0</v>
      </c>
      <c r="BG41" s="45" t="b">
        <f t="shared" ca="1" si="12"/>
        <v>0</v>
      </c>
      <c r="BH41" s="45" t="b">
        <f t="shared" ca="1" si="13"/>
        <v>0</v>
      </c>
      <c r="BI41" s="45" t="b">
        <f t="shared" ca="1" si="14"/>
        <v>0</v>
      </c>
      <c r="BJ41" s="45" t="b">
        <f t="shared" ca="1" si="15"/>
        <v>0</v>
      </c>
      <c r="BK41" s="45" t="b">
        <f t="shared" ca="1" si="16"/>
        <v>0</v>
      </c>
      <c r="BL41" s="45" t="b">
        <f t="shared" ca="1" si="17"/>
        <v>0</v>
      </c>
      <c r="BM41" s="45" t="b">
        <f t="shared" ca="1" si="18"/>
        <v>0</v>
      </c>
      <c r="BN41" s="45" t="b">
        <f t="shared" ca="1" si="19"/>
        <v>0</v>
      </c>
      <c r="BO41" s="46"/>
      <c r="BP41" s="45" t="e">
        <f t="shared" ca="1" si="20"/>
        <v>#N/A</v>
      </c>
      <c r="BQ41" s="47" t="e">
        <f t="shared" ca="1" si="25"/>
        <v>#N/A</v>
      </c>
      <c r="BR41" s="47" t="str">
        <f t="shared" ca="1" si="26"/>
        <v/>
      </c>
    </row>
    <row r="42" spans="1:70">
      <c r="A42" s="135">
        <f t="shared" si="21"/>
        <v>35</v>
      </c>
      <c r="B42" s="40"/>
      <c r="C42" s="41"/>
      <c r="D42" s="54"/>
      <c r="E42" s="54"/>
      <c r="F42" s="54"/>
      <c r="G42" s="54"/>
      <c r="H42" s="54"/>
      <c r="I42" s="44"/>
      <c r="J42" s="44"/>
      <c r="K42" s="44"/>
      <c r="L42" s="116"/>
      <c r="M42" s="44"/>
      <c r="N42" s="44"/>
      <c r="O42" s="120"/>
      <c r="P42" s="44"/>
      <c r="Q42" s="112" t="str">
        <f t="shared" si="22"/>
        <v/>
      </c>
      <c r="R42" s="116"/>
      <c r="S42" s="55"/>
      <c r="T42" s="44"/>
      <c r="U42" s="44"/>
      <c r="V42" s="44"/>
      <c r="W42" s="44"/>
      <c r="X42" s="44"/>
      <c r="Y42" s="44"/>
      <c r="Z42" s="44"/>
      <c r="AA42" s="44"/>
      <c r="AB42" s="44"/>
      <c r="AC42" s="44"/>
      <c r="AD42" s="44"/>
      <c r="AE42" s="127"/>
      <c r="AF42" s="44"/>
      <c r="AG42" s="116"/>
      <c r="AH42" s="44"/>
      <c r="AI42" s="55"/>
      <c r="AJ42" s="44"/>
      <c r="AK42" s="44"/>
      <c r="AL42" s="46"/>
      <c r="AM42" s="45" t="b">
        <f t="shared" si="3"/>
        <v>0</v>
      </c>
      <c r="AN42" s="45" t="b">
        <f t="shared" ca="1" si="23"/>
        <v>0</v>
      </c>
      <c r="AO42" s="45" t="str">
        <f t="shared" si="4"/>
        <v/>
      </c>
      <c r="AP42" s="45" t="b">
        <f t="shared" ca="1" si="24"/>
        <v>0</v>
      </c>
      <c r="AQ42" s="45" t="b">
        <f t="shared" si="5"/>
        <v>0</v>
      </c>
      <c r="AR42" s="46"/>
      <c r="AS42" s="105" t="e">
        <f t="shared" si="6"/>
        <v>#N/A</v>
      </c>
      <c r="AT42" s="105" t="b">
        <f t="shared" si="7"/>
        <v>0</v>
      </c>
      <c r="AU42" s="45" t="b">
        <f t="shared" si="8"/>
        <v>0</v>
      </c>
      <c r="AV42" s="46"/>
      <c r="AW42" s="45">
        <f t="shared" si="27"/>
        <v>34</v>
      </c>
      <c r="AX42" s="45">
        <f t="shared" ca="1" si="30"/>
        <v>0</v>
      </c>
      <c r="AY42" s="45">
        <f t="shared" ca="1" si="30"/>
        <v>0</v>
      </c>
      <c r="AZ42" s="45">
        <f t="shared" ca="1" si="30"/>
        <v>0</v>
      </c>
      <c r="BA42" s="45">
        <f t="shared" ca="1" si="30"/>
        <v>0</v>
      </c>
      <c r="BB42" s="45">
        <f t="shared" ca="1" si="30"/>
        <v>0</v>
      </c>
      <c r="BC42" s="45">
        <f t="shared" ca="1" si="30"/>
        <v>0</v>
      </c>
      <c r="BD42" s="45">
        <f t="shared" ca="1" si="30"/>
        <v>0</v>
      </c>
      <c r="BE42" s="45">
        <f t="shared" ca="1" si="30"/>
        <v>0</v>
      </c>
      <c r="BF42" s="45" t="b">
        <f t="shared" ca="1" si="11"/>
        <v>0</v>
      </c>
      <c r="BG42" s="45" t="b">
        <f t="shared" ca="1" si="12"/>
        <v>0</v>
      </c>
      <c r="BH42" s="45" t="b">
        <f t="shared" ca="1" si="13"/>
        <v>0</v>
      </c>
      <c r="BI42" s="45" t="b">
        <f t="shared" ca="1" si="14"/>
        <v>0</v>
      </c>
      <c r="BJ42" s="45" t="b">
        <f t="shared" ca="1" si="15"/>
        <v>0</v>
      </c>
      <c r="BK42" s="45" t="b">
        <f t="shared" ca="1" si="16"/>
        <v>0</v>
      </c>
      <c r="BL42" s="45" t="b">
        <f t="shared" ca="1" si="17"/>
        <v>0</v>
      </c>
      <c r="BM42" s="45" t="b">
        <f t="shared" ca="1" si="18"/>
        <v>0</v>
      </c>
      <c r="BN42" s="45" t="b">
        <f t="shared" ca="1" si="19"/>
        <v>0</v>
      </c>
      <c r="BO42" s="46"/>
      <c r="BP42" s="45" t="e">
        <f t="shared" ca="1" si="20"/>
        <v>#N/A</v>
      </c>
      <c r="BQ42" s="47" t="e">
        <f t="shared" ca="1" si="25"/>
        <v>#N/A</v>
      </c>
      <c r="BR42" s="47" t="str">
        <f t="shared" ca="1" si="26"/>
        <v/>
      </c>
    </row>
    <row r="43" spans="1:70">
      <c r="A43" s="135">
        <f t="shared" si="21"/>
        <v>36</v>
      </c>
      <c r="B43" s="40"/>
      <c r="C43" s="41"/>
      <c r="D43" s="54"/>
      <c r="E43" s="54"/>
      <c r="F43" s="54"/>
      <c r="G43" s="54"/>
      <c r="H43" s="54"/>
      <c r="I43" s="44"/>
      <c r="J43" s="44"/>
      <c r="K43" s="44"/>
      <c r="L43" s="116"/>
      <c r="M43" s="44"/>
      <c r="N43" s="44"/>
      <c r="O43" s="120"/>
      <c r="P43" s="44"/>
      <c r="Q43" s="112" t="str">
        <f t="shared" si="22"/>
        <v/>
      </c>
      <c r="R43" s="116"/>
      <c r="S43" s="55"/>
      <c r="T43" s="44"/>
      <c r="U43" s="44"/>
      <c r="V43" s="44"/>
      <c r="W43" s="44"/>
      <c r="X43" s="44"/>
      <c r="Y43" s="44"/>
      <c r="Z43" s="44"/>
      <c r="AA43" s="44"/>
      <c r="AB43" s="44"/>
      <c r="AC43" s="44"/>
      <c r="AD43" s="44"/>
      <c r="AE43" s="127"/>
      <c r="AF43" s="44"/>
      <c r="AG43" s="116"/>
      <c r="AH43" s="44"/>
      <c r="AI43" s="55"/>
      <c r="AJ43" s="44"/>
      <c r="AK43" s="44"/>
      <c r="AL43" s="46"/>
      <c r="AM43" s="45" t="b">
        <f t="shared" si="3"/>
        <v>0</v>
      </c>
      <c r="AN43" s="45" t="b">
        <f t="shared" ca="1" si="23"/>
        <v>0</v>
      </c>
      <c r="AO43" s="45" t="str">
        <f t="shared" si="4"/>
        <v/>
      </c>
      <c r="AP43" s="45" t="b">
        <f t="shared" ca="1" si="24"/>
        <v>0</v>
      </c>
      <c r="AQ43" s="45" t="b">
        <f t="shared" si="5"/>
        <v>0</v>
      </c>
      <c r="AR43" s="46"/>
      <c r="AS43" s="105" t="e">
        <f t="shared" si="6"/>
        <v>#N/A</v>
      </c>
      <c r="AT43" s="105" t="b">
        <f t="shared" si="7"/>
        <v>0</v>
      </c>
      <c r="AU43" s="45" t="b">
        <f t="shared" si="8"/>
        <v>0</v>
      </c>
      <c r="AV43" s="46"/>
      <c r="AW43" s="45">
        <f t="shared" si="27"/>
        <v>35</v>
      </c>
      <c r="AX43" s="45">
        <f t="shared" ca="1" si="30"/>
        <v>0</v>
      </c>
      <c r="AY43" s="45">
        <f t="shared" ca="1" si="30"/>
        <v>0</v>
      </c>
      <c r="AZ43" s="45">
        <f t="shared" ca="1" si="30"/>
        <v>0</v>
      </c>
      <c r="BA43" s="45">
        <f t="shared" ca="1" si="30"/>
        <v>0</v>
      </c>
      <c r="BB43" s="45">
        <f t="shared" ca="1" si="30"/>
        <v>0</v>
      </c>
      <c r="BC43" s="45">
        <f t="shared" ca="1" si="30"/>
        <v>0</v>
      </c>
      <c r="BD43" s="45">
        <f t="shared" ca="1" si="30"/>
        <v>0</v>
      </c>
      <c r="BE43" s="45">
        <f t="shared" ca="1" si="30"/>
        <v>0</v>
      </c>
      <c r="BF43" s="45" t="b">
        <f t="shared" ca="1" si="11"/>
        <v>0</v>
      </c>
      <c r="BG43" s="45" t="b">
        <f t="shared" ca="1" si="12"/>
        <v>0</v>
      </c>
      <c r="BH43" s="45" t="b">
        <f t="shared" ca="1" si="13"/>
        <v>0</v>
      </c>
      <c r="BI43" s="45" t="b">
        <f t="shared" ca="1" si="14"/>
        <v>0</v>
      </c>
      <c r="BJ43" s="45" t="b">
        <f t="shared" ca="1" si="15"/>
        <v>0</v>
      </c>
      <c r="BK43" s="45" t="b">
        <f t="shared" ca="1" si="16"/>
        <v>0</v>
      </c>
      <c r="BL43" s="45" t="b">
        <f t="shared" ca="1" si="17"/>
        <v>0</v>
      </c>
      <c r="BM43" s="45" t="b">
        <f t="shared" ca="1" si="18"/>
        <v>0</v>
      </c>
      <c r="BN43" s="45" t="b">
        <f t="shared" ca="1" si="19"/>
        <v>0</v>
      </c>
      <c r="BO43" s="46"/>
      <c r="BP43" s="45" t="e">
        <f t="shared" ca="1" si="20"/>
        <v>#N/A</v>
      </c>
      <c r="BQ43" s="47" t="e">
        <f t="shared" ca="1" si="25"/>
        <v>#N/A</v>
      </c>
      <c r="BR43" s="47" t="str">
        <f t="shared" ca="1" si="26"/>
        <v/>
      </c>
    </row>
    <row r="44" spans="1:70">
      <c r="A44" s="135">
        <f t="shared" si="21"/>
        <v>37</v>
      </c>
      <c r="B44" s="40"/>
      <c r="C44" s="41"/>
      <c r="D44" s="54"/>
      <c r="E44" s="54"/>
      <c r="F44" s="54"/>
      <c r="G44" s="54"/>
      <c r="H44" s="54"/>
      <c r="I44" s="44"/>
      <c r="J44" s="44"/>
      <c r="K44" s="44"/>
      <c r="L44" s="116"/>
      <c r="M44" s="44"/>
      <c r="N44" s="44"/>
      <c r="O44" s="120"/>
      <c r="P44" s="44"/>
      <c r="Q44" s="112" t="str">
        <f t="shared" si="22"/>
        <v/>
      </c>
      <c r="R44" s="116"/>
      <c r="S44" s="55"/>
      <c r="T44" s="44"/>
      <c r="U44" s="44"/>
      <c r="V44" s="44"/>
      <c r="W44" s="44"/>
      <c r="X44" s="44"/>
      <c r="Y44" s="44"/>
      <c r="Z44" s="44"/>
      <c r="AA44" s="44"/>
      <c r="AB44" s="44"/>
      <c r="AC44" s="44"/>
      <c r="AD44" s="44"/>
      <c r="AE44" s="127"/>
      <c r="AF44" s="44"/>
      <c r="AG44" s="116"/>
      <c r="AH44" s="44"/>
      <c r="AI44" s="55"/>
      <c r="AJ44" s="44"/>
      <c r="AK44" s="44"/>
      <c r="AL44" s="46"/>
      <c r="AM44" s="45" t="b">
        <f t="shared" si="3"/>
        <v>0</v>
      </c>
      <c r="AN44" s="45" t="b">
        <f t="shared" ca="1" si="23"/>
        <v>0</v>
      </c>
      <c r="AO44" s="45" t="str">
        <f t="shared" si="4"/>
        <v/>
      </c>
      <c r="AP44" s="45" t="b">
        <f t="shared" ca="1" si="24"/>
        <v>0</v>
      </c>
      <c r="AQ44" s="45" t="b">
        <f t="shared" si="5"/>
        <v>0</v>
      </c>
      <c r="AR44" s="46"/>
      <c r="AS44" s="105" t="e">
        <f t="shared" si="6"/>
        <v>#N/A</v>
      </c>
      <c r="AT44" s="105" t="b">
        <f t="shared" si="7"/>
        <v>0</v>
      </c>
      <c r="AU44" s="45" t="b">
        <f t="shared" si="8"/>
        <v>0</v>
      </c>
      <c r="AV44" s="46"/>
      <c r="AW44" s="45">
        <f t="shared" si="27"/>
        <v>36</v>
      </c>
      <c r="AX44" s="45">
        <f t="shared" ca="1" si="30"/>
        <v>0</v>
      </c>
      <c r="AY44" s="45">
        <f t="shared" ca="1" si="30"/>
        <v>0</v>
      </c>
      <c r="AZ44" s="45">
        <f t="shared" ca="1" si="30"/>
        <v>0</v>
      </c>
      <c r="BA44" s="45">
        <f t="shared" ca="1" si="30"/>
        <v>0</v>
      </c>
      <c r="BB44" s="45">
        <f t="shared" ca="1" si="30"/>
        <v>0</v>
      </c>
      <c r="BC44" s="45">
        <f t="shared" ca="1" si="30"/>
        <v>0</v>
      </c>
      <c r="BD44" s="45">
        <f t="shared" ca="1" si="30"/>
        <v>0</v>
      </c>
      <c r="BE44" s="45">
        <f t="shared" ca="1" si="30"/>
        <v>0</v>
      </c>
      <c r="BF44" s="45" t="b">
        <f t="shared" ca="1" si="11"/>
        <v>0</v>
      </c>
      <c r="BG44" s="45" t="b">
        <f t="shared" ca="1" si="12"/>
        <v>0</v>
      </c>
      <c r="BH44" s="45" t="b">
        <f t="shared" ca="1" si="13"/>
        <v>0</v>
      </c>
      <c r="BI44" s="45" t="b">
        <f t="shared" ca="1" si="14"/>
        <v>0</v>
      </c>
      <c r="BJ44" s="45" t="b">
        <f t="shared" ca="1" si="15"/>
        <v>0</v>
      </c>
      <c r="BK44" s="45" t="b">
        <f t="shared" ca="1" si="16"/>
        <v>0</v>
      </c>
      <c r="BL44" s="45" t="b">
        <f t="shared" ca="1" si="17"/>
        <v>0</v>
      </c>
      <c r="BM44" s="45" t="b">
        <f t="shared" ca="1" si="18"/>
        <v>0</v>
      </c>
      <c r="BN44" s="45" t="b">
        <f t="shared" ca="1" si="19"/>
        <v>0</v>
      </c>
      <c r="BO44" s="46"/>
      <c r="BP44" s="45" t="e">
        <f t="shared" ca="1" si="20"/>
        <v>#N/A</v>
      </c>
      <c r="BQ44" s="47" t="e">
        <f t="shared" ca="1" si="25"/>
        <v>#N/A</v>
      </c>
      <c r="BR44" s="47" t="str">
        <f t="shared" ca="1" si="26"/>
        <v/>
      </c>
    </row>
    <row r="45" spans="1:70">
      <c r="A45" s="135">
        <f t="shared" si="21"/>
        <v>38</v>
      </c>
      <c r="B45" s="40"/>
      <c r="C45" s="41"/>
      <c r="D45" s="54"/>
      <c r="E45" s="54"/>
      <c r="F45" s="54"/>
      <c r="G45" s="54"/>
      <c r="H45" s="54"/>
      <c r="I45" s="44"/>
      <c r="J45" s="44"/>
      <c r="K45" s="44"/>
      <c r="L45" s="116"/>
      <c r="M45" s="44"/>
      <c r="N45" s="44"/>
      <c r="O45" s="120"/>
      <c r="P45" s="44"/>
      <c r="Q45" s="112" t="str">
        <f t="shared" si="22"/>
        <v/>
      </c>
      <c r="R45" s="116"/>
      <c r="S45" s="55"/>
      <c r="T45" s="44"/>
      <c r="U45" s="44"/>
      <c r="V45" s="44"/>
      <c r="W45" s="44"/>
      <c r="X45" s="44"/>
      <c r="Y45" s="44"/>
      <c r="Z45" s="44"/>
      <c r="AA45" s="44"/>
      <c r="AB45" s="44"/>
      <c r="AC45" s="44"/>
      <c r="AD45" s="44"/>
      <c r="AE45" s="127"/>
      <c r="AF45" s="44"/>
      <c r="AG45" s="116"/>
      <c r="AH45" s="44"/>
      <c r="AI45" s="55"/>
      <c r="AJ45" s="44"/>
      <c r="AK45" s="44"/>
      <c r="AL45" s="46"/>
      <c r="AM45" s="45" t="b">
        <f t="shared" si="3"/>
        <v>0</v>
      </c>
      <c r="AN45" s="45" t="b">
        <f t="shared" ca="1" si="23"/>
        <v>0</v>
      </c>
      <c r="AO45" s="45" t="str">
        <f t="shared" si="4"/>
        <v/>
      </c>
      <c r="AP45" s="45" t="b">
        <f t="shared" ca="1" si="24"/>
        <v>0</v>
      </c>
      <c r="AQ45" s="45" t="b">
        <f t="shared" si="5"/>
        <v>0</v>
      </c>
      <c r="AR45" s="46"/>
      <c r="AS45" s="105" t="e">
        <f t="shared" si="6"/>
        <v>#N/A</v>
      </c>
      <c r="AT45" s="105" t="b">
        <f t="shared" si="7"/>
        <v>0</v>
      </c>
      <c r="AU45" s="45" t="b">
        <f t="shared" si="8"/>
        <v>0</v>
      </c>
      <c r="AV45" s="46"/>
      <c r="AW45" s="45">
        <f t="shared" si="27"/>
        <v>37</v>
      </c>
      <c r="AX45" s="45">
        <f t="shared" ca="1" si="30"/>
        <v>0</v>
      </c>
      <c r="AY45" s="45">
        <f t="shared" ca="1" si="30"/>
        <v>0</v>
      </c>
      <c r="AZ45" s="45">
        <f t="shared" ca="1" si="30"/>
        <v>0</v>
      </c>
      <c r="BA45" s="45">
        <f t="shared" ca="1" si="30"/>
        <v>0</v>
      </c>
      <c r="BB45" s="45">
        <f t="shared" ca="1" si="30"/>
        <v>0</v>
      </c>
      <c r="BC45" s="45">
        <f t="shared" ca="1" si="30"/>
        <v>0</v>
      </c>
      <c r="BD45" s="45">
        <f t="shared" ca="1" si="30"/>
        <v>0</v>
      </c>
      <c r="BE45" s="45">
        <f t="shared" ca="1" si="30"/>
        <v>0</v>
      </c>
      <c r="BF45" s="45" t="b">
        <f t="shared" ca="1" si="11"/>
        <v>0</v>
      </c>
      <c r="BG45" s="45" t="b">
        <f t="shared" ca="1" si="12"/>
        <v>0</v>
      </c>
      <c r="BH45" s="45" t="b">
        <f t="shared" ca="1" si="13"/>
        <v>0</v>
      </c>
      <c r="BI45" s="45" t="b">
        <f t="shared" ca="1" si="14"/>
        <v>0</v>
      </c>
      <c r="BJ45" s="45" t="b">
        <f t="shared" ca="1" si="15"/>
        <v>0</v>
      </c>
      <c r="BK45" s="45" t="b">
        <f t="shared" ca="1" si="16"/>
        <v>0</v>
      </c>
      <c r="BL45" s="45" t="b">
        <f t="shared" ca="1" si="17"/>
        <v>0</v>
      </c>
      <c r="BM45" s="45" t="b">
        <f t="shared" ca="1" si="18"/>
        <v>0</v>
      </c>
      <c r="BN45" s="45" t="b">
        <f t="shared" ca="1" si="19"/>
        <v>0</v>
      </c>
      <c r="BO45" s="46"/>
      <c r="BP45" s="45" t="e">
        <f t="shared" ca="1" si="20"/>
        <v>#N/A</v>
      </c>
      <c r="BQ45" s="47" t="e">
        <f t="shared" ca="1" si="25"/>
        <v>#N/A</v>
      </c>
      <c r="BR45" s="47" t="str">
        <f t="shared" ca="1" si="26"/>
        <v/>
      </c>
    </row>
    <row r="46" spans="1:70">
      <c r="A46" s="135">
        <f t="shared" si="21"/>
        <v>39</v>
      </c>
      <c r="B46" s="40"/>
      <c r="C46" s="41"/>
      <c r="D46" s="54"/>
      <c r="E46" s="54"/>
      <c r="F46" s="54"/>
      <c r="G46" s="54"/>
      <c r="H46" s="54"/>
      <c r="I46" s="44"/>
      <c r="J46" s="44"/>
      <c r="K46" s="44"/>
      <c r="L46" s="116"/>
      <c r="M46" s="44"/>
      <c r="N46" s="44"/>
      <c r="O46" s="120"/>
      <c r="P46" s="44"/>
      <c r="Q46" s="112" t="str">
        <f t="shared" si="22"/>
        <v/>
      </c>
      <c r="R46" s="116"/>
      <c r="S46" s="55"/>
      <c r="T46" s="44"/>
      <c r="U46" s="44"/>
      <c r="V46" s="44"/>
      <c r="W46" s="44"/>
      <c r="X46" s="44"/>
      <c r="Y46" s="44"/>
      <c r="Z46" s="44"/>
      <c r="AA46" s="44"/>
      <c r="AB46" s="44"/>
      <c r="AC46" s="44"/>
      <c r="AD46" s="44"/>
      <c r="AE46" s="127"/>
      <c r="AF46" s="44"/>
      <c r="AG46" s="116"/>
      <c r="AH46" s="44"/>
      <c r="AI46" s="55"/>
      <c r="AJ46" s="44"/>
      <c r="AK46" s="44"/>
      <c r="AL46" s="46"/>
      <c r="AM46" s="45" t="b">
        <f t="shared" si="3"/>
        <v>0</v>
      </c>
      <c r="AN46" s="45" t="b">
        <f t="shared" ca="1" si="23"/>
        <v>0</v>
      </c>
      <c r="AO46" s="45" t="str">
        <f t="shared" si="4"/>
        <v/>
      </c>
      <c r="AP46" s="45" t="b">
        <f t="shared" ca="1" si="24"/>
        <v>0</v>
      </c>
      <c r="AQ46" s="45" t="b">
        <f t="shared" si="5"/>
        <v>0</v>
      </c>
      <c r="AR46" s="46"/>
      <c r="AS46" s="105" t="e">
        <f t="shared" si="6"/>
        <v>#N/A</v>
      </c>
      <c r="AT46" s="105" t="b">
        <f t="shared" si="7"/>
        <v>0</v>
      </c>
      <c r="AU46" s="45" t="b">
        <f t="shared" si="8"/>
        <v>0</v>
      </c>
      <c r="AV46" s="46"/>
      <c r="AW46" s="45">
        <f t="shared" si="27"/>
        <v>38</v>
      </c>
      <c r="AX46" s="45">
        <f t="shared" ca="1" si="30"/>
        <v>0</v>
      </c>
      <c r="AY46" s="45">
        <f t="shared" ca="1" si="30"/>
        <v>0</v>
      </c>
      <c r="AZ46" s="45">
        <f t="shared" ca="1" si="30"/>
        <v>0</v>
      </c>
      <c r="BA46" s="45">
        <f t="shared" ca="1" si="30"/>
        <v>0</v>
      </c>
      <c r="BB46" s="45">
        <f t="shared" ca="1" si="30"/>
        <v>0</v>
      </c>
      <c r="BC46" s="45">
        <f t="shared" ca="1" si="30"/>
        <v>0</v>
      </c>
      <c r="BD46" s="45">
        <f t="shared" ca="1" si="30"/>
        <v>0</v>
      </c>
      <c r="BE46" s="45">
        <f t="shared" ca="1" si="30"/>
        <v>0</v>
      </c>
      <c r="BF46" s="45" t="b">
        <f t="shared" ca="1" si="11"/>
        <v>0</v>
      </c>
      <c r="BG46" s="45" t="b">
        <f t="shared" ca="1" si="12"/>
        <v>0</v>
      </c>
      <c r="BH46" s="45" t="b">
        <f t="shared" ca="1" si="13"/>
        <v>0</v>
      </c>
      <c r="BI46" s="45" t="b">
        <f t="shared" ca="1" si="14"/>
        <v>0</v>
      </c>
      <c r="BJ46" s="45" t="b">
        <f t="shared" ca="1" si="15"/>
        <v>0</v>
      </c>
      <c r="BK46" s="45" t="b">
        <f t="shared" ca="1" si="16"/>
        <v>0</v>
      </c>
      <c r="BL46" s="45" t="b">
        <f t="shared" ca="1" si="17"/>
        <v>0</v>
      </c>
      <c r="BM46" s="45" t="b">
        <f t="shared" ca="1" si="18"/>
        <v>0</v>
      </c>
      <c r="BN46" s="45" t="b">
        <f t="shared" ca="1" si="19"/>
        <v>0</v>
      </c>
      <c r="BO46" s="46"/>
      <c r="BP46" s="45" t="e">
        <f t="shared" ca="1" si="20"/>
        <v>#N/A</v>
      </c>
      <c r="BQ46" s="47" t="e">
        <f t="shared" ca="1" si="25"/>
        <v>#N/A</v>
      </c>
      <c r="BR46" s="47" t="str">
        <f t="shared" ca="1" si="26"/>
        <v/>
      </c>
    </row>
    <row r="47" spans="1:70">
      <c r="A47" s="135">
        <f t="shared" si="21"/>
        <v>40</v>
      </c>
      <c r="B47" s="40"/>
      <c r="C47" s="41"/>
      <c r="D47" s="54"/>
      <c r="E47" s="54"/>
      <c r="F47" s="54"/>
      <c r="G47" s="54"/>
      <c r="H47" s="54"/>
      <c r="I47" s="44"/>
      <c r="J47" s="44"/>
      <c r="K47" s="44"/>
      <c r="L47" s="116"/>
      <c r="M47" s="44"/>
      <c r="N47" s="44"/>
      <c r="O47" s="120"/>
      <c r="P47" s="44"/>
      <c r="Q47" s="112" t="str">
        <f t="shared" si="22"/>
        <v/>
      </c>
      <c r="R47" s="116"/>
      <c r="S47" s="55"/>
      <c r="T47" s="44"/>
      <c r="U47" s="44"/>
      <c r="V47" s="44"/>
      <c r="W47" s="44"/>
      <c r="X47" s="44"/>
      <c r="Y47" s="44"/>
      <c r="Z47" s="44"/>
      <c r="AA47" s="44"/>
      <c r="AB47" s="44"/>
      <c r="AC47" s="44"/>
      <c r="AD47" s="44"/>
      <c r="AE47" s="127"/>
      <c r="AF47" s="44"/>
      <c r="AG47" s="116"/>
      <c r="AH47" s="44"/>
      <c r="AI47" s="55"/>
      <c r="AJ47" s="44"/>
      <c r="AK47" s="44"/>
      <c r="AL47" s="46"/>
      <c r="AM47" s="45" t="b">
        <f t="shared" si="3"/>
        <v>0</v>
      </c>
      <c r="AN47" s="45" t="b">
        <f t="shared" ca="1" si="23"/>
        <v>0</v>
      </c>
      <c r="AO47" s="45" t="str">
        <f t="shared" si="4"/>
        <v/>
      </c>
      <c r="AP47" s="45" t="b">
        <f t="shared" ca="1" si="24"/>
        <v>0</v>
      </c>
      <c r="AQ47" s="45" t="b">
        <f t="shared" si="5"/>
        <v>0</v>
      </c>
      <c r="AR47" s="46"/>
      <c r="AS47" s="105" t="e">
        <f t="shared" si="6"/>
        <v>#N/A</v>
      </c>
      <c r="AT47" s="105" t="b">
        <f t="shared" si="7"/>
        <v>0</v>
      </c>
      <c r="AU47" s="45" t="b">
        <f t="shared" si="8"/>
        <v>0</v>
      </c>
      <c r="AV47" s="46"/>
      <c r="AW47" s="45">
        <f t="shared" si="27"/>
        <v>39</v>
      </c>
      <c r="AX47" s="45">
        <f t="shared" ca="1" si="30"/>
        <v>0</v>
      </c>
      <c r="AY47" s="45">
        <f t="shared" ca="1" si="30"/>
        <v>0</v>
      </c>
      <c r="AZ47" s="45">
        <f t="shared" ca="1" si="30"/>
        <v>0</v>
      </c>
      <c r="BA47" s="45">
        <f t="shared" ca="1" si="30"/>
        <v>0</v>
      </c>
      <c r="BB47" s="45">
        <f t="shared" ca="1" si="30"/>
        <v>0</v>
      </c>
      <c r="BC47" s="45">
        <f t="shared" ca="1" si="30"/>
        <v>0</v>
      </c>
      <c r="BD47" s="45">
        <f t="shared" ca="1" si="30"/>
        <v>0</v>
      </c>
      <c r="BE47" s="45">
        <f t="shared" ca="1" si="30"/>
        <v>0</v>
      </c>
      <c r="BF47" s="45" t="b">
        <f t="shared" ca="1" si="11"/>
        <v>0</v>
      </c>
      <c r="BG47" s="45" t="b">
        <f t="shared" ca="1" si="12"/>
        <v>0</v>
      </c>
      <c r="BH47" s="45" t="b">
        <f t="shared" ca="1" si="13"/>
        <v>0</v>
      </c>
      <c r="BI47" s="45" t="b">
        <f t="shared" ca="1" si="14"/>
        <v>0</v>
      </c>
      <c r="BJ47" s="45" t="b">
        <f t="shared" ca="1" si="15"/>
        <v>0</v>
      </c>
      <c r="BK47" s="45" t="b">
        <f t="shared" ca="1" si="16"/>
        <v>0</v>
      </c>
      <c r="BL47" s="45" t="b">
        <f t="shared" ca="1" si="17"/>
        <v>0</v>
      </c>
      <c r="BM47" s="45" t="b">
        <f t="shared" ca="1" si="18"/>
        <v>0</v>
      </c>
      <c r="BN47" s="45" t="b">
        <f t="shared" ca="1" si="19"/>
        <v>0</v>
      </c>
      <c r="BO47" s="46"/>
      <c r="BP47" s="45" t="e">
        <f t="shared" ca="1" si="20"/>
        <v>#N/A</v>
      </c>
      <c r="BQ47" s="47" t="e">
        <f t="shared" ca="1" si="25"/>
        <v>#N/A</v>
      </c>
      <c r="BR47" s="47" t="str">
        <f t="shared" ca="1" si="26"/>
        <v/>
      </c>
    </row>
    <row r="48" spans="1:70">
      <c r="A48" s="135">
        <f t="shared" si="21"/>
        <v>41</v>
      </c>
      <c r="B48" s="40"/>
      <c r="C48" s="41"/>
      <c r="D48" s="54"/>
      <c r="E48" s="54"/>
      <c r="F48" s="54"/>
      <c r="G48" s="54"/>
      <c r="H48" s="54"/>
      <c r="I48" s="44"/>
      <c r="J48" s="44"/>
      <c r="K48" s="44"/>
      <c r="L48" s="116"/>
      <c r="M48" s="44"/>
      <c r="N48" s="44"/>
      <c r="O48" s="120"/>
      <c r="P48" s="44"/>
      <c r="Q48" s="112" t="str">
        <f t="shared" si="22"/>
        <v/>
      </c>
      <c r="R48" s="116"/>
      <c r="S48" s="55"/>
      <c r="T48" s="44"/>
      <c r="U48" s="44"/>
      <c r="V48" s="44"/>
      <c r="W48" s="44"/>
      <c r="X48" s="44"/>
      <c r="Y48" s="44"/>
      <c r="Z48" s="44"/>
      <c r="AA48" s="44"/>
      <c r="AB48" s="44"/>
      <c r="AC48" s="44"/>
      <c r="AD48" s="44"/>
      <c r="AE48" s="127"/>
      <c r="AF48" s="44"/>
      <c r="AG48" s="116"/>
      <c r="AH48" s="44"/>
      <c r="AI48" s="55"/>
      <c r="AJ48" s="44"/>
      <c r="AK48" s="44"/>
      <c r="AL48" s="46"/>
      <c r="AM48" s="45" t="b">
        <f t="shared" si="3"/>
        <v>0</v>
      </c>
      <c r="AN48" s="45" t="b">
        <f t="shared" ca="1" si="23"/>
        <v>0</v>
      </c>
      <c r="AO48" s="45" t="str">
        <f t="shared" si="4"/>
        <v/>
      </c>
      <c r="AP48" s="45" t="b">
        <f t="shared" ca="1" si="24"/>
        <v>0</v>
      </c>
      <c r="AQ48" s="45" t="b">
        <f t="shared" si="5"/>
        <v>0</v>
      </c>
      <c r="AR48" s="46"/>
      <c r="AS48" s="105" t="e">
        <f t="shared" si="6"/>
        <v>#N/A</v>
      </c>
      <c r="AT48" s="105" t="b">
        <f t="shared" si="7"/>
        <v>0</v>
      </c>
      <c r="AU48" s="45" t="b">
        <f t="shared" si="8"/>
        <v>0</v>
      </c>
      <c r="AV48" s="46"/>
      <c r="AW48" s="45">
        <f t="shared" si="27"/>
        <v>40</v>
      </c>
      <c r="AX48" s="45">
        <f t="shared" ca="1" si="30"/>
        <v>0</v>
      </c>
      <c r="AY48" s="45">
        <f t="shared" ca="1" si="30"/>
        <v>0</v>
      </c>
      <c r="AZ48" s="45">
        <f t="shared" ca="1" si="30"/>
        <v>0</v>
      </c>
      <c r="BA48" s="45">
        <f t="shared" ca="1" si="30"/>
        <v>0</v>
      </c>
      <c r="BB48" s="45">
        <f t="shared" ca="1" si="30"/>
        <v>0</v>
      </c>
      <c r="BC48" s="45">
        <f t="shared" ca="1" si="30"/>
        <v>0</v>
      </c>
      <c r="BD48" s="45">
        <f t="shared" ca="1" si="30"/>
        <v>0</v>
      </c>
      <c r="BE48" s="45">
        <f t="shared" ca="1" si="30"/>
        <v>0</v>
      </c>
      <c r="BF48" s="45" t="b">
        <f t="shared" ca="1" si="11"/>
        <v>0</v>
      </c>
      <c r="BG48" s="45" t="b">
        <f t="shared" ca="1" si="12"/>
        <v>0</v>
      </c>
      <c r="BH48" s="45" t="b">
        <f t="shared" ca="1" si="13"/>
        <v>0</v>
      </c>
      <c r="BI48" s="45" t="b">
        <f t="shared" ca="1" si="14"/>
        <v>0</v>
      </c>
      <c r="BJ48" s="45" t="b">
        <f t="shared" ca="1" si="15"/>
        <v>0</v>
      </c>
      <c r="BK48" s="45" t="b">
        <f t="shared" ca="1" si="16"/>
        <v>0</v>
      </c>
      <c r="BL48" s="45" t="b">
        <f t="shared" ca="1" si="17"/>
        <v>0</v>
      </c>
      <c r="BM48" s="45" t="b">
        <f t="shared" ca="1" si="18"/>
        <v>0</v>
      </c>
      <c r="BN48" s="45" t="b">
        <f t="shared" ca="1" si="19"/>
        <v>0</v>
      </c>
      <c r="BO48" s="46"/>
      <c r="BP48" s="45" t="e">
        <f t="shared" ca="1" si="20"/>
        <v>#N/A</v>
      </c>
      <c r="BQ48" s="47" t="e">
        <f t="shared" ca="1" si="25"/>
        <v>#N/A</v>
      </c>
      <c r="BR48" s="47" t="str">
        <f t="shared" ca="1" si="26"/>
        <v/>
      </c>
    </row>
  </sheetData>
  <autoFilter ref="B7:BN7"/>
  <mergeCells count="12">
    <mergeCell ref="D6:H6"/>
    <mergeCell ref="S6:AD6"/>
    <mergeCell ref="BP5:BR5"/>
    <mergeCell ref="BP4:BR4"/>
    <mergeCell ref="AO6:AP6"/>
    <mergeCell ref="AM6:AN6"/>
    <mergeCell ref="I6:L6"/>
    <mergeCell ref="B4:N5"/>
    <mergeCell ref="O4:AK5"/>
    <mergeCell ref="AM4:AQ5"/>
    <mergeCell ref="AS4:AU5"/>
    <mergeCell ref="AW4:BN5"/>
  </mergeCells>
  <phoneticPr fontId="10" type="noConversion"/>
  <conditionalFormatting sqref="C8:C9 C11:C48">
    <cfRule type="expression" dxfId="63" priority="41" stopIfTrue="1">
      <formula>AND(NOT(ISBLANK(C8)),NOT(BG8))</formula>
    </cfRule>
    <cfRule type="expression" dxfId="62" priority="42" stopIfTrue="1">
      <formula>AND(NOT(ISBLANK(C8)),BG8)</formula>
    </cfRule>
  </conditionalFormatting>
  <conditionalFormatting sqref="S7:AD7">
    <cfRule type="expression" dxfId="61" priority="55" stopIfTrue="1">
      <formula>S7&lt;&gt;""</formula>
    </cfRule>
  </conditionalFormatting>
  <conditionalFormatting sqref="O8:P48">
    <cfRule type="expression" dxfId="60" priority="56" stopIfTrue="1">
      <formula>NOT($AQ8)</formula>
    </cfRule>
    <cfRule type="expression" dxfId="59" priority="57" stopIfTrue="1">
      <formula>AND($AQ8,NOT(ISBLANK(O8)))</formula>
    </cfRule>
  </conditionalFormatting>
  <conditionalFormatting sqref="AE8:AE48">
    <cfRule type="expression" dxfId="58" priority="60" stopIfTrue="1">
      <formula>NOT($AT8)</formula>
    </cfRule>
    <cfRule type="expression" dxfId="57" priority="61" stopIfTrue="1">
      <formula>AND($AT8,NOT(ISBLANK(AE8)))</formula>
    </cfRule>
  </conditionalFormatting>
  <conditionalFormatting sqref="AG8:AG48">
    <cfRule type="expression" dxfId="56" priority="62" stopIfTrue="1">
      <formula>NOT($AU8)</formula>
    </cfRule>
    <cfRule type="expression" dxfId="55" priority="63" stopIfTrue="1">
      <formula>AND($AU8,NOT(ISBLANK(AG8)))</formula>
    </cfRule>
  </conditionalFormatting>
  <conditionalFormatting sqref="AJ8:AJ48 AK9:AK48">
    <cfRule type="expression" dxfId="54" priority="64" stopIfTrue="1">
      <formula>NOT($AI8)</formula>
    </cfRule>
    <cfRule type="expression" dxfId="53" priority="65" stopIfTrue="1">
      <formula>AND($AI8,NOT(ISBLANK(AJ8)))</formula>
    </cfRule>
  </conditionalFormatting>
  <conditionalFormatting sqref="AF8:AF48">
    <cfRule type="expression" dxfId="52" priority="69" stopIfTrue="1">
      <formula>NOT($AU8)</formula>
    </cfRule>
    <cfRule type="expression" dxfId="51" priority="70" stopIfTrue="1">
      <formula>AND($AU8,NOT(ISBLANK(AF8)),AF8)</formula>
    </cfRule>
    <cfRule type="expression" dxfId="50" priority="71" stopIfTrue="1">
      <formula>AND($AU8,NOT(ISBLANK(AF8)),NOT(AF8))</formula>
    </cfRule>
  </conditionalFormatting>
  <conditionalFormatting sqref="AI8:AI48">
    <cfRule type="expression" dxfId="49" priority="72" stopIfTrue="1">
      <formula>NOT($AF8)</formula>
    </cfRule>
    <cfRule type="expression" dxfId="48" priority="73" stopIfTrue="1">
      <formula>AND($AF8,NOT(ISBLANK(AI8)),AI8)</formula>
    </cfRule>
    <cfRule type="expression" dxfId="47" priority="74" stopIfTrue="1">
      <formula>AND($AF8,NOT(ISBLANK(AI8)),NOT(AI8))</formula>
    </cfRule>
  </conditionalFormatting>
  <conditionalFormatting sqref="AK8">
    <cfRule type="expression" dxfId="46" priority="75" stopIfTrue="1">
      <formula>NOT($AI8)</formula>
    </cfRule>
    <cfRule type="expression" dxfId="45" priority="76" stopIfTrue="1">
      <formula>AND($AI8,NOT(ISBLANK(AK8)),AK8)</formula>
    </cfRule>
    <cfRule type="expression" dxfId="44" priority="77" stopIfTrue="1">
      <formula>AND($AI8,NOT(ISBLANK(AK8)),NOT(AK8))</formula>
    </cfRule>
  </conditionalFormatting>
  <conditionalFormatting sqref="Q8">
    <cfRule type="expression" dxfId="43" priority="37" stopIfTrue="1">
      <formula>Q8&lt;&gt;""</formula>
    </cfRule>
  </conditionalFormatting>
  <conditionalFormatting sqref="Q9:Q48">
    <cfRule type="expression" dxfId="42" priority="36" stopIfTrue="1">
      <formula>Q9&lt;&gt;""</formula>
    </cfRule>
  </conditionalFormatting>
  <conditionalFormatting sqref="AH8:AH48">
    <cfRule type="expression" dxfId="41" priority="28" stopIfTrue="1">
      <formula>NOT($AF8)</formula>
    </cfRule>
    <cfRule type="expression" dxfId="40" priority="29" stopIfTrue="1">
      <formula>AND($AF8,NOT(ISBLANK(AH8)))</formula>
    </cfRule>
  </conditionalFormatting>
  <conditionalFormatting sqref="C10">
    <cfRule type="expression" dxfId="39" priority="26" stopIfTrue="1">
      <formula>AND(NOT(ISBLANK(C10)),NOT(BG10))</formula>
    </cfRule>
    <cfRule type="expression" dxfId="38" priority="27" stopIfTrue="1">
      <formula>AND(NOT(ISBLANK(C10)),BG10)</formula>
    </cfRule>
  </conditionalFormatting>
  <conditionalFormatting sqref="N8:N48">
    <cfRule type="expression" dxfId="37" priority="8" stopIfTrue="1">
      <formula>OR(NOT($AM8),$BM8,NOT(ISBLANK($M8)))</formula>
    </cfRule>
    <cfRule type="expression" dxfId="36" priority="9" stopIfTrue="1">
      <formula>AND(AM8,NOT(ISBLANK(N8)),NOT(N8))</formula>
    </cfRule>
    <cfRule type="expression" dxfId="35" priority="10" stopIfTrue="1">
      <formula>AND(AM8,NOT(ISBLANK(N8)),N8)</formula>
    </cfRule>
  </conditionalFormatting>
  <conditionalFormatting sqref="M8:M48">
    <cfRule type="expression" dxfId="34" priority="1" stopIfTrue="1">
      <formula>OR(NOT($AM8),$BM8,$N8)</formula>
    </cfRule>
    <cfRule type="expression" dxfId="33" priority="6" stopIfTrue="1">
      <formula>AND($AM8,NOT(ISBLANK(M8)))</formula>
    </cfRule>
  </conditionalFormatting>
  <conditionalFormatting sqref="B8:B48">
    <cfRule type="expression" dxfId="32" priority="385" stopIfTrue="1">
      <formula>AND($AM8,NOT($BF8),$AN8)</formula>
    </cfRule>
    <cfRule type="expression" dxfId="31" priority="386" stopIfTrue="1">
      <formula>$BF8</formula>
    </cfRule>
    <cfRule type="expression" dxfId="30" priority="387" stopIfTrue="1">
      <formula>AND($AM8,NOT($BF8),NOT($AN8))</formula>
    </cfRule>
  </conditionalFormatting>
  <conditionalFormatting sqref="I8:K48">
    <cfRule type="expression" dxfId="29" priority="389" stopIfTrue="1">
      <formula>AND($AM8,NOT(ISBLANK(I8)),NOT($BM8))</formula>
    </cfRule>
    <cfRule type="expression" dxfId="28" priority="390" stopIfTrue="1">
      <formula>AND($AM8,NOT(ISBLANK(I8)),$BM8)</formula>
    </cfRule>
  </conditionalFormatting>
  <conditionalFormatting sqref="L8:L48">
    <cfRule type="expression" dxfId="27" priority="392" stopIfTrue="1">
      <formula>AND($AM8,NOT(ISBLANK(L8)),NOT($BN8))</formula>
    </cfRule>
    <cfRule type="expression" dxfId="26" priority="393" stopIfTrue="1">
      <formula>AND($AM8,NOT(ISBLANK(L8)),$BN8)</formula>
    </cfRule>
  </conditionalFormatting>
  <conditionalFormatting sqref="R8:R48">
    <cfRule type="expression" dxfId="25" priority="394" stopIfTrue="1">
      <formula>Q8=""</formula>
    </cfRule>
    <cfRule type="expression" dxfId="24" priority="395" stopIfTrue="1">
      <formula>AND(Q8&lt;&gt;"",$AT8)</formula>
    </cfRule>
  </conditionalFormatting>
  <conditionalFormatting sqref="S8:AD48">
    <cfRule type="expression" dxfId="23" priority="396" stopIfTrue="1">
      <formula>OR(NOT($AT8),NOT(S$3))</formula>
    </cfRule>
    <cfRule type="expression" dxfId="22" priority="397" stopIfTrue="1">
      <formula>AND($AT8,S$3,NOT(ISBLANK(S8)),S8)</formula>
    </cfRule>
    <cfRule type="expression" dxfId="21" priority="398" stopIfTrue="1">
      <formula>AND($AT8,S$3,NOT(ISBLANK(S8)),NOT(S8))</formula>
    </cfRule>
  </conditionalFormatting>
  <conditionalFormatting sqref="D8:H48">
    <cfRule type="expression" dxfId="20" priority="404" stopIfTrue="1">
      <formula>AND(NOT(ISBLANK(D8)),NOT(BH8))</formula>
    </cfRule>
    <cfRule type="expression" dxfId="19" priority="405" stopIfTrue="1">
      <formula>AND(NOT(ISBLANK(D8)),BH8,BG8)</formula>
    </cfRule>
    <cfRule type="expression" dxfId="18" priority="406" stopIfTrue="1">
      <formula>AND(ISBLANK(C8),NOT(BG8))</formula>
    </cfRule>
  </conditionalFormatting>
  <conditionalFormatting sqref="I8:L48">
    <cfRule type="expression" dxfId="17" priority="388" stopIfTrue="1">
      <formula>NOT($AM8)</formula>
    </cfRule>
  </conditionalFormatting>
  <dataValidations count="9">
    <dataValidation type="list" allowBlank="1" showInputMessage="1" showErrorMessage="1" sqref="S8:AD48">
      <formula1>"TRUE, FALSE"</formula1>
    </dataValidation>
    <dataValidation type="list" allowBlank="1" showInputMessage="1" showErrorMessage="1" sqref="K8:K48">
      <formula1>DataName</formula1>
    </dataValidation>
    <dataValidation type="list" allowBlank="1" showInputMessage="1" showErrorMessage="1" sqref="B8:B48">
      <formula1>UseCaseNumber</formula1>
    </dataValidation>
    <dataValidation type="list" allowBlank="1" showInputMessage="1" showErrorMessage="1" sqref="O8:O48">
      <formula1>GuideWordElement</formula1>
    </dataValidation>
    <dataValidation type="list" allowBlank="1" showInputMessage="1" showErrorMessage="1" sqref="P8:P48">
      <formula1>GuideWord</formula1>
    </dataValidation>
    <dataValidation type="list" allowBlank="1" showInputMessage="1" showErrorMessage="1" sqref="AK8:AK48 AI8:AI48 AF8:AF48 N8:N48">
      <formula1>"TRUE,FALSE"</formula1>
    </dataValidation>
    <dataValidation type="list" allowBlank="1" showInputMessage="1" showErrorMessage="1" sqref="I8:I48">
      <formula1>ActorName</formula1>
    </dataValidation>
    <dataValidation type="list" allowBlank="1" showInputMessage="1" showErrorMessage="1" sqref="AH8:AH48">
      <formula1>"High,Medium,Low"</formula1>
    </dataValidation>
    <dataValidation type="list" allowBlank="1" showInputMessage="1" showErrorMessage="1" sqref="M8:M48">
      <formula1>UseCaseStep</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pane ySplit="1" topLeftCell="A2" activePane="bottomLeft" state="frozen"/>
      <selection pane="bottomLeft" activeCell="B2" sqref="B2"/>
    </sheetView>
  </sheetViews>
  <sheetFormatPr baseColWidth="10" defaultRowHeight="13" x14ac:dyDescent="0"/>
  <cols>
    <col min="1" max="1" width="28.140625" customWidth="1"/>
    <col min="2" max="2" width="24.28515625" customWidth="1"/>
    <col min="3" max="3" width="53" customWidth="1"/>
    <col min="4" max="4" width="14" bestFit="1" customWidth="1"/>
  </cols>
  <sheetData>
    <row r="1" spans="1:4" ht="16">
      <c r="A1" s="6" t="s">
        <v>239</v>
      </c>
      <c r="B1" s="6" t="s">
        <v>240</v>
      </c>
      <c r="C1" s="6" t="s">
        <v>241</v>
      </c>
      <c r="D1" s="187" t="s">
        <v>392</v>
      </c>
    </row>
    <row r="2" spans="1:4">
      <c r="A2" s="53" t="s">
        <v>318</v>
      </c>
      <c r="B2" s="41"/>
      <c r="C2" s="41"/>
      <c r="D2" s="41"/>
    </row>
    <row r="3" spans="1:4">
      <c r="A3" s="53" t="s">
        <v>319</v>
      </c>
      <c r="B3" s="41"/>
      <c r="C3" s="41"/>
      <c r="D3" s="41"/>
    </row>
    <row r="4" spans="1:4">
      <c r="A4" s="53" t="s">
        <v>320</v>
      </c>
      <c r="B4" s="41"/>
      <c r="C4" s="41"/>
      <c r="D4" s="41"/>
    </row>
  </sheetData>
  <autoFilter ref="A1:D1"/>
  <phoneticPr fontId="10" type="noConversion"/>
  <conditionalFormatting sqref="A2:C4">
    <cfRule type="expression" dxfId="16" priority="0" stopIfTrue="1">
      <formula>A2&lt;&gt;""</formula>
    </cfRule>
  </conditionalFormatting>
  <conditionalFormatting sqref="D2">
    <cfRule type="containsText" dxfId="15" priority="1" operator="containsText" text="FALSE">
      <formula>NOT(ISERROR(SEARCH("FALSE",D2)))</formula>
    </cfRule>
    <cfRule type="cellIs" dxfId="14" priority="2" operator="equal">
      <formula>TRUE</formula>
    </cfRule>
  </conditionalFormatting>
  <dataValidations count="1">
    <dataValidation type="list" allowBlank="1" showInputMessage="1" showErrorMessage="1" sqref="D2:D4">
      <formula1>"TRUE, 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1" topLeftCell="A2" activePane="bottomLeft" state="frozen"/>
      <selection pane="bottomLeft" activeCell="A2" sqref="A2"/>
    </sheetView>
  </sheetViews>
  <sheetFormatPr baseColWidth="10" defaultRowHeight="13" x14ac:dyDescent="0"/>
  <cols>
    <col min="1" max="1" width="20.5703125" customWidth="1"/>
    <col min="2" max="2" width="15.5703125" bestFit="1" customWidth="1"/>
    <col min="3" max="5" width="20.5703125" customWidth="1"/>
    <col min="6" max="6" width="14.28515625" bestFit="1" customWidth="1"/>
  </cols>
  <sheetData>
    <row r="1" spans="1:6" ht="16">
      <c r="A1" s="6" t="s">
        <v>160</v>
      </c>
      <c r="B1" s="6" t="s">
        <v>243</v>
      </c>
      <c r="C1" s="6" t="s">
        <v>242</v>
      </c>
      <c r="D1" s="6" t="s">
        <v>252</v>
      </c>
      <c r="E1" s="6" t="s">
        <v>253</v>
      </c>
      <c r="F1" s="128" t="s">
        <v>322</v>
      </c>
    </row>
    <row r="2" spans="1:6">
      <c r="A2" s="130"/>
      <c r="B2" s="53" t="s">
        <v>112</v>
      </c>
      <c r="C2" s="54"/>
      <c r="D2" s="54"/>
      <c r="E2" s="54"/>
      <c r="F2" s="41"/>
    </row>
    <row r="3" spans="1:6">
      <c r="A3" s="41"/>
      <c r="B3" s="53" t="s">
        <v>113</v>
      </c>
      <c r="C3" s="54"/>
      <c r="D3" s="54"/>
      <c r="E3" s="54"/>
      <c r="F3" s="41"/>
    </row>
    <row r="4" spans="1:6">
      <c r="A4" s="41"/>
      <c r="B4" s="53" t="s">
        <v>114</v>
      </c>
      <c r="C4" s="54"/>
      <c r="D4" s="54"/>
      <c r="E4" s="54"/>
      <c r="F4" s="41"/>
    </row>
    <row r="5" spans="1:6">
      <c r="A5" s="41"/>
      <c r="B5" s="53" t="s">
        <v>115</v>
      </c>
      <c r="C5" s="54"/>
      <c r="D5" s="54"/>
      <c r="E5" s="54"/>
      <c r="F5" s="41"/>
    </row>
  </sheetData>
  <autoFilter ref="A1:F1"/>
  <phoneticPr fontId="10" type="noConversion"/>
  <conditionalFormatting sqref="F2">
    <cfRule type="containsText" dxfId="13" priority="1" operator="containsText" text="FALSE">
      <formula>NOT(ISERROR(SEARCH("FALSE",F2)))</formula>
    </cfRule>
    <cfRule type="cellIs" dxfId="12" priority="2" operator="equal">
      <formula>TRUE</formula>
    </cfRule>
  </conditionalFormatting>
  <dataValidations count="1">
    <dataValidation type="list" allowBlank="1" showInputMessage="1" showErrorMessage="1" sqref="F2:F5">
      <formula1>"TRUE, FALSE"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3" sqref="A3"/>
    </sheetView>
  </sheetViews>
  <sheetFormatPr baseColWidth="10" defaultRowHeight="13" x14ac:dyDescent="0"/>
  <cols>
    <col min="1" max="1" width="19.85546875" bestFit="1" customWidth="1"/>
    <col min="2" max="2" width="48.42578125" customWidth="1"/>
    <col min="3" max="8" width="3.42578125" bestFit="1" customWidth="1"/>
  </cols>
  <sheetData>
    <row r="1" spans="1:8" ht="16">
      <c r="A1" s="20"/>
      <c r="B1" s="20"/>
      <c r="C1" s="299" t="s">
        <v>223</v>
      </c>
      <c r="D1" s="299"/>
      <c r="E1" s="299"/>
      <c r="F1" s="299"/>
      <c r="G1" s="299"/>
      <c r="H1" s="299"/>
    </row>
    <row r="2" spans="1:8" ht="16">
      <c r="A2" s="14" t="s">
        <v>224</v>
      </c>
      <c r="B2" s="14" t="s">
        <v>205</v>
      </c>
      <c r="C2" s="7" t="s">
        <v>206</v>
      </c>
      <c r="D2" s="7" t="s">
        <v>207</v>
      </c>
      <c r="E2" s="7" t="s">
        <v>208</v>
      </c>
      <c r="F2" s="7" t="s">
        <v>209</v>
      </c>
      <c r="G2" s="7" t="s">
        <v>213</v>
      </c>
      <c r="H2" s="7" t="s">
        <v>214</v>
      </c>
    </row>
    <row r="3" spans="1:8" ht="39">
      <c r="A3" s="3" t="s">
        <v>210</v>
      </c>
      <c r="B3" s="2" t="s">
        <v>236</v>
      </c>
      <c r="C3" s="5" t="b">
        <v>0</v>
      </c>
      <c r="D3" s="5" t="b">
        <v>0</v>
      </c>
      <c r="E3" s="5" t="b">
        <v>0</v>
      </c>
      <c r="F3" s="5" t="b">
        <v>0</v>
      </c>
      <c r="G3" s="5" t="b">
        <v>1</v>
      </c>
      <c r="H3" s="5" t="b">
        <v>1</v>
      </c>
    </row>
    <row r="4" spans="1:8" ht="52">
      <c r="A4" s="3" t="s">
        <v>211</v>
      </c>
      <c r="B4" s="2" t="s">
        <v>237</v>
      </c>
      <c r="C4" s="5" t="b">
        <v>1</v>
      </c>
      <c r="D4" s="5" t="b">
        <v>1</v>
      </c>
      <c r="E4" s="5" t="b">
        <v>1</v>
      </c>
      <c r="F4" s="5" t="b">
        <v>1</v>
      </c>
      <c r="G4" s="5" t="b">
        <v>1</v>
      </c>
      <c r="H4" s="5" t="b">
        <v>1</v>
      </c>
    </row>
    <row r="5" spans="1:8" ht="65">
      <c r="A5" s="3" t="s">
        <v>212</v>
      </c>
      <c r="B5" s="2" t="s">
        <v>161</v>
      </c>
      <c r="C5" s="5" t="b">
        <v>1</v>
      </c>
      <c r="D5" s="5" t="b">
        <v>1</v>
      </c>
      <c r="E5" s="5" t="b">
        <v>1</v>
      </c>
      <c r="F5" s="5" t="b">
        <v>1</v>
      </c>
      <c r="G5" s="5" t="b">
        <v>1</v>
      </c>
      <c r="H5" s="5" t="b">
        <v>1</v>
      </c>
    </row>
  </sheetData>
  <mergeCells count="1">
    <mergeCell ref="C1:H1"/>
  </mergeCells>
  <phoneticPr fontId="10" type="noConversion"/>
  <conditionalFormatting sqref="C3:H5">
    <cfRule type="cellIs" dxfId="11" priority="0" stopIfTrue="1" operator="equal">
      <formula>FALSE</formula>
    </cfRule>
    <cfRule type="cellIs" dxfId="10" priority="1" stopIfTrue="1" operator="equal">
      <formula>TRUE</formula>
    </cfRule>
  </conditionalFormatting>
  <dataValidations count="1">
    <dataValidation type="list" allowBlank="1" showInputMessage="1" showErrorMessage="1" sqref="C3:H5">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3" sqref="A3"/>
    </sheetView>
  </sheetViews>
  <sheetFormatPr baseColWidth="10" defaultRowHeight="13" x14ac:dyDescent="0"/>
  <cols>
    <col min="1" max="1" width="21.5703125" bestFit="1" customWidth="1"/>
    <col min="2" max="2" width="48.42578125" customWidth="1"/>
    <col min="3" max="8" width="3.42578125" bestFit="1" customWidth="1"/>
  </cols>
  <sheetData>
    <row r="1" spans="1:8" ht="16">
      <c r="A1" s="272" t="s">
        <v>225</v>
      </c>
      <c r="B1" s="272"/>
      <c r="C1" s="272" t="s">
        <v>223</v>
      </c>
      <c r="D1" s="272"/>
      <c r="E1" s="272"/>
      <c r="F1" s="272"/>
      <c r="G1" s="272"/>
      <c r="H1" s="272"/>
    </row>
    <row r="2" spans="1:8" ht="16">
      <c r="A2" s="6" t="s">
        <v>224</v>
      </c>
      <c r="B2" s="6" t="s">
        <v>205</v>
      </c>
      <c r="C2" s="7" t="s">
        <v>206</v>
      </c>
      <c r="D2" s="7" t="s">
        <v>207</v>
      </c>
      <c r="E2" s="7" t="s">
        <v>208</v>
      </c>
      <c r="F2" s="7" t="s">
        <v>209</v>
      </c>
      <c r="G2" s="7" t="s">
        <v>213</v>
      </c>
      <c r="H2" s="7" t="s">
        <v>214</v>
      </c>
    </row>
    <row r="3" spans="1:8" ht="39">
      <c r="A3" s="3" t="s">
        <v>162</v>
      </c>
      <c r="B3" s="2" t="s">
        <v>135</v>
      </c>
      <c r="C3" s="5" t="b">
        <v>1</v>
      </c>
      <c r="D3" s="5" t="b">
        <v>1</v>
      </c>
      <c r="E3" s="5" t="b">
        <v>1</v>
      </c>
      <c r="F3" s="5" t="b">
        <v>1</v>
      </c>
      <c r="G3" s="5" t="b">
        <v>0</v>
      </c>
      <c r="H3" s="5" t="b">
        <v>0</v>
      </c>
    </row>
    <row r="4" spans="1:8" ht="39">
      <c r="A4" s="3" t="s">
        <v>136</v>
      </c>
      <c r="B4" s="2" t="s">
        <v>185</v>
      </c>
      <c r="C4" s="5" t="b">
        <v>1</v>
      </c>
      <c r="D4" s="5" t="b">
        <v>1</v>
      </c>
      <c r="E4" s="5" t="b">
        <v>1</v>
      </c>
      <c r="F4" s="5" t="b">
        <v>1</v>
      </c>
      <c r="G4" s="5" t="b">
        <v>1</v>
      </c>
      <c r="H4" s="5" t="b">
        <v>0</v>
      </c>
    </row>
    <row r="5" spans="1:8" ht="26">
      <c r="A5" s="3" t="s">
        <v>273</v>
      </c>
      <c r="B5" s="2" t="s">
        <v>93</v>
      </c>
      <c r="C5" s="5" t="b">
        <v>0</v>
      </c>
      <c r="D5" s="5" t="b">
        <v>1</v>
      </c>
      <c r="E5" s="5" t="b">
        <v>1</v>
      </c>
      <c r="F5" s="5" t="b">
        <v>0</v>
      </c>
      <c r="G5" s="5" t="b">
        <v>0</v>
      </c>
      <c r="H5" s="5" t="b">
        <v>1</v>
      </c>
    </row>
    <row r="6" spans="1:8" ht="26">
      <c r="A6" s="3" t="s">
        <v>94</v>
      </c>
      <c r="B6" s="2" t="s">
        <v>95</v>
      </c>
      <c r="C6" s="5" t="b">
        <v>1</v>
      </c>
      <c r="D6" s="5" t="b">
        <v>1</v>
      </c>
      <c r="E6" s="5" t="b">
        <v>1</v>
      </c>
      <c r="F6" s="5" t="b">
        <v>1</v>
      </c>
      <c r="G6" s="5" t="b">
        <v>0</v>
      </c>
      <c r="H6" s="5" t="b">
        <v>1</v>
      </c>
    </row>
  </sheetData>
  <mergeCells count="2">
    <mergeCell ref="A1:B1"/>
    <mergeCell ref="C1:H1"/>
  </mergeCells>
  <phoneticPr fontId="10" type="noConversion"/>
  <conditionalFormatting sqref="C3:H6">
    <cfRule type="cellIs" dxfId="9" priority="0" stopIfTrue="1" operator="equal">
      <formula>FALSE</formula>
    </cfRule>
    <cfRule type="cellIs" dxfId="8" priority="1" stopIfTrue="1" operator="equal">
      <formula>TRUE</formula>
    </cfRule>
  </conditionalFormatting>
  <dataValidations count="1">
    <dataValidation type="list" allowBlank="1" showInputMessage="1" showErrorMessage="1" sqref="C3:H6">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
    </sheetView>
  </sheetViews>
  <sheetFormatPr baseColWidth="10" defaultRowHeight="13" x14ac:dyDescent="0"/>
  <cols>
    <col min="1" max="1" width="12.7109375" customWidth="1"/>
    <col min="2" max="2" width="3.42578125" bestFit="1" customWidth="1"/>
    <col min="3" max="3" width="31.140625" customWidth="1"/>
  </cols>
  <sheetData>
    <row r="1" spans="1:3" ht="96">
      <c r="A1" s="6" t="s">
        <v>204</v>
      </c>
      <c r="B1" s="8" t="s">
        <v>215</v>
      </c>
      <c r="C1" s="6" t="s">
        <v>300</v>
      </c>
    </row>
    <row r="2" spans="1:3" ht="39">
      <c r="A2" s="3" t="s">
        <v>120</v>
      </c>
      <c r="B2" s="4" t="s">
        <v>206</v>
      </c>
      <c r="C2" s="1" t="s">
        <v>216</v>
      </c>
    </row>
    <row r="3" spans="1:3" ht="52">
      <c r="A3" s="3" t="s">
        <v>194</v>
      </c>
      <c r="B3" s="4" t="s">
        <v>301</v>
      </c>
      <c r="C3" s="1" t="s">
        <v>266</v>
      </c>
    </row>
    <row r="4" spans="1:3" ht="52">
      <c r="A4" s="3" t="s">
        <v>195</v>
      </c>
      <c r="B4" s="4" t="s">
        <v>208</v>
      </c>
      <c r="C4" s="1" t="s">
        <v>274</v>
      </c>
    </row>
    <row r="5" spans="1:3" ht="39">
      <c r="A5" s="3" t="s">
        <v>196</v>
      </c>
      <c r="B5" s="4" t="s">
        <v>302</v>
      </c>
      <c r="C5" s="1" t="s">
        <v>275</v>
      </c>
    </row>
    <row r="6" spans="1:3" ht="52">
      <c r="A6" s="3" t="s">
        <v>197</v>
      </c>
      <c r="B6" s="4" t="s">
        <v>303</v>
      </c>
      <c r="C6" s="1" t="s">
        <v>203</v>
      </c>
    </row>
    <row r="7" spans="1:3" ht="52">
      <c r="A7" s="3" t="s">
        <v>198</v>
      </c>
      <c r="B7" s="4" t="s">
        <v>199</v>
      </c>
      <c r="C7" s="1" t="s">
        <v>222</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baseColWidth="10" defaultRowHeight="13" x14ac:dyDescent="0"/>
  <cols>
    <col min="1" max="1" width="12.7109375" customWidth="1"/>
    <col min="2" max="2" width="3.42578125" customWidth="1"/>
    <col min="3" max="3" width="31.140625" customWidth="1"/>
  </cols>
  <sheetData>
    <row r="1" spans="1:3" ht="61">
      <c r="A1" s="32" t="s">
        <v>204</v>
      </c>
      <c r="B1" s="8" t="s">
        <v>108</v>
      </c>
      <c r="C1" s="32" t="s">
        <v>300</v>
      </c>
    </row>
    <row r="2" spans="1:3">
      <c r="A2" s="3" t="s">
        <v>109</v>
      </c>
      <c r="B2" s="4">
        <v>7</v>
      </c>
      <c r="C2" s="1"/>
    </row>
    <row r="3" spans="1:3">
      <c r="A3" s="3" t="s">
        <v>110</v>
      </c>
      <c r="B3" s="4">
        <v>6</v>
      </c>
      <c r="C3" s="1"/>
    </row>
    <row r="4" spans="1:3">
      <c r="A4" s="3" t="s">
        <v>42</v>
      </c>
      <c r="B4" s="4">
        <v>5</v>
      </c>
      <c r="C4" s="1"/>
    </row>
    <row r="5" spans="1:3">
      <c r="A5" s="3" t="s">
        <v>43</v>
      </c>
      <c r="B5" s="4">
        <v>4</v>
      </c>
      <c r="C5" s="1"/>
    </row>
    <row r="6" spans="1:3">
      <c r="A6" s="3" t="s">
        <v>44</v>
      </c>
      <c r="B6" s="4">
        <v>3</v>
      </c>
      <c r="C6" s="1"/>
    </row>
    <row r="7" spans="1:3">
      <c r="A7" s="3" t="s">
        <v>137</v>
      </c>
      <c r="B7" s="4">
        <v>2</v>
      </c>
      <c r="C7" s="1"/>
    </row>
    <row r="8" spans="1:3">
      <c r="A8" s="3" t="s">
        <v>138</v>
      </c>
      <c r="B8" s="4">
        <v>1</v>
      </c>
      <c r="C8" s="1"/>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4" sqref="H4"/>
    </sheetView>
  </sheetViews>
  <sheetFormatPr baseColWidth="10" defaultRowHeight="13" x14ac:dyDescent="0"/>
  <cols>
    <col min="1" max="1" width="21.5703125" customWidth="1"/>
    <col min="2" max="7" width="3.42578125" customWidth="1"/>
  </cols>
  <sheetData>
    <row r="1" spans="1:7" ht="48" customHeight="1">
      <c r="A1" s="302" t="s">
        <v>76</v>
      </c>
      <c r="B1" s="211" t="s">
        <v>32</v>
      </c>
      <c r="C1" s="212"/>
      <c r="D1" s="213"/>
      <c r="E1" s="211" t="s">
        <v>33</v>
      </c>
      <c r="F1" s="212"/>
      <c r="G1" s="213"/>
    </row>
    <row r="2" spans="1:7" ht="16">
      <c r="A2" s="303"/>
      <c r="B2" s="74" t="s">
        <v>305</v>
      </c>
      <c r="C2" s="74" t="s">
        <v>207</v>
      </c>
      <c r="D2" s="74" t="s">
        <v>303</v>
      </c>
      <c r="E2" s="74" t="s">
        <v>305</v>
      </c>
      <c r="F2" s="74" t="s">
        <v>207</v>
      </c>
      <c r="G2" s="74" t="s">
        <v>303</v>
      </c>
    </row>
    <row r="3" spans="1:7" ht="16">
      <c r="A3" s="304"/>
      <c r="B3" s="74" t="s">
        <v>208</v>
      </c>
      <c r="C3" s="74" t="s">
        <v>63</v>
      </c>
      <c r="D3" s="74" t="s">
        <v>214</v>
      </c>
      <c r="E3" s="74" t="s">
        <v>208</v>
      </c>
      <c r="F3" s="74" t="s">
        <v>63</v>
      </c>
      <c r="G3" s="74" t="s">
        <v>214</v>
      </c>
    </row>
    <row r="4" spans="1:7">
      <c r="A4" s="300" t="s">
        <v>64</v>
      </c>
      <c r="B4" s="5"/>
      <c r="C4" s="5"/>
      <c r="D4" s="5" t="b">
        <v>1</v>
      </c>
      <c r="E4" s="5"/>
      <c r="F4" s="5"/>
      <c r="G4" s="5" t="b">
        <v>1</v>
      </c>
    </row>
    <row r="5" spans="1:7">
      <c r="A5" s="301"/>
      <c r="B5" s="5"/>
      <c r="C5" s="5"/>
      <c r="D5" s="5" t="b">
        <v>1</v>
      </c>
      <c r="E5" s="5"/>
      <c r="F5" s="5"/>
      <c r="G5" s="5" t="b">
        <v>1</v>
      </c>
    </row>
    <row r="6" spans="1:7">
      <c r="A6" s="300" t="s">
        <v>74</v>
      </c>
      <c r="B6" s="5" t="b">
        <v>1</v>
      </c>
      <c r="C6" s="5" t="b">
        <v>1</v>
      </c>
      <c r="D6" s="5" t="b">
        <v>0</v>
      </c>
      <c r="E6" s="5" t="b">
        <v>1</v>
      </c>
      <c r="F6" s="5" t="b">
        <v>1</v>
      </c>
      <c r="G6" s="5" t="b">
        <v>0</v>
      </c>
    </row>
    <row r="7" spans="1:7">
      <c r="A7" s="301"/>
      <c r="B7" s="5" t="b">
        <v>1</v>
      </c>
      <c r="C7" s="5" t="b">
        <v>1</v>
      </c>
      <c r="D7" s="5" t="b">
        <v>0</v>
      </c>
      <c r="E7" s="5" t="b">
        <v>1</v>
      </c>
      <c r="F7" s="5" t="b">
        <v>1</v>
      </c>
      <c r="G7" s="5" t="b">
        <v>0</v>
      </c>
    </row>
    <row r="8" spans="1:7">
      <c r="A8" s="300" t="s">
        <v>75</v>
      </c>
      <c r="B8" s="5" t="b">
        <v>1</v>
      </c>
      <c r="C8" s="5" t="b">
        <v>1</v>
      </c>
      <c r="D8" s="5" t="b">
        <v>0</v>
      </c>
      <c r="E8" s="5" t="b">
        <v>1</v>
      </c>
      <c r="F8" s="5" t="b">
        <v>1</v>
      </c>
      <c r="G8" s="5" t="b">
        <v>0</v>
      </c>
    </row>
    <row r="9" spans="1:7">
      <c r="A9" s="301"/>
      <c r="B9" s="5" t="b">
        <v>1</v>
      </c>
      <c r="C9" s="5" t="b">
        <v>1</v>
      </c>
      <c r="D9" s="5" t="b">
        <v>0</v>
      </c>
      <c r="E9" s="5" t="b">
        <v>0</v>
      </c>
      <c r="F9" s="5" t="b">
        <v>0</v>
      </c>
      <c r="G9" s="5" t="b">
        <v>0</v>
      </c>
    </row>
  </sheetData>
  <mergeCells count="6">
    <mergeCell ref="A8:A9"/>
    <mergeCell ref="B1:D1"/>
    <mergeCell ref="A1:A3"/>
    <mergeCell ref="E1:G1"/>
    <mergeCell ref="A4:A5"/>
    <mergeCell ref="A6:A7"/>
  </mergeCells>
  <phoneticPr fontId="10" type="noConversion"/>
  <conditionalFormatting sqref="B4:G9">
    <cfRule type="cellIs" dxfId="7" priority="0" stopIfTrue="1" operator="equal">
      <formula>FALSE</formula>
    </cfRule>
    <cfRule type="cellIs" dxfId="6" priority="1" stopIfTrue="1" operator="equal">
      <formula>TRUE</formula>
    </cfRule>
  </conditionalFormatting>
  <dataValidations count="1">
    <dataValidation type="list" allowBlank="1" showInputMessage="1" showErrorMessage="1" sqref="B4:G9">
      <formula1>"TRUE,FALSE"</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 sqref="A2"/>
    </sheetView>
  </sheetViews>
  <sheetFormatPr baseColWidth="10" defaultRowHeight="13" x14ac:dyDescent="0"/>
  <cols>
    <col min="1" max="1" width="17.85546875" customWidth="1"/>
    <col min="2" max="2" width="48.42578125" customWidth="1"/>
  </cols>
  <sheetData>
    <row r="1" spans="1:2" ht="16">
      <c r="A1" s="6" t="s">
        <v>224</v>
      </c>
      <c r="B1" s="6" t="s">
        <v>205</v>
      </c>
    </row>
    <row r="2" spans="1:2" ht="39">
      <c r="A2" s="136" t="s">
        <v>331</v>
      </c>
      <c r="B2" s="2" t="s">
        <v>121</v>
      </c>
    </row>
    <row r="3" spans="1:2" ht="26">
      <c r="A3" s="136" t="s">
        <v>332</v>
      </c>
      <c r="B3" s="2" t="s">
        <v>290</v>
      </c>
    </row>
    <row r="4" spans="1:2" ht="26">
      <c r="A4" s="136" t="s">
        <v>333</v>
      </c>
      <c r="B4" s="2" t="s">
        <v>35</v>
      </c>
    </row>
    <row r="5" spans="1:2" ht="39">
      <c r="A5" s="136" t="s">
        <v>334</v>
      </c>
      <c r="B5" s="2" t="s">
        <v>118</v>
      </c>
    </row>
    <row r="6" spans="1:2">
      <c r="A6" s="136" t="s">
        <v>335</v>
      </c>
      <c r="B6" s="2" t="s">
        <v>119</v>
      </c>
    </row>
  </sheetData>
  <phoneticPr fontId="10" type="noConversion"/>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3" sqref="C3"/>
    </sheetView>
  </sheetViews>
  <sheetFormatPr baseColWidth="10" defaultRowHeight="13" x14ac:dyDescent="0"/>
  <cols>
    <col min="1" max="1" width="3.42578125" customWidth="1"/>
    <col min="3" max="6" width="23.140625" customWidth="1"/>
  </cols>
  <sheetData>
    <row r="1" spans="1:6" ht="16">
      <c r="A1" s="9"/>
      <c r="B1" s="10"/>
      <c r="C1" s="305" t="s">
        <v>122</v>
      </c>
      <c r="D1" s="306"/>
      <c r="E1" s="306"/>
      <c r="F1" s="307"/>
    </row>
    <row r="2" spans="1:6" ht="16">
      <c r="A2" s="11"/>
      <c r="B2" s="12"/>
      <c r="C2" s="13" t="s">
        <v>123</v>
      </c>
      <c r="D2" s="13" t="s">
        <v>124</v>
      </c>
      <c r="E2" s="13" t="s">
        <v>134</v>
      </c>
      <c r="F2" s="13" t="s">
        <v>168</v>
      </c>
    </row>
    <row r="3" spans="1:6" ht="39">
      <c r="A3" s="308" t="s">
        <v>169</v>
      </c>
      <c r="B3" s="3" t="s">
        <v>170</v>
      </c>
      <c r="C3" s="2" t="s">
        <v>39</v>
      </c>
      <c r="D3" s="2" t="s">
        <v>40</v>
      </c>
      <c r="E3" s="2" t="s">
        <v>38</v>
      </c>
      <c r="F3" s="2" t="s">
        <v>88</v>
      </c>
    </row>
    <row r="4" spans="1:6" ht="65">
      <c r="A4" s="309"/>
      <c r="B4" s="3" t="s">
        <v>89</v>
      </c>
      <c r="C4" s="2" t="s">
        <v>31</v>
      </c>
      <c r="D4" s="2" t="s">
        <v>220</v>
      </c>
      <c r="E4" s="2" t="s">
        <v>221</v>
      </c>
      <c r="F4" s="2" t="s">
        <v>146</v>
      </c>
    </row>
    <row r="5" spans="1:6" ht="52">
      <c r="A5" s="309"/>
      <c r="B5" s="3" t="s">
        <v>147</v>
      </c>
      <c r="C5" s="2" t="s">
        <v>148</v>
      </c>
      <c r="D5" s="2" t="s">
        <v>82</v>
      </c>
      <c r="E5" s="2" t="s">
        <v>83</v>
      </c>
      <c r="F5" s="2" t="s">
        <v>86</v>
      </c>
    </row>
    <row r="6" spans="1:6" ht="65">
      <c r="A6" s="309"/>
      <c r="B6" s="3" t="s">
        <v>87</v>
      </c>
      <c r="C6" s="2" t="s">
        <v>85</v>
      </c>
      <c r="D6" s="2" t="s">
        <v>184</v>
      </c>
      <c r="E6" s="2" t="s">
        <v>270</v>
      </c>
      <c r="F6" s="2" t="s">
        <v>271</v>
      </c>
    </row>
    <row r="7" spans="1:6" ht="78">
      <c r="A7" s="309"/>
      <c r="B7" s="3" t="s">
        <v>272</v>
      </c>
      <c r="C7" s="2" t="e">
        <v>#N/A</v>
      </c>
      <c r="D7" s="2" t="s">
        <v>190</v>
      </c>
      <c r="E7" s="2" t="s">
        <v>191</v>
      </c>
      <c r="F7" s="2" t="e">
        <v>#N/A</v>
      </c>
    </row>
    <row r="8" spans="1:6" ht="52">
      <c r="A8" s="309"/>
      <c r="B8" s="3" t="s">
        <v>18</v>
      </c>
      <c r="C8" s="2" t="e">
        <v>#N/A</v>
      </c>
      <c r="D8" s="2" t="s">
        <v>54</v>
      </c>
      <c r="E8" s="2" t="s">
        <v>55</v>
      </c>
      <c r="F8" s="2" t="e">
        <v>#N/A</v>
      </c>
    </row>
    <row r="9" spans="1:6" ht="26">
      <c r="A9" s="309"/>
      <c r="B9" s="3" t="s">
        <v>56</v>
      </c>
      <c r="C9" s="2" t="e">
        <v>#N/A</v>
      </c>
      <c r="D9" s="2" t="s">
        <v>57</v>
      </c>
      <c r="E9" s="2" t="e">
        <v>#N/A</v>
      </c>
      <c r="F9" s="2" t="s">
        <v>192</v>
      </c>
    </row>
    <row r="10" spans="1:6" ht="26">
      <c r="A10" s="310"/>
      <c r="B10" s="3" t="s">
        <v>193</v>
      </c>
      <c r="C10" s="2" t="e">
        <v>#N/A</v>
      </c>
      <c r="D10" s="2" t="s">
        <v>60</v>
      </c>
      <c r="E10" s="2" t="e">
        <v>#N/A</v>
      </c>
      <c r="F10" s="2" t="s">
        <v>61</v>
      </c>
    </row>
    <row r="11" spans="1:6" ht="41" customHeight="1">
      <c r="A11" s="311" t="s">
        <v>62</v>
      </c>
      <c r="B11" s="312"/>
      <c r="C11" s="2" t="s">
        <v>200</v>
      </c>
      <c r="D11" s="2" t="s">
        <v>201</v>
      </c>
      <c r="E11" s="2" t="s">
        <v>202</v>
      </c>
      <c r="F11" s="2" t="s">
        <v>111</v>
      </c>
    </row>
  </sheetData>
  <mergeCells count="3">
    <mergeCell ref="C1:F1"/>
    <mergeCell ref="A3:A10"/>
    <mergeCell ref="A11:B11"/>
  </mergeCells>
  <phoneticPr fontId="10" type="noConversion"/>
  <conditionalFormatting sqref="C3:F11">
    <cfRule type="expression" dxfId="5" priority="0" stopIfTrue="1">
      <formula>ISNA(C3)</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60"/>
  <sheetViews>
    <sheetView workbookViewId="0">
      <pane xSplit="2" ySplit="6" topLeftCell="C7" activePane="bottomRight" state="frozen"/>
      <selection activeCell="A3" sqref="A3"/>
      <selection pane="topRight" activeCell="B3" sqref="B3"/>
      <selection pane="bottomLeft" activeCell="A6" sqref="A6"/>
      <selection pane="bottomRight" activeCell="B7" sqref="B7"/>
    </sheetView>
  </sheetViews>
  <sheetFormatPr baseColWidth="10" defaultRowHeight="13" x14ac:dyDescent="0"/>
  <cols>
    <col min="1" max="1" width="6.5703125" hidden="1" customWidth="1"/>
    <col min="2" max="2" width="14.28515625" bestFit="1" customWidth="1"/>
    <col min="3" max="3" width="17.85546875" customWidth="1"/>
    <col min="4" max="4" width="32.7109375" customWidth="1"/>
    <col min="5" max="16" width="4.5703125" customWidth="1"/>
    <col min="17" max="17" width="14.140625" customWidth="1"/>
    <col min="18" max="18" width="11" customWidth="1"/>
    <col min="19" max="19" width="15.42578125" customWidth="1"/>
    <col min="20" max="21" width="14.140625" customWidth="1"/>
    <col min="22" max="22" width="16.28515625" customWidth="1"/>
    <col min="23" max="23" width="14.140625" customWidth="1"/>
    <col min="24" max="24" width="2.7109375" hidden="1" customWidth="1"/>
    <col min="25" max="26" width="5.7109375" hidden="1" customWidth="1"/>
    <col min="27" max="32" width="8" hidden="1" customWidth="1"/>
    <col min="33" max="33" width="5.7109375" hidden="1" customWidth="1"/>
    <col min="34" max="40" width="8" hidden="1" customWidth="1"/>
    <col min="41" max="41" width="14.42578125" hidden="1" customWidth="1"/>
    <col min="42" max="42" width="5" hidden="1" customWidth="1"/>
    <col min="43" max="43" width="4.5703125" hidden="1" customWidth="1"/>
    <col min="44" max="44" width="17.7109375" hidden="1" customWidth="1"/>
    <col min="45" max="45" width="22.28515625" hidden="1" customWidth="1"/>
    <col min="46" max="46" width="9.5703125" hidden="1" customWidth="1"/>
    <col min="47" max="47" width="7.7109375" hidden="1" customWidth="1"/>
    <col min="48" max="48" width="5" hidden="1" customWidth="1"/>
    <col min="49" max="49" width="6.42578125" hidden="1" customWidth="1"/>
    <col min="50" max="50" width="7.28515625" hidden="1" customWidth="1"/>
    <col min="51" max="51" width="13.5703125" hidden="1" customWidth="1"/>
    <col min="52" max="52" width="5" hidden="1" customWidth="1"/>
    <col min="53" max="53" width="9.7109375" hidden="1" customWidth="1"/>
    <col min="54" max="54" width="10.85546875" hidden="1" customWidth="1"/>
    <col min="55" max="55" width="5" hidden="1" customWidth="1"/>
    <col min="56" max="56" width="9.5703125" hidden="1" customWidth="1"/>
    <col min="57" max="57" width="10.85546875" hidden="1" customWidth="1"/>
    <col min="58" max="58" width="5" hidden="1" customWidth="1"/>
    <col min="59" max="59" width="9.5703125" hidden="1" customWidth="1"/>
    <col min="60" max="60" width="11.85546875" hidden="1" customWidth="1"/>
    <col min="61" max="61" width="4.85546875" hidden="1" customWidth="1"/>
    <col min="62" max="63" width="5" hidden="1" customWidth="1"/>
    <col min="64" max="64" width="5.140625" hidden="1" customWidth="1"/>
    <col min="65" max="65" width="5" hidden="1" customWidth="1"/>
    <col min="66" max="66" width="4.7109375" hidden="1" customWidth="1"/>
    <col min="67" max="67" width="4.85546875" hidden="1" customWidth="1"/>
    <col min="68" max="69" width="5" hidden="1" customWidth="1"/>
    <col min="70" max="70" width="5.140625" hidden="1" customWidth="1"/>
    <col min="71" max="71" width="5" hidden="1" customWidth="1"/>
    <col min="72" max="72" width="4.7109375" hidden="1" customWidth="1"/>
    <col min="73" max="73" width="5" hidden="1" customWidth="1"/>
    <col min="74" max="74" width="9.5703125" hidden="1" customWidth="1"/>
    <col min="75" max="75" width="43.85546875" hidden="1" customWidth="1"/>
    <col min="76" max="76" width="4.85546875" hidden="1" customWidth="1"/>
    <col min="77" max="78" width="5" hidden="1" customWidth="1"/>
    <col min="79" max="79" width="5.140625" hidden="1" customWidth="1"/>
    <col min="80" max="80" width="5" hidden="1" customWidth="1"/>
    <col min="81" max="81" width="4.7109375" hidden="1" customWidth="1"/>
    <col min="82" max="82" width="4.85546875" hidden="1" customWidth="1"/>
    <col min="83" max="84" width="5" hidden="1" customWidth="1"/>
    <col min="85" max="85" width="5.140625" hidden="1" customWidth="1"/>
    <col min="86" max="86" width="5" hidden="1" customWidth="1"/>
    <col min="87" max="87" width="4.7109375" hidden="1" customWidth="1"/>
  </cols>
  <sheetData>
    <row r="1" spans="1:87" ht="49" hidden="1" customHeight="1">
      <c r="A1" s="134"/>
      <c r="B1" s="28"/>
      <c r="C1" s="22"/>
      <c r="D1" s="22"/>
      <c r="E1" s="22"/>
      <c r="F1" s="22"/>
      <c r="G1" s="22"/>
      <c r="H1" s="22"/>
      <c r="I1" s="22"/>
      <c r="J1" s="22"/>
      <c r="K1" s="22"/>
      <c r="L1" s="22"/>
      <c r="M1" s="22"/>
      <c r="N1" s="22"/>
      <c r="O1" s="22"/>
      <c r="P1" s="22"/>
      <c r="Q1" s="22"/>
      <c r="R1" s="22"/>
      <c r="S1" s="22"/>
      <c r="T1" s="22"/>
      <c r="U1" s="165"/>
      <c r="V1" s="162"/>
      <c r="W1" s="162"/>
      <c r="Y1" s="28"/>
      <c r="Z1" s="28"/>
      <c r="AA1" s="28"/>
      <c r="AB1" s="28"/>
      <c r="AC1" s="28"/>
      <c r="AD1" s="28"/>
      <c r="AE1" s="28"/>
      <c r="AF1" s="28"/>
      <c r="AG1" s="28"/>
      <c r="AH1" s="28"/>
      <c r="AI1" s="28"/>
      <c r="AJ1" s="28"/>
      <c r="AK1" s="28"/>
      <c r="AL1" s="28"/>
      <c r="AM1" s="28"/>
      <c r="AN1" s="28"/>
      <c r="AO1" s="28"/>
      <c r="AQ1" s="22"/>
      <c r="AR1" s="22"/>
      <c r="AS1" s="22"/>
      <c r="AT1" s="22"/>
      <c r="AU1" s="22"/>
      <c r="AW1" s="97" t="s">
        <v>299</v>
      </c>
      <c r="AX1" s="110">
        <f>COLUMN(Z$6)-COLUMN($A$6)</f>
        <v>25</v>
      </c>
      <c r="AY1" s="28"/>
      <c r="AZ1" s="28"/>
      <c r="BA1" s="110">
        <f>COLUMN(AE$6)-COLUMN($A$6)</f>
        <v>30</v>
      </c>
      <c r="BB1" s="28"/>
      <c r="BC1" s="28"/>
      <c r="BD1" s="110">
        <f>COLUMN(AH$6)-COLUMN($A$6)</f>
        <v>33</v>
      </c>
      <c r="BE1" s="28"/>
      <c r="BF1" s="28"/>
      <c r="BG1" s="110">
        <f>COLUMN(AL$6)-COLUMN($A$6)</f>
        <v>37</v>
      </c>
      <c r="BH1" s="28"/>
      <c r="BI1" s="28"/>
      <c r="BJ1" s="28"/>
      <c r="BK1" s="28"/>
      <c r="BL1" s="28"/>
      <c r="BM1" s="28"/>
      <c r="BN1" s="28"/>
      <c r="BO1" s="28"/>
      <c r="BP1" s="28"/>
      <c r="BQ1" s="28"/>
      <c r="BR1" s="28"/>
      <c r="BS1" s="28"/>
      <c r="BT1" s="28"/>
      <c r="BU1" s="28"/>
      <c r="BV1" s="110">
        <f>COLUMN(AN$6)-COLUMN($A$6)</f>
        <v>39</v>
      </c>
      <c r="BW1" s="28"/>
      <c r="BX1" s="28"/>
      <c r="BY1" s="28"/>
      <c r="BZ1" s="28"/>
      <c r="CA1" s="28"/>
      <c r="CB1" s="28"/>
      <c r="CC1" s="28"/>
      <c r="CD1" s="28"/>
      <c r="CE1" s="28"/>
      <c r="CF1" s="28"/>
      <c r="CG1" s="28"/>
      <c r="CH1" s="28"/>
      <c r="CI1" s="28"/>
    </row>
    <row r="2" spans="1:87" ht="186" hidden="1">
      <c r="A2" s="134"/>
      <c r="B2" s="28"/>
      <c r="C2" s="22"/>
      <c r="D2" s="22"/>
      <c r="E2" s="22"/>
      <c r="F2" s="22"/>
      <c r="G2" s="22"/>
      <c r="H2" s="22"/>
      <c r="I2" s="22"/>
      <c r="J2" s="22"/>
      <c r="K2" s="97" t="s">
        <v>226</v>
      </c>
      <c r="L2" s="31" t="b">
        <f>NOT(ISBLANK(L$6))</f>
        <v>0</v>
      </c>
      <c r="M2" s="31" t="b">
        <f t="shared" ref="M2:P2" si="0">NOT(ISBLANK(M$6))</f>
        <v>0</v>
      </c>
      <c r="N2" s="31" t="b">
        <f t="shared" si="0"/>
        <v>0</v>
      </c>
      <c r="O2" s="31" t="b">
        <f t="shared" si="0"/>
        <v>0</v>
      </c>
      <c r="P2" s="31" t="b">
        <f t="shared" si="0"/>
        <v>0</v>
      </c>
      <c r="Q2" s="22"/>
      <c r="R2" s="22"/>
      <c r="S2" s="22"/>
      <c r="T2" s="22"/>
      <c r="U2" s="165"/>
      <c r="V2" s="162"/>
      <c r="W2" s="162"/>
      <c r="Y2" s="28"/>
      <c r="Z2" s="139" t="s">
        <v>364</v>
      </c>
      <c r="AA2" s="28">
        <f>COLUMN()-COLUMN($A$6)</f>
        <v>26</v>
      </c>
      <c r="AB2" s="28">
        <f t="shared" ref="AB2:AN2" si="1">COLUMN()-COLUMN($A$6)</f>
        <v>27</v>
      </c>
      <c r="AC2" s="28">
        <f t="shared" si="1"/>
        <v>28</v>
      </c>
      <c r="AD2" s="28">
        <f t="shared" si="1"/>
        <v>29</v>
      </c>
      <c r="AE2" s="28">
        <f t="shared" si="1"/>
        <v>30</v>
      </c>
      <c r="AF2" s="28">
        <f t="shared" si="1"/>
        <v>31</v>
      </c>
      <c r="AG2" s="28">
        <f t="shared" si="1"/>
        <v>32</v>
      </c>
      <c r="AH2" s="28">
        <f t="shared" si="1"/>
        <v>33</v>
      </c>
      <c r="AI2" s="28">
        <f t="shared" si="1"/>
        <v>34</v>
      </c>
      <c r="AJ2" s="28">
        <f t="shared" si="1"/>
        <v>35</v>
      </c>
      <c r="AK2" s="28">
        <f t="shared" si="1"/>
        <v>36</v>
      </c>
      <c r="AL2" s="28">
        <f t="shared" si="1"/>
        <v>37</v>
      </c>
      <c r="AM2" s="28">
        <f t="shared" si="1"/>
        <v>38</v>
      </c>
      <c r="AN2" s="28">
        <f t="shared" si="1"/>
        <v>39</v>
      </c>
      <c r="AO2" s="28"/>
      <c r="AQ2" s="139" t="s">
        <v>364</v>
      </c>
      <c r="AR2" s="22">
        <f>COLUMN($B$6)-COLUMN($A$6)</f>
        <v>1</v>
      </c>
      <c r="AS2" s="22">
        <f>COLUMN($AO$6)-COLUMN($A$6)</f>
        <v>40</v>
      </c>
      <c r="AT2" s="22"/>
      <c r="AU2" s="22"/>
      <c r="AW2" s="161" t="s">
        <v>267</v>
      </c>
      <c r="AX2" s="110">
        <f>COLUMN()-COLUMN($A$6)</f>
        <v>49</v>
      </c>
      <c r="AY2" s="28"/>
      <c r="AZ2" s="28"/>
      <c r="BA2" s="110">
        <f>COLUMN()-COLUMN($A$6)</f>
        <v>52</v>
      </c>
      <c r="BB2" s="28"/>
      <c r="BC2" s="28"/>
      <c r="BD2" s="110">
        <f>COLUMN()-COLUMN($A$6)</f>
        <v>55</v>
      </c>
      <c r="BE2" s="28"/>
      <c r="BF2" s="28"/>
      <c r="BG2" s="110">
        <f>COLUMN()-COLUMN($A$6)</f>
        <v>58</v>
      </c>
      <c r="BH2" s="28"/>
      <c r="BI2" s="28"/>
      <c r="BJ2" s="28"/>
      <c r="BK2" s="28"/>
      <c r="BL2" s="28"/>
      <c r="BM2" s="28"/>
      <c r="BN2" s="28"/>
      <c r="BO2" s="28"/>
      <c r="BP2" s="28"/>
      <c r="BQ2" s="28"/>
      <c r="BR2" s="28"/>
      <c r="BS2" s="28"/>
      <c r="BT2" s="28"/>
      <c r="BU2" s="28"/>
      <c r="BV2" s="110">
        <f>COLUMN()-COLUMN($A$6)</f>
        <v>73</v>
      </c>
      <c r="BW2" s="28"/>
      <c r="BX2" s="28"/>
      <c r="BY2" s="28"/>
      <c r="BZ2" s="28"/>
      <c r="CA2" s="28"/>
      <c r="CB2" s="28"/>
      <c r="CC2" s="28"/>
      <c r="CD2" s="28"/>
      <c r="CE2" s="28"/>
      <c r="CF2" s="28"/>
      <c r="CG2" s="28"/>
      <c r="CH2" s="28"/>
      <c r="CI2" s="28"/>
    </row>
    <row r="3" spans="1:87" ht="46" hidden="1" customHeight="1">
      <c r="A3" s="157" t="s">
        <v>340</v>
      </c>
      <c r="B3" s="205" t="s">
        <v>188</v>
      </c>
      <c r="C3" s="206"/>
      <c r="D3" s="206"/>
      <c r="E3" s="206"/>
      <c r="F3" s="206"/>
      <c r="G3" s="206"/>
      <c r="H3" s="206"/>
      <c r="I3" s="206"/>
      <c r="J3" s="206"/>
      <c r="K3" s="206"/>
      <c r="L3" s="206"/>
      <c r="M3" s="206"/>
      <c r="N3" s="206"/>
      <c r="O3" s="206"/>
      <c r="P3" s="206"/>
      <c r="Q3" s="206"/>
      <c r="R3" s="206"/>
      <c r="S3" s="206"/>
      <c r="T3" s="206"/>
      <c r="U3" s="206"/>
      <c r="V3" s="206"/>
      <c r="W3" s="206"/>
      <c r="X3" s="142"/>
      <c r="Y3" s="205" t="s">
        <v>269</v>
      </c>
      <c r="Z3" s="198"/>
      <c r="AA3" s="198"/>
      <c r="AB3" s="198"/>
      <c r="AC3" s="198"/>
      <c r="AD3" s="198"/>
      <c r="AE3" s="198"/>
      <c r="AF3" s="198"/>
      <c r="AG3" s="198"/>
      <c r="AH3" s="198"/>
      <c r="AI3" s="198"/>
      <c r="AJ3" s="198"/>
      <c r="AK3" s="198"/>
      <c r="AL3" s="198"/>
      <c r="AM3" s="198"/>
      <c r="AN3" s="198"/>
      <c r="AO3" s="198"/>
      <c r="AQ3" s="205" t="s">
        <v>368</v>
      </c>
      <c r="AR3" s="206"/>
      <c r="AS3" s="206"/>
      <c r="AT3" s="206"/>
      <c r="AU3" s="207"/>
      <c r="AW3" s="205" t="s">
        <v>360</v>
      </c>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05" t="s">
        <v>365</v>
      </c>
      <c r="BV3" s="218"/>
      <c r="BW3" s="218"/>
      <c r="BX3" s="218"/>
      <c r="BY3" s="218"/>
      <c r="BZ3" s="218"/>
      <c r="CA3" s="218"/>
      <c r="CB3" s="218"/>
      <c r="CC3" s="218"/>
      <c r="CD3" s="218"/>
      <c r="CE3" s="218"/>
      <c r="CF3" s="218"/>
      <c r="CG3" s="218"/>
      <c r="CH3" s="218"/>
      <c r="CI3" s="218"/>
    </row>
    <row r="4" spans="1:87" ht="18" customHeight="1">
      <c r="A4" s="134">
        <f>COUNTIF($A$6:$A$163,"&gt;0")</f>
        <v>36</v>
      </c>
      <c r="B4" s="16"/>
      <c r="C4" s="16"/>
      <c r="D4" s="16"/>
      <c r="E4" s="18"/>
      <c r="F4" s="15"/>
      <c r="G4" s="15"/>
      <c r="H4" s="15"/>
      <c r="I4" s="15"/>
      <c r="J4" s="15"/>
      <c r="K4" s="15"/>
      <c r="L4" s="208" t="s">
        <v>255</v>
      </c>
      <c r="M4" s="209"/>
      <c r="N4" s="209"/>
      <c r="O4" s="209"/>
      <c r="P4" s="210"/>
      <c r="Q4" s="214" t="s">
        <v>256</v>
      </c>
      <c r="R4" s="209"/>
      <c r="S4" s="209"/>
      <c r="T4" s="209"/>
      <c r="U4" s="209"/>
      <c r="V4" s="209"/>
      <c r="W4" s="215"/>
      <c r="X4" s="142"/>
      <c r="Y4" s="217" t="s">
        <v>323</v>
      </c>
      <c r="Z4" s="218"/>
      <c r="AA4" s="216" t="s">
        <v>324</v>
      </c>
      <c r="AB4" s="216"/>
      <c r="AC4" s="216"/>
      <c r="AD4" s="21"/>
      <c r="AE4" s="21"/>
      <c r="AF4" s="21"/>
      <c r="AG4" s="21"/>
      <c r="AH4" s="21"/>
      <c r="AI4" s="21"/>
      <c r="AJ4" s="21"/>
      <c r="AK4" s="21"/>
      <c r="AL4" s="21"/>
      <c r="AM4" s="21"/>
      <c r="AN4" s="21"/>
      <c r="AO4" s="26"/>
      <c r="AQ4" s="24"/>
      <c r="AR4" s="21"/>
      <c r="AS4" s="21"/>
      <c r="AT4" s="24"/>
      <c r="AU4" s="24"/>
      <c r="AW4" s="219" t="s">
        <v>27</v>
      </c>
      <c r="AX4" s="220"/>
      <c r="AY4" s="221"/>
      <c r="AZ4" s="219" t="s">
        <v>29</v>
      </c>
      <c r="BA4" s="220"/>
      <c r="BB4" s="221"/>
      <c r="BC4" s="219" t="s">
        <v>30</v>
      </c>
      <c r="BD4" s="220"/>
      <c r="BE4" s="221"/>
      <c r="BF4" s="200" t="s">
        <v>361</v>
      </c>
      <c r="BG4" s="201"/>
      <c r="BH4" s="202"/>
      <c r="BI4" s="202"/>
      <c r="BJ4" s="202"/>
      <c r="BK4" s="202"/>
      <c r="BL4" s="202"/>
      <c r="BM4" s="202"/>
      <c r="BN4" s="202"/>
      <c r="BO4" s="202"/>
      <c r="BP4" s="202"/>
      <c r="BQ4" s="202"/>
      <c r="BR4" s="202"/>
      <c r="BS4" s="202"/>
      <c r="BT4" s="203"/>
      <c r="BU4" s="204" t="s">
        <v>362</v>
      </c>
      <c r="BV4" s="201"/>
      <c r="BW4" s="202"/>
      <c r="BX4" s="202"/>
      <c r="BY4" s="202"/>
      <c r="BZ4" s="202"/>
      <c r="CA4" s="202"/>
      <c r="CB4" s="202"/>
      <c r="CC4" s="202"/>
      <c r="CD4" s="202"/>
      <c r="CE4" s="202"/>
      <c r="CF4" s="202"/>
      <c r="CG4" s="202"/>
      <c r="CH4" s="202"/>
      <c r="CI4" s="203"/>
    </row>
    <row r="5" spans="1:87" ht="26" customHeight="1">
      <c r="A5" s="134"/>
      <c r="B5" s="16"/>
      <c r="C5" s="16"/>
      <c r="D5" s="16"/>
      <c r="E5" s="19"/>
      <c r="F5" s="19"/>
      <c r="G5" s="19"/>
      <c r="H5" s="19"/>
      <c r="I5" s="19"/>
      <c r="J5" s="19"/>
      <c r="K5" s="19"/>
      <c r="L5" s="27"/>
      <c r="M5" s="27"/>
      <c r="N5" s="27"/>
      <c r="O5" s="27"/>
      <c r="P5" s="27"/>
      <c r="Q5" s="17"/>
      <c r="R5" s="211" t="s">
        <v>258</v>
      </c>
      <c r="S5" s="212"/>
      <c r="T5" s="213"/>
      <c r="U5" s="118"/>
      <c r="V5" s="143"/>
      <c r="W5" s="163"/>
      <c r="X5" s="142"/>
      <c r="Y5" s="21"/>
      <c r="Z5" s="21"/>
      <c r="AA5" s="158"/>
      <c r="AB5" s="158"/>
      <c r="AC5" s="158"/>
      <c r="AD5" s="21"/>
      <c r="AE5" s="21"/>
      <c r="AF5" s="21"/>
      <c r="AG5" s="21"/>
      <c r="AH5" s="21"/>
      <c r="AI5" s="21"/>
      <c r="AJ5" s="21"/>
      <c r="AK5" s="21"/>
      <c r="AL5" s="21"/>
      <c r="AM5" s="21"/>
      <c r="AN5" s="21"/>
      <c r="AO5" s="26"/>
      <c r="AQ5" s="21"/>
      <c r="AR5" s="21"/>
      <c r="AS5" s="21"/>
      <c r="AT5" s="21"/>
      <c r="AU5" s="21"/>
      <c r="AW5" s="34"/>
      <c r="AX5" s="160" t="s">
        <v>363</v>
      </c>
      <c r="AY5" s="34"/>
      <c r="AZ5" s="34"/>
      <c r="BA5" s="160" t="s">
        <v>363</v>
      </c>
      <c r="BB5" s="34"/>
      <c r="BC5" s="34"/>
      <c r="BD5" s="160" t="s">
        <v>363</v>
      </c>
      <c r="BE5" s="34"/>
      <c r="BF5" s="34"/>
      <c r="BG5" s="160" t="s">
        <v>363</v>
      </c>
      <c r="BH5" s="34"/>
      <c r="BI5" s="197" t="s">
        <v>366</v>
      </c>
      <c r="BJ5" s="198"/>
      <c r="BK5" s="198"/>
      <c r="BL5" s="198"/>
      <c r="BM5" s="198"/>
      <c r="BN5" s="199"/>
      <c r="BO5" s="197" t="s">
        <v>33</v>
      </c>
      <c r="BP5" s="198"/>
      <c r="BQ5" s="198"/>
      <c r="BR5" s="198"/>
      <c r="BS5" s="198"/>
      <c r="BT5" s="199"/>
      <c r="BU5" s="34"/>
      <c r="BV5" s="160" t="s">
        <v>363</v>
      </c>
      <c r="BW5" s="34"/>
      <c r="BX5" s="197" t="s">
        <v>366</v>
      </c>
      <c r="BY5" s="198"/>
      <c r="BZ5" s="198"/>
      <c r="CA5" s="198"/>
      <c r="CB5" s="198"/>
      <c r="CC5" s="199"/>
      <c r="CD5" s="197" t="s">
        <v>33</v>
      </c>
      <c r="CE5" s="198"/>
      <c r="CF5" s="198"/>
      <c r="CG5" s="198"/>
      <c r="CH5" s="198"/>
      <c r="CI5" s="199"/>
    </row>
    <row r="6" spans="1:87" ht="139" customHeight="1">
      <c r="A6" s="157" t="s">
        <v>336</v>
      </c>
      <c r="B6" s="16" t="s">
        <v>172</v>
      </c>
      <c r="C6" s="16" t="s">
        <v>254</v>
      </c>
      <c r="D6" s="16" t="s">
        <v>166</v>
      </c>
      <c r="E6" s="19" t="s">
        <v>311</v>
      </c>
      <c r="F6" s="19" t="s">
        <v>314</v>
      </c>
      <c r="G6" s="19" t="s">
        <v>313</v>
      </c>
      <c r="H6" s="19" t="s">
        <v>79</v>
      </c>
      <c r="I6" s="19" t="s">
        <v>312</v>
      </c>
      <c r="J6" s="19" t="s">
        <v>315</v>
      </c>
      <c r="K6" s="19" t="s">
        <v>316</v>
      </c>
      <c r="L6" s="150"/>
      <c r="M6" s="150"/>
      <c r="N6" s="150"/>
      <c r="O6" s="37"/>
      <c r="P6" s="37"/>
      <c r="Q6" s="25" t="s">
        <v>257</v>
      </c>
      <c r="R6" s="15" t="s">
        <v>259</v>
      </c>
      <c r="S6" s="15" t="s">
        <v>260</v>
      </c>
      <c r="T6" s="15" t="s">
        <v>261</v>
      </c>
      <c r="U6" s="114" t="s">
        <v>163</v>
      </c>
      <c r="V6" s="16" t="s">
        <v>164</v>
      </c>
      <c r="W6" s="164" t="s">
        <v>165</v>
      </c>
      <c r="X6" s="133" t="s">
        <v>330</v>
      </c>
      <c r="Y6" s="21" t="s">
        <v>238</v>
      </c>
      <c r="Z6" s="21" t="s">
        <v>292</v>
      </c>
      <c r="AA6" s="21" t="s">
        <v>167</v>
      </c>
      <c r="AB6" s="21" t="s">
        <v>77</v>
      </c>
      <c r="AC6" s="23" t="s">
        <v>78</v>
      </c>
      <c r="AD6" s="21" t="s">
        <v>96</v>
      </c>
      <c r="AE6" s="21" t="s">
        <v>370</v>
      </c>
      <c r="AF6" s="21" t="s">
        <v>154</v>
      </c>
      <c r="AG6" s="21" t="s">
        <v>155</v>
      </c>
      <c r="AH6" s="21" t="s">
        <v>371</v>
      </c>
      <c r="AI6" s="21" t="s">
        <v>97</v>
      </c>
      <c r="AJ6" s="21" t="s">
        <v>189</v>
      </c>
      <c r="AK6" s="21" t="s">
        <v>358</v>
      </c>
      <c r="AL6" s="21" t="s">
        <v>372</v>
      </c>
      <c r="AM6" s="21" t="s">
        <v>359</v>
      </c>
      <c r="AN6" s="21" t="s">
        <v>372</v>
      </c>
      <c r="AO6" s="26" t="s">
        <v>81</v>
      </c>
      <c r="AP6" s="29" t="s">
        <v>36</v>
      </c>
      <c r="AQ6" s="21" t="s">
        <v>187</v>
      </c>
      <c r="AR6" s="26" t="s">
        <v>37</v>
      </c>
      <c r="AS6" s="26" t="s">
        <v>41</v>
      </c>
      <c r="AT6" s="21" t="s">
        <v>80</v>
      </c>
      <c r="AU6" s="21" t="s">
        <v>294</v>
      </c>
      <c r="AV6" s="159" t="s">
        <v>330</v>
      </c>
      <c r="AW6" s="161" t="s">
        <v>337</v>
      </c>
      <c r="AX6" s="47">
        <v>0</v>
      </c>
      <c r="AY6" s="141" t="s">
        <v>28</v>
      </c>
      <c r="AZ6" s="161" t="s">
        <v>337</v>
      </c>
      <c r="BA6" s="47">
        <v>0</v>
      </c>
      <c r="BB6" s="141" t="s">
        <v>26</v>
      </c>
      <c r="BC6" s="161" t="s">
        <v>337</v>
      </c>
      <c r="BD6" s="47">
        <v>0</v>
      </c>
      <c r="BE6" s="141" t="s">
        <v>26</v>
      </c>
      <c r="BF6" s="161" t="s">
        <v>337</v>
      </c>
      <c r="BG6" s="47">
        <v>0</v>
      </c>
      <c r="BH6" s="141" t="s">
        <v>26</v>
      </c>
      <c r="BI6" s="87" t="s">
        <v>0</v>
      </c>
      <c r="BJ6" s="81" t="s">
        <v>1</v>
      </c>
      <c r="BK6" s="81" t="s">
        <v>2</v>
      </c>
      <c r="BL6" s="81" t="s">
        <v>3</v>
      </c>
      <c r="BM6" s="81" t="s">
        <v>4</v>
      </c>
      <c r="BN6" s="88" t="s">
        <v>5</v>
      </c>
      <c r="BO6" s="87" t="s">
        <v>0</v>
      </c>
      <c r="BP6" s="81" t="s">
        <v>1</v>
      </c>
      <c r="BQ6" s="81" t="s">
        <v>2</v>
      </c>
      <c r="BR6" s="81" t="s">
        <v>3</v>
      </c>
      <c r="BS6" s="81" t="s">
        <v>4</v>
      </c>
      <c r="BT6" s="88" t="s">
        <v>5</v>
      </c>
      <c r="BU6" s="161" t="s">
        <v>337</v>
      </c>
      <c r="BV6" s="47">
        <v>0</v>
      </c>
      <c r="BW6" s="141" t="s">
        <v>26</v>
      </c>
      <c r="BX6" s="87" t="s">
        <v>0</v>
      </c>
      <c r="BY6" s="81" t="s">
        <v>1</v>
      </c>
      <c r="BZ6" s="81" t="s">
        <v>2</v>
      </c>
      <c r="CA6" s="81" t="s">
        <v>3</v>
      </c>
      <c r="CB6" s="81" t="s">
        <v>4</v>
      </c>
      <c r="CC6" s="88" t="s">
        <v>5</v>
      </c>
      <c r="CD6" s="87" t="s">
        <v>0</v>
      </c>
      <c r="CE6" s="81" t="s">
        <v>1</v>
      </c>
      <c r="CF6" s="81" t="s">
        <v>2</v>
      </c>
      <c r="CG6" s="81" t="s">
        <v>3</v>
      </c>
      <c r="CH6" s="81" t="s">
        <v>4</v>
      </c>
      <c r="CI6" s="88" t="s">
        <v>5</v>
      </c>
    </row>
    <row r="7" spans="1:87">
      <c r="A7" s="135">
        <f t="shared" ref="A7:A42" si="2">ROW()-ROW($A$6)</f>
        <v>1</v>
      </c>
      <c r="B7" s="129"/>
      <c r="C7" s="41"/>
      <c r="D7" s="130"/>
      <c r="E7" s="42"/>
      <c r="F7" s="42"/>
      <c r="G7" s="42"/>
      <c r="H7" s="42"/>
      <c r="I7" s="42"/>
      <c r="J7" s="42"/>
      <c r="K7" s="42"/>
      <c r="L7" s="42"/>
      <c r="M7" s="42"/>
      <c r="N7" s="42"/>
      <c r="O7" s="42"/>
      <c r="P7" s="42"/>
      <c r="Q7" s="48"/>
      <c r="R7" s="49"/>
      <c r="S7" s="50"/>
      <c r="T7" s="51"/>
      <c r="U7" s="56"/>
      <c r="V7" s="52"/>
      <c r="W7" s="170"/>
      <c r="X7" s="142"/>
      <c r="Y7" s="45" t="b">
        <f t="shared" ref="Y7:Y42" si="3">NOT(ISBLANK(B7))</f>
        <v>0</v>
      </c>
      <c r="Z7" s="45" t="b">
        <f t="shared" ref="Z7:Z42" ca="1" si="4">(COUNTIF(OFFSET($A$6,1,1,$A7),B7)=1)</f>
        <v>0</v>
      </c>
      <c r="AA7" s="45" t="b">
        <f t="shared" ref="AA7:AC26" ca="1" si="5">IF($AT7,OFFSET($A$6,$AQ7,AA$2),$C7&amp;"?"=AA$6)</f>
        <v>0</v>
      </c>
      <c r="AB7" s="45" t="b">
        <f t="shared" ca="1" si="5"/>
        <v>0</v>
      </c>
      <c r="AC7" s="45" t="b">
        <f t="shared" ca="1" si="5"/>
        <v>0</v>
      </c>
      <c r="AD7" s="45" t="b">
        <f t="shared" ref="AD7:AD42" ca="1" si="6">IF($AT7,OFFSET($A$6,$AQ7,AD$2),IFERROR(IF($E7,TRUE,FALSE),FALSE))</f>
        <v>0</v>
      </c>
      <c r="AE7" s="45" t="b">
        <f ca="1">AND($Z7,AD7)</f>
        <v>0</v>
      </c>
      <c r="AF7" s="45" t="b">
        <f t="shared" ref="AF7:AF42" ca="1" si="7">IF($AT7,OFFSET($A$6,$AQ7,AF$2),IFERROR(IF($F7,FALSE,TRUE),TRUE))</f>
        <v>1</v>
      </c>
      <c r="AG7" s="45" t="b">
        <f t="shared" ref="AG7:AG42" ca="1" si="8">IF($AT7,OFFSET($A$6,$AQ7,AG$2),OR(AND($AF7,$AI7),IFERROR(IF($G7,TRUE,FALSE),FALSE)))</f>
        <v>0</v>
      </c>
      <c r="AH7" s="45" t="b">
        <f ca="1">AND($Z7,AG7)</f>
        <v>0</v>
      </c>
      <c r="AI7" s="45" t="b">
        <f t="shared" ref="AI7:AI42" ca="1" si="9">IF($AT7,OFFSET($A$6,$AQ7,AI$2),IFERROR(OR(E7,H7),FALSE))</f>
        <v>0</v>
      </c>
      <c r="AJ7" s="45" t="b">
        <f t="shared" ref="AJ7:AJ42" ca="1" si="10">IF($AT7,OFFSET($A$6,$AQ7,AJ$2),IFERROR(OR(AC7,I7),FALSE))</f>
        <v>0</v>
      </c>
      <c r="AK7" s="45" t="b">
        <f t="shared" ref="AK7:AK42" ca="1" si="11">IF($AT7,OFFSET($A$6,$AQ7,AK$2),IFERROR(IF(J7,TRUE,FALSE),FALSE))</f>
        <v>0</v>
      </c>
      <c r="AL7" s="45" t="b">
        <f ca="1">AND($Z7,AK7)</f>
        <v>0</v>
      </c>
      <c r="AM7" s="45" t="b">
        <f t="shared" ref="AM7:AM42" ca="1" si="12">IF($AT7,OFFSET($A$6,$AQ7,AM$2),IFERROR(IF(K7,TRUE,FALSE),FALSE))</f>
        <v>0</v>
      </c>
      <c r="AN7" s="45" t="b">
        <f ca="1">AND($Z7,AM7)</f>
        <v>0</v>
      </c>
      <c r="AO7" s="45" t="str">
        <f t="shared" ref="AO7:AO42" si="13">R7 &amp; " " &amp; S7 &amp; " " &amp; T7</f>
        <v xml:space="preserve">  </v>
      </c>
      <c r="AP7" s="46"/>
      <c r="AQ7" s="45">
        <f>$A7-1</f>
        <v>0</v>
      </c>
      <c r="AR7" s="45" t="str">
        <f t="shared" ref="AR7:AS26" ca="1" si="14">OFFSET($A$6,$AQ7,AR$2)</f>
        <v>Name</v>
      </c>
      <c r="AS7" s="45" t="str">
        <f t="shared" ca="1" si="14"/>
        <v>Provided Privilege</v>
      </c>
      <c r="AT7" s="45" t="b">
        <f t="shared" ref="AT7:AT13" ca="1" si="15">AND(NOT(ISBLANK($B7)),$B7=$AR7)</f>
        <v>0</v>
      </c>
      <c r="AU7" s="45" t="b">
        <f t="shared" ref="AU7:AU42" ca="1" si="16">AND($AT7,NOT(ISBLANK($AO7)),$AO7=$AS7)</f>
        <v>0</v>
      </c>
      <c r="AV7" s="46"/>
      <c r="AW7" s="45">
        <f t="shared" ref="AW7:AW42" ca="1" si="17">OFFSET($A$6,$AQ7,AX$2)+1</f>
        <v>1</v>
      </c>
      <c r="AX7" s="47" t="e">
        <f ca="1">MATCH(TRUE,OFFSET($A$6,AW7,AX$1,50,1),0)-1+AW7</f>
        <v>#N/A</v>
      </c>
      <c r="AY7" s="47" t="str">
        <f ca="1">IF(ISNA(AX7),"",OFFSET($A$6,AX7,1))</f>
        <v/>
      </c>
      <c r="AZ7" s="45">
        <f t="shared" ref="AZ7:AZ42" ca="1" si="18">OFFSET($A$6,$AQ7,BA$2)+1</f>
        <v>1</v>
      </c>
      <c r="BA7" s="47" t="e">
        <f ca="1">MATCH(TRUE,OFFSET($A$6,AZ7,BA$1,50,1),0)-1+AZ7</f>
        <v>#N/A</v>
      </c>
      <c r="BB7" s="47" t="str">
        <f ca="1">IF(ISNA(BA7),"",OFFSET($A$6,BA7,1))</f>
        <v/>
      </c>
      <c r="BC7" s="45">
        <f t="shared" ref="BC7:BC42" ca="1" si="19">OFFSET($A$6,$AQ7,BD$2)+1</f>
        <v>1</v>
      </c>
      <c r="BD7" s="47" t="e">
        <f ca="1">MATCH(TRUE,OFFSET($A$6,BC7,BD$1,50,1),0)-1+BC7</f>
        <v>#N/A</v>
      </c>
      <c r="BE7" s="47" t="str">
        <f ca="1">IF(ISNA(BD7),"",OFFSET($A$6,BD7,1))</f>
        <v/>
      </c>
      <c r="BF7" s="45">
        <f t="shared" ref="BF7:BF42" ca="1" si="20">OFFSET($A$6,$AQ7,BG$2)+1</f>
        <v>1</v>
      </c>
      <c r="BG7" s="47" t="e">
        <f ca="1">MATCH(TRUE,OFFSET($A$6,BF7,BG$1,50,1),0)-1+BF7</f>
        <v>#N/A</v>
      </c>
      <c r="BH7" s="47" t="str">
        <f ca="1">IF(ISNA(BG7),"",OFFSET($A$6,BG7,1))</f>
        <v/>
      </c>
      <c r="BI7" s="98" t="b">
        <v>0</v>
      </c>
      <c r="BJ7" s="99" t="b">
        <v>0</v>
      </c>
      <c r="BK7" s="99" t="b">
        <v>0</v>
      </c>
      <c r="BL7" s="99" t="b">
        <v>0</v>
      </c>
      <c r="BM7" s="100" t="b">
        <v>1</v>
      </c>
      <c r="BN7" s="101" t="b">
        <v>1</v>
      </c>
      <c r="BO7" s="98" t="b">
        <v>0</v>
      </c>
      <c r="BP7" s="99" t="b">
        <v>0</v>
      </c>
      <c r="BQ7" s="99" t="b">
        <v>0</v>
      </c>
      <c r="BR7" s="99" t="b">
        <v>0</v>
      </c>
      <c r="BS7" s="100" t="b">
        <v>1</v>
      </c>
      <c r="BT7" s="101" t="b">
        <v>1</v>
      </c>
      <c r="BU7" s="45">
        <f t="shared" ref="BU7:BU42" ca="1" si="21">OFFSET($A$6,$AQ7,BV$2)+1</f>
        <v>1</v>
      </c>
      <c r="BV7" s="47" t="e">
        <f ca="1">MATCH(TRUE,OFFSET($A$6,BU7,BV$1,50,1),0)-1+BU7</f>
        <v>#N/A</v>
      </c>
      <c r="BW7" s="166" t="str">
        <f ca="1">IF(ISNA(BV7),"","Other Applications' Data on " &amp; OFFSET($A$6,BV7,1))</f>
        <v/>
      </c>
      <c r="BX7" s="167" t="b">
        <v>1</v>
      </c>
      <c r="BY7" s="168" t="b">
        <v>1</v>
      </c>
      <c r="BZ7" s="168" t="b">
        <v>1</v>
      </c>
      <c r="CA7" s="168" t="b">
        <v>1</v>
      </c>
      <c r="CB7" s="168" t="b">
        <v>0</v>
      </c>
      <c r="CC7" s="169" t="b">
        <v>1</v>
      </c>
      <c r="CD7" s="167" t="b">
        <v>1</v>
      </c>
      <c r="CE7" s="168" t="b">
        <v>1</v>
      </c>
      <c r="CF7" s="168" t="b">
        <v>1</v>
      </c>
      <c r="CG7" s="168" t="b">
        <v>1</v>
      </c>
      <c r="CH7" s="168" t="b">
        <v>0</v>
      </c>
      <c r="CI7" s="169" t="b">
        <v>1</v>
      </c>
    </row>
    <row r="8" spans="1:87">
      <c r="A8" s="135">
        <f t="shared" si="2"/>
        <v>2</v>
      </c>
      <c r="B8" s="129"/>
      <c r="C8" s="41"/>
      <c r="D8" s="130"/>
      <c r="E8" s="42"/>
      <c r="F8" s="42"/>
      <c r="G8" s="42"/>
      <c r="H8" s="42"/>
      <c r="I8" s="42"/>
      <c r="J8" s="42"/>
      <c r="K8" s="42"/>
      <c r="L8" s="42"/>
      <c r="M8" s="42"/>
      <c r="N8" s="42"/>
      <c r="O8" s="42"/>
      <c r="P8" s="42"/>
      <c r="Q8" s="48"/>
      <c r="R8" s="49"/>
      <c r="S8" s="50"/>
      <c r="T8" s="51"/>
      <c r="U8" s="56"/>
      <c r="V8" s="52"/>
      <c r="W8" s="170"/>
      <c r="X8" s="142"/>
      <c r="Y8" s="45" t="b">
        <f t="shared" si="3"/>
        <v>0</v>
      </c>
      <c r="Z8" s="45" t="b">
        <f t="shared" ca="1" si="4"/>
        <v>0</v>
      </c>
      <c r="AA8" s="45" t="b">
        <f t="shared" ca="1" si="5"/>
        <v>0</v>
      </c>
      <c r="AB8" s="45" t="b">
        <f t="shared" ca="1" si="5"/>
        <v>0</v>
      </c>
      <c r="AC8" s="45" t="b">
        <f t="shared" ca="1" si="5"/>
        <v>0</v>
      </c>
      <c r="AD8" s="45" t="b">
        <f t="shared" ca="1" si="6"/>
        <v>0</v>
      </c>
      <c r="AE8" s="45" t="b">
        <f t="shared" ref="AE8:AE42" ca="1" si="22">AND($Z8,AD8)</f>
        <v>0</v>
      </c>
      <c r="AF8" s="45" t="b">
        <f t="shared" ca="1" si="7"/>
        <v>1</v>
      </c>
      <c r="AG8" s="45" t="b">
        <f t="shared" ca="1" si="8"/>
        <v>0</v>
      </c>
      <c r="AH8" s="45" t="b">
        <f t="shared" ref="AH8:AH42" ca="1" si="23">AND($Z8,AG8)</f>
        <v>0</v>
      </c>
      <c r="AI8" s="45" t="b">
        <f t="shared" ca="1" si="9"/>
        <v>0</v>
      </c>
      <c r="AJ8" s="45" t="b">
        <f t="shared" ca="1" si="10"/>
        <v>0</v>
      </c>
      <c r="AK8" s="45" t="b">
        <f t="shared" ca="1" si="11"/>
        <v>0</v>
      </c>
      <c r="AL8" s="45" t="b">
        <f t="shared" ref="AL8:AN42" ca="1" si="24">AND($Z8,AK8)</f>
        <v>0</v>
      </c>
      <c r="AM8" s="45" t="b">
        <f t="shared" ca="1" si="12"/>
        <v>0</v>
      </c>
      <c r="AN8" s="45" t="b">
        <f t="shared" ca="1" si="24"/>
        <v>0</v>
      </c>
      <c r="AO8" s="45" t="str">
        <f t="shared" si="13"/>
        <v xml:space="preserve">  </v>
      </c>
      <c r="AP8" s="46"/>
      <c r="AQ8" s="45">
        <f>$A8-1</f>
        <v>1</v>
      </c>
      <c r="AR8" s="45">
        <f t="shared" ca="1" si="14"/>
        <v>0</v>
      </c>
      <c r="AS8" s="45" t="str">
        <f t="shared" ca="1" si="14"/>
        <v xml:space="preserve">  </v>
      </c>
      <c r="AT8" s="45" t="b">
        <f t="shared" ca="1" si="15"/>
        <v>0</v>
      </c>
      <c r="AU8" s="45" t="b">
        <f t="shared" ca="1" si="16"/>
        <v>0</v>
      </c>
      <c r="AV8" s="46"/>
      <c r="AW8" s="45" t="e">
        <f t="shared" ca="1" si="17"/>
        <v>#N/A</v>
      </c>
      <c r="AX8" s="47" t="e">
        <f ca="1">MATCH(TRUE,OFFSET($A$6,AW8,AX$1,50,1),0)-1+AW8</f>
        <v>#N/A</v>
      </c>
      <c r="AY8" s="47" t="str">
        <f ca="1">IF(ISNA(AX8),"",OFFSET($A$6,AX8,1))</f>
        <v/>
      </c>
      <c r="AZ8" s="45" t="e">
        <f t="shared" ca="1" si="18"/>
        <v>#N/A</v>
      </c>
      <c r="BA8" s="47" t="e">
        <f ca="1">MATCH(TRUE,OFFSET($A$6,AZ8,BA$1,50,1),0)-1+AZ8</f>
        <v>#N/A</v>
      </c>
      <c r="BB8" s="47" t="str">
        <f ca="1">IF(ISNA(BA8),"",OFFSET($A$6,BA8,1))</f>
        <v/>
      </c>
      <c r="BC8" s="45" t="e">
        <f t="shared" ca="1" si="19"/>
        <v>#N/A</v>
      </c>
      <c r="BD8" s="47" t="e">
        <f ca="1">MATCH(TRUE,OFFSET($A$6,BC8,BD$1,50,1),0)-1+BC8</f>
        <v>#N/A</v>
      </c>
      <c r="BE8" s="47" t="str">
        <f ca="1">IF(ISNA(BD8),"",OFFSET($A$6,BD8,1))</f>
        <v/>
      </c>
      <c r="BF8" s="45" t="e">
        <f t="shared" ca="1" si="20"/>
        <v>#N/A</v>
      </c>
      <c r="BG8" s="47" t="e">
        <f ca="1">MATCH(TRUE,OFFSET($A$6,BF8,BG$1,50,1),0)-1+BF8</f>
        <v>#N/A</v>
      </c>
      <c r="BH8" s="47" t="str">
        <f ca="1">IF(ISNA(BG8),"",OFFSET($A$6,BG8,1))</f>
        <v/>
      </c>
      <c r="BI8" s="98" t="b">
        <v>0</v>
      </c>
      <c r="BJ8" s="99" t="b">
        <v>0</v>
      </c>
      <c r="BK8" s="99" t="b">
        <v>0</v>
      </c>
      <c r="BL8" s="99" t="b">
        <v>0</v>
      </c>
      <c r="BM8" s="100" t="b">
        <v>1</v>
      </c>
      <c r="BN8" s="101" t="b">
        <v>1</v>
      </c>
      <c r="BO8" s="98" t="b">
        <v>0</v>
      </c>
      <c r="BP8" s="99" t="b">
        <v>0</v>
      </c>
      <c r="BQ8" s="99" t="b">
        <v>0</v>
      </c>
      <c r="BR8" s="99" t="b">
        <v>0</v>
      </c>
      <c r="BS8" s="100" t="b">
        <v>1</v>
      </c>
      <c r="BT8" s="101" t="b">
        <v>1</v>
      </c>
      <c r="BU8" s="45" t="e">
        <f t="shared" ca="1" si="21"/>
        <v>#N/A</v>
      </c>
      <c r="BV8" s="47" t="e">
        <f ca="1">MATCH(TRUE,OFFSET($A$6,BU8,BV$1,50,1),0)-1+BU8</f>
        <v>#N/A</v>
      </c>
      <c r="BW8" s="166" t="str">
        <f t="shared" ref="BW8:BW42" ca="1" si="25">IF(ISNA(BV8),"","Other Applications' Data on " &amp; OFFSET($A$6,BV8,1))</f>
        <v/>
      </c>
      <c r="BX8" s="167" t="b">
        <v>1</v>
      </c>
      <c r="BY8" s="168" t="b">
        <v>1</v>
      </c>
      <c r="BZ8" s="168" t="b">
        <v>1</v>
      </c>
      <c r="CA8" s="168" t="b">
        <v>1</v>
      </c>
      <c r="CB8" s="168" t="b">
        <v>0</v>
      </c>
      <c r="CC8" s="169" t="b">
        <v>1</v>
      </c>
      <c r="CD8" s="167" t="b">
        <v>1</v>
      </c>
      <c r="CE8" s="168" t="b">
        <v>1</v>
      </c>
      <c r="CF8" s="168" t="b">
        <v>1</v>
      </c>
      <c r="CG8" s="168" t="b">
        <v>1</v>
      </c>
      <c r="CH8" s="168" t="b">
        <v>0</v>
      </c>
      <c r="CI8" s="169" t="b">
        <v>1</v>
      </c>
    </row>
    <row r="9" spans="1:87">
      <c r="A9" s="135">
        <f t="shared" si="2"/>
        <v>3</v>
      </c>
      <c r="B9" s="129"/>
      <c r="C9" s="41"/>
      <c r="D9" s="41"/>
      <c r="E9" s="42"/>
      <c r="F9" s="42"/>
      <c r="G9" s="42"/>
      <c r="H9" s="42"/>
      <c r="I9" s="42"/>
      <c r="J9" s="42"/>
      <c r="K9" s="42"/>
      <c r="L9" s="42"/>
      <c r="M9" s="42"/>
      <c r="N9" s="42"/>
      <c r="O9" s="42"/>
      <c r="P9" s="42"/>
      <c r="Q9" s="48"/>
      <c r="R9" s="49"/>
      <c r="S9" s="50"/>
      <c r="T9" s="51"/>
      <c r="U9" s="56"/>
      <c r="V9" s="52"/>
      <c r="W9" s="170"/>
      <c r="X9" s="142"/>
      <c r="Y9" s="45" t="b">
        <f t="shared" si="3"/>
        <v>0</v>
      </c>
      <c r="Z9" s="45" t="b">
        <f t="shared" ca="1" si="4"/>
        <v>0</v>
      </c>
      <c r="AA9" s="45" t="b">
        <f t="shared" ca="1" si="5"/>
        <v>0</v>
      </c>
      <c r="AB9" s="45" t="b">
        <f t="shared" ca="1" si="5"/>
        <v>0</v>
      </c>
      <c r="AC9" s="45" t="b">
        <f t="shared" ca="1" si="5"/>
        <v>0</v>
      </c>
      <c r="AD9" s="45" t="b">
        <f t="shared" ca="1" si="6"/>
        <v>0</v>
      </c>
      <c r="AE9" s="45" t="b">
        <f t="shared" ca="1" si="22"/>
        <v>0</v>
      </c>
      <c r="AF9" s="45" t="b">
        <f t="shared" ca="1" si="7"/>
        <v>1</v>
      </c>
      <c r="AG9" s="45" t="b">
        <f t="shared" ca="1" si="8"/>
        <v>0</v>
      </c>
      <c r="AH9" s="45" t="b">
        <f t="shared" ca="1" si="23"/>
        <v>0</v>
      </c>
      <c r="AI9" s="45" t="b">
        <f t="shared" ca="1" si="9"/>
        <v>0</v>
      </c>
      <c r="AJ9" s="45" t="b">
        <f t="shared" ca="1" si="10"/>
        <v>0</v>
      </c>
      <c r="AK9" s="45" t="b">
        <f t="shared" ca="1" si="11"/>
        <v>0</v>
      </c>
      <c r="AL9" s="45" t="b">
        <f t="shared" ca="1" si="24"/>
        <v>0</v>
      </c>
      <c r="AM9" s="45" t="b">
        <f t="shared" ca="1" si="12"/>
        <v>0</v>
      </c>
      <c r="AN9" s="45" t="b">
        <f t="shared" ca="1" si="24"/>
        <v>0</v>
      </c>
      <c r="AO9" s="45" t="str">
        <f t="shared" si="13"/>
        <v xml:space="preserve">  </v>
      </c>
      <c r="AP9" s="46"/>
      <c r="AQ9" s="45">
        <f t="shared" ref="AQ9:AQ42" si="26">$A9-1</f>
        <v>2</v>
      </c>
      <c r="AR9" s="45">
        <f t="shared" ca="1" si="14"/>
        <v>0</v>
      </c>
      <c r="AS9" s="45" t="str">
        <f t="shared" ca="1" si="14"/>
        <v xml:space="preserve">  </v>
      </c>
      <c r="AT9" s="45" t="b">
        <f t="shared" ca="1" si="15"/>
        <v>0</v>
      </c>
      <c r="AU9" s="45" t="b">
        <f t="shared" ca="1" si="16"/>
        <v>0</v>
      </c>
      <c r="AV9" s="46"/>
      <c r="AW9" s="45" t="e">
        <f t="shared" ca="1" si="17"/>
        <v>#N/A</v>
      </c>
      <c r="AX9" s="47" t="e">
        <f t="shared" ref="AX9:AX42" ca="1" si="27">MATCH(TRUE,OFFSET($A$6,AW9,AX$1,50,1),0)-1+AW9</f>
        <v>#N/A</v>
      </c>
      <c r="AY9" s="47" t="str">
        <f t="shared" ref="AY9:AY42" ca="1" si="28">IF(ISNA(AX9),"",OFFSET($A$6,AX9,1))</f>
        <v/>
      </c>
      <c r="AZ9" s="45" t="e">
        <f t="shared" ca="1" si="18"/>
        <v>#N/A</v>
      </c>
      <c r="BA9" s="47" t="e">
        <f t="shared" ref="BA9:BA42" ca="1" si="29">MATCH(TRUE,OFFSET($A$6,AZ9,BA$1,50,1),0)-1+AZ9</f>
        <v>#N/A</v>
      </c>
      <c r="BB9" s="47" t="str">
        <f t="shared" ref="BB9:BB42" ca="1" si="30">IF(ISNA(BA9),"",OFFSET($A$6,BA9,1))</f>
        <v/>
      </c>
      <c r="BC9" s="45" t="e">
        <f t="shared" ca="1" si="19"/>
        <v>#N/A</v>
      </c>
      <c r="BD9" s="47" t="e">
        <f t="shared" ref="BD9:BD42" ca="1" si="31">MATCH(TRUE,OFFSET($A$6,BC9,BD$1,50,1),0)-1+BC9</f>
        <v>#N/A</v>
      </c>
      <c r="BE9" s="47" t="str">
        <f t="shared" ref="BE9:BE42" ca="1" si="32">IF(ISNA(BD9),"",OFFSET($A$6,BD9,1))</f>
        <v/>
      </c>
      <c r="BF9" s="45" t="e">
        <f t="shared" ca="1" si="20"/>
        <v>#N/A</v>
      </c>
      <c r="BG9" s="47" t="e">
        <f t="shared" ref="BG9:BG42" ca="1" si="33">MATCH(TRUE,OFFSET($A$6,BF9,BG$1,50,1),0)-1+BF9</f>
        <v>#N/A</v>
      </c>
      <c r="BH9" s="47" t="str">
        <f t="shared" ref="BH9:BH42" ca="1" si="34">IF(ISNA(BG9),"",OFFSET($A$6,BG9,1))</f>
        <v/>
      </c>
      <c r="BI9" s="98" t="b">
        <v>0</v>
      </c>
      <c r="BJ9" s="99" t="b">
        <v>0</v>
      </c>
      <c r="BK9" s="99" t="b">
        <v>0</v>
      </c>
      <c r="BL9" s="99" t="b">
        <v>0</v>
      </c>
      <c r="BM9" s="100" t="b">
        <v>1</v>
      </c>
      <c r="BN9" s="101" t="b">
        <v>1</v>
      </c>
      <c r="BO9" s="98" t="b">
        <v>0</v>
      </c>
      <c r="BP9" s="99" t="b">
        <v>0</v>
      </c>
      <c r="BQ9" s="99" t="b">
        <v>0</v>
      </c>
      <c r="BR9" s="99" t="b">
        <v>0</v>
      </c>
      <c r="BS9" s="100" t="b">
        <v>1</v>
      </c>
      <c r="BT9" s="101" t="b">
        <v>1</v>
      </c>
      <c r="BU9" s="45" t="e">
        <f t="shared" ca="1" si="21"/>
        <v>#N/A</v>
      </c>
      <c r="BV9" s="47" t="e">
        <f t="shared" ref="BV9:BV42" ca="1" si="35">MATCH(TRUE,OFFSET($A$6,BU9,BV$1,50,1),0)-1+BU9</f>
        <v>#N/A</v>
      </c>
      <c r="BW9" s="166" t="str">
        <f t="shared" ca="1" si="25"/>
        <v/>
      </c>
      <c r="BX9" s="167" t="b">
        <v>1</v>
      </c>
      <c r="BY9" s="168" t="b">
        <v>1</v>
      </c>
      <c r="BZ9" s="168" t="b">
        <v>1</v>
      </c>
      <c r="CA9" s="168" t="b">
        <v>1</v>
      </c>
      <c r="CB9" s="168" t="b">
        <v>0</v>
      </c>
      <c r="CC9" s="169" t="b">
        <v>1</v>
      </c>
      <c r="CD9" s="167" t="b">
        <v>1</v>
      </c>
      <c r="CE9" s="168" t="b">
        <v>1</v>
      </c>
      <c r="CF9" s="168" t="b">
        <v>1</v>
      </c>
      <c r="CG9" s="168" t="b">
        <v>1</v>
      </c>
      <c r="CH9" s="168" t="b">
        <v>0</v>
      </c>
      <c r="CI9" s="169" t="b">
        <v>1</v>
      </c>
    </row>
    <row r="10" spans="1:87">
      <c r="A10" s="135">
        <f t="shared" si="2"/>
        <v>4</v>
      </c>
      <c r="B10" s="129"/>
      <c r="C10" s="41"/>
      <c r="D10" s="41"/>
      <c r="E10" s="42"/>
      <c r="F10" s="42"/>
      <c r="G10" s="42"/>
      <c r="H10" s="42"/>
      <c r="I10" s="42"/>
      <c r="J10" s="42"/>
      <c r="K10" s="42"/>
      <c r="L10" s="42"/>
      <c r="M10" s="42"/>
      <c r="N10" s="42"/>
      <c r="O10" s="42"/>
      <c r="P10" s="42"/>
      <c r="Q10" s="48"/>
      <c r="R10" s="49"/>
      <c r="S10" s="50"/>
      <c r="T10" s="51"/>
      <c r="U10" s="56"/>
      <c r="V10" s="52"/>
      <c r="W10" s="170"/>
      <c r="X10" s="142"/>
      <c r="Y10" s="45" t="b">
        <f t="shared" si="3"/>
        <v>0</v>
      </c>
      <c r="Z10" s="45" t="b">
        <f t="shared" ca="1" si="4"/>
        <v>0</v>
      </c>
      <c r="AA10" s="45" t="b">
        <f t="shared" ca="1" si="5"/>
        <v>0</v>
      </c>
      <c r="AB10" s="45" t="b">
        <f t="shared" ca="1" si="5"/>
        <v>0</v>
      </c>
      <c r="AC10" s="45" t="b">
        <f t="shared" ca="1" si="5"/>
        <v>0</v>
      </c>
      <c r="AD10" s="45" t="b">
        <f t="shared" ca="1" si="6"/>
        <v>0</v>
      </c>
      <c r="AE10" s="45" t="b">
        <f t="shared" ca="1" si="22"/>
        <v>0</v>
      </c>
      <c r="AF10" s="45" t="b">
        <f t="shared" ca="1" si="7"/>
        <v>1</v>
      </c>
      <c r="AG10" s="45" t="b">
        <f t="shared" ca="1" si="8"/>
        <v>0</v>
      </c>
      <c r="AH10" s="45" t="b">
        <f t="shared" ca="1" si="23"/>
        <v>0</v>
      </c>
      <c r="AI10" s="45" t="b">
        <f t="shared" ca="1" si="9"/>
        <v>0</v>
      </c>
      <c r="AJ10" s="45" t="b">
        <f t="shared" ca="1" si="10"/>
        <v>0</v>
      </c>
      <c r="AK10" s="45" t="b">
        <f t="shared" ca="1" si="11"/>
        <v>0</v>
      </c>
      <c r="AL10" s="45" t="b">
        <f t="shared" ca="1" si="24"/>
        <v>0</v>
      </c>
      <c r="AM10" s="45" t="b">
        <f t="shared" ca="1" si="12"/>
        <v>0</v>
      </c>
      <c r="AN10" s="45" t="b">
        <f t="shared" ca="1" si="24"/>
        <v>0</v>
      </c>
      <c r="AO10" s="45" t="str">
        <f t="shared" si="13"/>
        <v xml:space="preserve">  </v>
      </c>
      <c r="AP10" s="46"/>
      <c r="AQ10" s="45">
        <f t="shared" si="26"/>
        <v>3</v>
      </c>
      <c r="AR10" s="45">
        <f t="shared" ca="1" si="14"/>
        <v>0</v>
      </c>
      <c r="AS10" s="45" t="str">
        <f t="shared" ca="1" si="14"/>
        <v xml:space="preserve">  </v>
      </c>
      <c r="AT10" s="45" t="b">
        <f t="shared" ca="1" si="15"/>
        <v>0</v>
      </c>
      <c r="AU10" s="45" t="b">
        <f t="shared" ca="1" si="16"/>
        <v>0</v>
      </c>
      <c r="AV10" s="46"/>
      <c r="AW10" s="45" t="e">
        <f t="shared" ca="1" si="17"/>
        <v>#N/A</v>
      </c>
      <c r="AX10" s="47" t="e">
        <f t="shared" ca="1" si="27"/>
        <v>#N/A</v>
      </c>
      <c r="AY10" s="47" t="str">
        <f t="shared" ca="1" si="28"/>
        <v/>
      </c>
      <c r="AZ10" s="45" t="e">
        <f t="shared" ca="1" si="18"/>
        <v>#N/A</v>
      </c>
      <c r="BA10" s="47" t="e">
        <f t="shared" ca="1" si="29"/>
        <v>#N/A</v>
      </c>
      <c r="BB10" s="47" t="str">
        <f t="shared" ca="1" si="30"/>
        <v/>
      </c>
      <c r="BC10" s="45" t="e">
        <f t="shared" ca="1" si="19"/>
        <v>#N/A</v>
      </c>
      <c r="BD10" s="47" t="e">
        <f t="shared" ca="1" si="31"/>
        <v>#N/A</v>
      </c>
      <c r="BE10" s="47" t="str">
        <f t="shared" ca="1" si="32"/>
        <v/>
      </c>
      <c r="BF10" s="45" t="e">
        <f t="shared" ca="1" si="20"/>
        <v>#N/A</v>
      </c>
      <c r="BG10" s="47" t="e">
        <f t="shared" ca="1" si="33"/>
        <v>#N/A</v>
      </c>
      <c r="BH10" s="47" t="str">
        <f t="shared" ca="1" si="34"/>
        <v/>
      </c>
      <c r="BI10" s="98" t="b">
        <v>0</v>
      </c>
      <c r="BJ10" s="99" t="b">
        <v>0</v>
      </c>
      <c r="BK10" s="99" t="b">
        <v>0</v>
      </c>
      <c r="BL10" s="99" t="b">
        <v>0</v>
      </c>
      <c r="BM10" s="100" t="b">
        <v>1</v>
      </c>
      <c r="BN10" s="101" t="b">
        <v>1</v>
      </c>
      <c r="BO10" s="98" t="b">
        <v>0</v>
      </c>
      <c r="BP10" s="99" t="b">
        <v>0</v>
      </c>
      <c r="BQ10" s="99" t="b">
        <v>0</v>
      </c>
      <c r="BR10" s="99" t="b">
        <v>0</v>
      </c>
      <c r="BS10" s="100" t="b">
        <v>1</v>
      </c>
      <c r="BT10" s="101" t="b">
        <v>1</v>
      </c>
      <c r="BU10" s="45" t="e">
        <f t="shared" ca="1" si="21"/>
        <v>#N/A</v>
      </c>
      <c r="BV10" s="47" t="e">
        <f t="shared" ca="1" si="35"/>
        <v>#N/A</v>
      </c>
      <c r="BW10" s="166" t="str">
        <f t="shared" ca="1" si="25"/>
        <v/>
      </c>
      <c r="BX10" s="167" t="b">
        <v>1</v>
      </c>
      <c r="BY10" s="168" t="b">
        <v>1</v>
      </c>
      <c r="BZ10" s="168" t="b">
        <v>1</v>
      </c>
      <c r="CA10" s="168" t="b">
        <v>1</v>
      </c>
      <c r="CB10" s="168" t="b">
        <v>0</v>
      </c>
      <c r="CC10" s="169" t="b">
        <v>1</v>
      </c>
      <c r="CD10" s="167" t="b">
        <v>1</v>
      </c>
      <c r="CE10" s="168" t="b">
        <v>1</v>
      </c>
      <c r="CF10" s="168" t="b">
        <v>1</v>
      </c>
      <c r="CG10" s="168" t="b">
        <v>1</v>
      </c>
      <c r="CH10" s="168" t="b">
        <v>0</v>
      </c>
      <c r="CI10" s="169" t="b">
        <v>1</v>
      </c>
    </row>
    <row r="11" spans="1:87">
      <c r="A11" s="135">
        <f t="shared" si="2"/>
        <v>5</v>
      </c>
      <c r="B11" s="129"/>
      <c r="C11" s="41"/>
      <c r="D11" s="130"/>
      <c r="E11" s="42"/>
      <c r="F11" s="42"/>
      <c r="G11" s="42"/>
      <c r="H11" s="42"/>
      <c r="I11" s="42"/>
      <c r="J11" s="42"/>
      <c r="K11" s="42"/>
      <c r="L11" s="42"/>
      <c r="M11" s="42"/>
      <c r="N11" s="42"/>
      <c r="O11" s="42"/>
      <c r="P11" s="42"/>
      <c r="Q11" s="48"/>
      <c r="R11" s="49"/>
      <c r="S11" s="50"/>
      <c r="T11" s="51"/>
      <c r="U11" s="56"/>
      <c r="V11" s="52"/>
      <c r="W11" s="170"/>
      <c r="X11" s="142"/>
      <c r="Y11" s="45" t="b">
        <f t="shared" si="3"/>
        <v>0</v>
      </c>
      <c r="Z11" s="45" t="b">
        <f t="shared" ca="1" si="4"/>
        <v>0</v>
      </c>
      <c r="AA11" s="45" t="b">
        <f t="shared" ca="1" si="5"/>
        <v>0</v>
      </c>
      <c r="AB11" s="45" t="b">
        <f t="shared" ca="1" si="5"/>
        <v>0</v>
      </c>
      <c r="AC11" s="45" t="b">
        <f t="shared" ca="1" si="5"/>
        <v>0</v>
      </c>
      <c r="AD11" s="45" t="b">
        <f t="shared" ca="1" si="6"/>
        <v>0</v>
      </c>
      <c r="AE11" s="45" t="b">
        <f t="shared" ca="1" si="22"/>
        <v>0</v>
      </c>
      <c r="AF11" s="45" t="b">
        <f t="shared" ca="1" si="7"/>
        <v>1</v>
      </c>
      <c r="AG11" s="45" t="b">
        <f t="shared" ca="1" si="8"/>
        <v>0</v>
      </c>
      <c r="AH11" s="45" t="b">
        <f t="shared" ca="1" si="23"/>
        <v>0</v>
      </c>
      <c r="AI11" s="45" t="b">
        <f t="shared" ca="1" si="9"/>
        <v>0</v>
      </c>
      <c r="AJ11" s="45" t="b">
        <f t="shared" ca="1" si="10"/>
        <v>0</v>
      </c>
      <c r="AK11" s="45" t="b">
        <f t="shared" ca="1" si="11"/>
        <v>0</v>
      </c>
      <c r="AL11" s="45" t="b">
        <f t="shared" ca="1" si="24"/>
        <v>0</v>
      </c>
      <c r="AM11" s="45" t="b">
        <f t="shared" ca="1" si="12"/>
        <v>0</v>
      </c>
      <c r="AN11" s="45" t="b">
        <f t="shared" ca="1" si="24"/>
        <v>0</v>
      </c>
      <c r="AO11" s="45" t="str">
        <f t="shared" si="13"/>
        <v xml:space="preserve">  </v>
      </c>
      <c r="AP11" s="46"/>
      <c r="AQ11" s="45">
        <f t="shared" si="26"/>
        <v>4</v>
      </c>
      <c r="AR11" s="45">
        <f t="shared" ca="1" si="14"/>
        <v>0</v>
      </c>
      <c r="AS11" s="45" t="str">
        <f t="shared" ca="1" si="14"/>
        <v xml:space="preserve">  </v>
      </c>
      <c r="AT11" s="45" t="b">
        <f t="shared" ca="1" si="15"/>
        <v>0</v>
      </c>
      <c r="AU11" s="45" t="b">
        <f t="shared" ca="1" si="16"/>
        <v>0</v>
      </c>
      <c r="AV11" s="46"/>
      <c r="AW11" s="45" t="e">
        <f t="shared" ca="1" si="17"/>
        <v>#N/A</v>
      </c>
      <c r="AX11" s="47" t="e">
        <f t="shared" ca="1" si="27"/>
        <v>#N/A</v>
      </c>
      <c r="AY11" s="47" t="str">
        <f t="shared" ca="1" si="28"/>
        <v/>
      </c>
      <c r="AZ11" s="45" t="e">
        <f t="shared" ca="1" si="18"/>
        <v>#N/A</v>
      </c>
      <c r="BA11" s="47" t="e">
        <f t="shared" ca="1" si="29"/>
        <v>#N/A</v>
      </c>
      <c r="BB11" s="47" t="str">
        <f t="shared" ca="1" si="30"/>
        <v/>
      </c>
      <c r="BC11" s="45" t="e">
        <f t="shared" ca="1" si="19"/>
        <v>#N/A</v>
      </c>
      <c r="BD11" s="47" t="e">
        <f t="shared" ca="1" si="31"/>
        <v>#N/A</v>
      </c>
      <c r="BE11" s="47" t="str">
        <f t="shared" ca="1" si="32"/>
        <v/>
      </c>
      <c r="BF11" s="45" t="e">
        <f t="shared" ca="1" si="20"/>
        <v>#N/A</v>
      </c>
      <c r="BG11" s="47" t="e">
        <f t="shared" ca="1" si="33"/>
        <v>#N/A</v>
      </c>
      <c r="BH11" s="47" t="str">
        <f t="shared" ca="1" si="34"/>
        <v/>
      </c>
      <c r="BI11" s="98" t="b">
        <v>0</v>
      </c>
      <c r="BJ11" s="99" t="b">
        <v>0</v>
      </c>
      <c r="BK11" s="99" t="b">
        <v>0</v>
      </c>
      <c r="BL11" s="99" t="b">
        <v>0</v>
      </c>
      <c r="BM11" s="100" t="b">
        <v>1</v>
      </c>
      <c r="BN11" s="101" t="b">
        <v>1</v>
      </c>
      <c r="BO11" s="98" t="b">
        <v>0</v>
      </c>
      <c r="BP11" s="99" t="b">
        <v>0</v>
      </c>
      <c r="BQ11" s="99" t="b">
        <v>0</v>
      </c>
      <c r="BR11" s="99" t="b">
        <v>0</v>
      </c>
      <c r="BS11" s="100" t="b">
        <v>1</v>
      </c>
      <c r="BT11" s="101" t="b">
        <v>1</v>
      </c>
      <c r="BU11" s="45" t="e">
        <f t="shared" ca="1" si="21"/>
        <v>#N/A</v>
      </c>
      <c r="BV11" s="47" t="e">
        <f t="shared" ca="1" si="35"/>
        <v>#N/A</v>
      </c>
      <c r="BW11" s="166" t="str">
        <f t="shared" ca="1" si="25"/>
        <v/>
      </c>
      <c r="BX11" s="167" t="b">
        <v>1</v>
      </c>
      <c r="BY11" s="168" t="b">
        <v>1</v>
      </c>
      <c r="BZ11" s="168" t="b">
        <v>1</v>
      </c>
      <c r="CA11" s="168" t="b">
        <v>1</v>
      </c>
      <c r="CB11" s="168" t="b">
        <v>0</v>
      </c>
      <c r="CC11" s="169" t="b">
        <v>1</v>
      </c>
      <c r="CD11" s="167" t="b">
        <v>1</v>
      </c>
      <c r="CE11" s="168" t="b">
        <v>1</v>
      </c>
      <c r="CF11" s="168" t="b">
        <v>1</v>
      </c>
      <c r="CG11" s="168" t="b">
        <v>1</v>
      </c>
      <c r="CH11" s="168" t="b">
        <v>0</v>
      </c>
      <c r="CI11" s="169" t="b">
        <v>1</v>
      </c>
    </row>
    <row r="12" spans="1:87">
      <c r="A12" s="135">
        <f t="shared" si="2"/>
        <v>6</v>
      </c>
      <c r="B12" s="129"/>
      <c r="C12" s="41"/>
      <c r="D12" s="130"/>
      <c r="E12" s="42"/>
      <c r="F12" s="42"/>
      <c r="G12" s="42"/>
      <c r="H12" s="42"/>
      <c r="I12" s="42"/>
      <c r="J12" s="42"/>
      <c r="K12" s="42"/>
      <c r="L12" s="42"/>
      <c r="M12" s="42"/>
      <c r="N12" s="42"/>
      <c r="O12" s="42"/>
      <c r="P12" s="42"/>
      <c r="Q12" s="48"/>
      <c r="R12" s="49"/>
      <c r="S12" s="50"/>
      <c r="T12" s="51"/>
      <c r="U12" s="56"/>
      <c r="V12" s="52"/>
      <c r="W12" s="170"/>
      <c r="X12" s="142"/>
      <c r="Y12" s="45" t="b">
        <f t="shared" si="3"/>
        <v>0</v>
      </c>
      <c r="Z12" s="45" t="b">
        <f t="shared" ca="1" si="4"/>
        <v>0</v>
      </c>
      <c r="AA12" s="45" t="b">
        <f t="shared" ca="1" si="5"/>
        <v>0</v>
      </c>
      <c r="AB12" s="45" t="b">
        <f t="shared" ca="1" si="5"/>
        <v>0</v>
      </c>
      <c r="AC12" s="45" t="b">
        <f t="shared" ca="1" si="5"/>
        <v>0</v>
      </c>
      <c r="AD12" s="45" t="b">
        <f t="shared" ca="1" si="6"/>
        <v>0</v>
      </c>
      <c r="AE12" s="45" t="b">
        <f t="shared" ca="1" si="22"/>
        <v>0</v>
      </c>
      <c r="AF12" s="45" t="b">
        <f t="shared" ca="1" si="7"/>
        <v>1</v>
      </c>
      <c r="AG12" s="45" t="b">
        <f t="shared" ca="1" si="8"/>
        <v>0</v>
      </c>
      <c r="AH12" s="45" t="b">
        <f t="shared" ca="1" si="23"/>
        <v>0</v>
      </c>
      <c r="AI12" s="45" t="b">
        <f t="shared" ca="1" si="9"/>
        <v>0</v>
      </c>
      <c r="AJ12" s="45" t="b">
        <f t="shared" ca="1" si="10"/>
        <v>0</v>
      </c>
      <c r="AK12" s="45" t="b">
        <f t="shared" ca="1" si="11"/>
        <v>0</v>
      </c>
      <c r="AL12" s="45" t="b">
        <f t="shared" ca="1" si="24"/>
        <v>0</v>
      </c>
      <c r="AM12" s="45" t="b">
        <f t="shared" ca="1" si="12"/>
        <v>0</v>
      </c>
      <c r="AN12" s="45" t="b">
        <f t="shared" ca="1" si="24"/>
        <v>0</v>
      </c>
      <c r="AO12" s="45" t="str">
        <f t="shared" si="13"/>
        <v xml:space="preserve">  </v>
      </c>
      <c r="AP12" s="46"/>
      <c r="AQ12" s="45">
        <f t="shared" si="26"/>
        <v>5</v>
      </c>
      <c r="AR12" s="45">
        <f t="shared" ca="1" si="14"/>
        <v>0</v>
      </c>
      <c r="AS12" s="45" t="str">
        <f t="shared" ca="1" si="14"/>
        <v xml:space="preserve">  </v>
      </c>
      <c r="AT12" s="45" t="b">
        <f t="shared" ca="1" si="15"/>
        <v>0</v>
      </c>
      <c r="AU12" s="45" t="b">
        <f t="shared" ca="1" si="16"/>
        <v>0</v>
      </c>
      <c r="AV12" s="46"/>
      <c r="AW12" s="45" t="e">
        <f t="shared" ca="1" si="17"/>
        <v>#N/A</v>
      </c>
      <c r="AX12" s="47" t="e">
        <f t="shared" ca="1" si="27"/>
        <v>#N/A</v>
      </c>
      <c r="AY12" s="47" t="str">
        <f t="shared" ca="1" si="28"/>
        <v/>
      </c>
      <c r="AZ12" s="45" t="e">
        <f t="shared" ca="1" si="18"/>
        <v>#N/A</v>
      </c>
      <c r="BA12" s="47" t="e">
        <f t="shared" ca="1" si="29"/>
        <v>#N/A</v>
      </c>
      <c r="BB12" s="47" t="str">
        <f t="shared" ca="1" si="30"/>
        <v/>
      </c>
      <c r="BC12" s="45" t="e">
        <f t="shared" ca="1" si="19"/>
        <v>#N/A</v>
      </c>
      <c r="BD12" s="47" t="e">
        <f t="shared" ca="1" si="31"/>
        <v>#N/A</v>
      </c>
      <c r="BE12" s="47" t="str">
        <f t="shared" ca="1" si="32"/>
        <v/>
      </c>
      <c r="BF12" s="45" t="e">
        <f t="shared" ca="1" si="20"/>
        <v>#N/A</v>
      </c>
      <c r="BG12" s="47" t="e">
        <f t="shared" ca="1" si="33"/>
        <v>#N/A</v>
      </c>
      <c r="BH12" s="47" t="str">
        <f t="shared" ca="1" si="34"/>
        <v/>
      </c>
      <c r="BI12" s="98" t="b">
        <v>0</v>
      </c>
      <c r="BJ12" s="99" t="b">
        <v>0</v>
      </c>
      <c r="BK12" s="99" t="b">
        <v>0</v>
      </c>
      <c r="BL12" s="99" t="b">
        <v>0</v>
      </c>
      <c r="BM12" s="100" t="b">
        <v>1</v>
      </c>
      <c r="BN12" s="101" t="b">
        <v>1</v>
      </c>
      <c r="BO12" s="98" t="b">
        <v>0</v>
      </c>
      <c r="BP12" s="99" t="b">
        <v>0</v>
      </c>
      <c r="BQ12" s="99" t="b">
        <v>0</v>
      </c>
      <c r="BR12" s="99" t="b">
        <v>0</v>
      </c>
      <c r="BS12" s="100" t="b">
        <v>1</v>
      </c>
      <c r="BT12" s="101" t="b">
        <v>1</v>
      </c>
      <c r="BU12" s="45" t="e">
        <f t="shared" ca="1" si="21"/>
        <v>#N/A</v>
      </c>
      <c r="BV12" s="47" t="e">
        <f t="shared" ca="1" si="35"/>
        <v>#N/A</v>
      </c>
      <c r="BW12" s="166" t="str">
        <f t="shared" ca="1" si="25"/>
        <v/>
      </c>
      <c r="BX12" s="167" t="b">
        <v>1</v>
      </c>
      <c r="BY12" s="168" t="b">
        <v>1</v>
      </c>
      <c r="BZ12" s="168" t="b">
        <v>1</v>
      </c>
      <c r="CA12" s="168" t="b">
        <v>1</v>
      </c>
      <c r="CB12" s="168" t="b">
        <v>0</v>
      </c>
      <c r="CC12" s="169" t="b">
        <v>1</v>
      </c>
      <c r="CD12" s="167" t="b">
        <v>1</v>
      </c>
      <c r="CE12" s="168" t="b">
        <v>1</v>
      </c>
      <c r="CF12" s="168" t="b">
        <v>1</v>
      </c>
      <c r="CG12" s="168" t="b">
        <v>1</v>
      </c>
      <c r="CH12" s="168" t="b">
        <v>0</v>
      </c>
      <c r="CI12" s="169" t="b">
        <v>1</v>
      </c>
    </row>
    <row r="13" spans="1:87">
      <c r="A13" s="135">
        <f t="shared" si="2"/>
        <v>7</v>
      </c>
      <c r="B13" s="129"/>
      <c r="C13" s="41"/>
      <c r="D13" s="41"/>
      <c r="E13" s="42"/>
      <c r="F13" s="42"/>
      <c r="G13" s="42"/>
      <c r="H13" s="42"/>
      <c r="I13" s="42"/>
      <c r="J13" s="42"/>
      <c r="K13" s="42"/>
      <c r="L13" s="42"/>
      <c r="M13" s="42"/>
      <c r="N13" s="42"/>
      <c r="O13" s="42"/>
      <c r="P13" s="42"/>
      <c r="Q13" s="48"/>
      <c r="R13" s="49"/>
      <c r="S13" s="50"/>
      <c r="T13" s="51"/>
      <c r="U13" s="56"/>
      <c r="V13" s="52"/>
      <c r="W13" s="170"/>
      <c r="X13" s="142"/>
      <c r="Y13" s="45" t="b">
        <f t="shared" si="3"/>
        <v>0</v>
      </c>
      <c r="Z13" s="45" t="b">
        <f t="shared" ca="1" si="4"/>
        <v>0</v>
      </c>
      <c r="AA13" s="45" t="b">
        <f t="shared" ca="1" si="5"/>
        <v>0</v>
      </c>
      <c r="AB13" s="45" t="b">
        <f t="shared" ca="1" si="5"/>
        <v>0</v>
      </c>
      <c r="AC13" s="45" t="b">
        <f t="shared" ca="1" si="5"/>
        <v>0</v>
      </c>
      <c r="AD13" s="45" t="b">
        <f t="shared" ca="1" si="6"/>
        <v>0</v>
      </c>
      <c r="AE13" s="45" t="b">
        <f t="shared" ca="1" si="22"/>
        <v>0</v>
      </c>
      <c r="AF13" s="45" t="b">
        <f t="shared" ca="1" si="7"/>
        <v>1</v>
      </c>
      <c r="AG13" s="45" t="b">
        <f t="shared" ca="1" si="8"/>
        <v>0</v>
      </c>
      <c r="AH13" s="45" t="b">
        <f t="shared" ca="1" si="23"/>
        <v>0</v>
      </c>
      <c r="AI13" s="45" t="b">
        <f t="shared" ca="1" si="9"/>
        <v>0</v>
      </c>
      <c r="AJ13" s="45" t="b">
        <f t="shared" ca="1" si="10"/>
        <v>0</v>
      </c>
      <c r="AK13" s="45" t="b">
        <f t="shared" ca="1" si="11"/>
        <v>0</v>
      </c>
      <c r="AL13" s="45" t="b">
        <f t="shared" ca="1" si="24"/>
        <v>0</v>
      </c>
      <c r="AM13" s="45" t="b">
        <f t="shared" ca="1" si="12"/>
        <v>0</v>
      </c>
      <c r="AN13" s="45" t="b">
        <f t="shared" ca="1" si="24"/>
        <v>0</v>
      </c>
      <c r="AO13" s="45" t="str">
        <f t="shared" si="13"/>
        <v xml:space="preserve">  </v>
      </c>
      <c r="AP13" s="46"/>
      <c r="AQ13" s="45">
        <f t="shared" si="26"/>
        <v>6</v>
      </c>
      <c r="AR13" s="45">
        <f t="shared" ca="1" si="14"/>
        <v>0</v>
      </c>
      <c r="AS13" s="45" t="str">
        <f t="shared" ca="1" si="14"/>
        <v xml:space="preserve">  </v>
      </c>
      <c r="AT13" s="45" t="b">
        <f t="shared" ca="1" si="15"/>
        <v>0</v>
      </c>
      <c r="AU13" s="45" t="b">
        <f t="shared" ca="1" si="16"/>
        <v>0</v>
      </c>
      <c r="AV13" s="46"/>
      <c r="AW13" s="45" t="e">
        <f t="shared" ca="1" si="17"/>
        <v>#N/A</v>
      </c>
      <c r="AX13" s="47" t="e">
        <f t="shared" ca="1" si="27"/>
        <v>#N/A</v>
      </c>
      <c r="AY13" s="47" t="str">
        <f t="shared" ca="1" si="28"/>
        <v/>
      </c>
      <c r="AZ13" s="45" t="e">
        <f t="shared" ca="1" si="18"/>
        <v>#N/A</v>
      </c>
      <c r="BA13" s="47" t="e">
        <f t="shared" ca="1" si="29"/>
        <v>#N/A</v>
      </c>
      <c r="BB13" s="47" t="str">
        <f t="shared" ca="1" si="30"/>
        <v/>
      </c>
      <c r="BC13" s="45" t="e">
        <f t="shared" ca="1" si="19"/>
        <v>#N/A</v>
      </c>
      <c r="BD13" s="47" t="e">
        <f t="shared" ca="1" si="31"/>
        <v>#N/A</v>
      </c>
      <c r="BE13" s="47" t="str">
        <f t="shared" ca="1" si="32"/>
        <v/>
      </c>
      <c r="BF13" s="45" t="e">
        <f t="shared" ca="1" si="20"/>
        <v>#N/A</v>
      </c>
      <c r="BG13" s="47" t="e">
        <f t="shared" ca="1" si="33"/>
        <v>#N/A</v>
      </c>
      <c r="BH13" s="47" t="str">
        <f t="shared" ca="1" si="34"/>
        <v/>
      </c>
      <c r="BI13" s="98" t="b">
        <v>0</v>
      </c>
      <c r="BJ13" s="99" t="b">
        <v>0</v>
      </c>
      <c r="BK13" s="99" t="b">
        <v>0</v>
      </c>
      <c r="BL13" s="99" t="b">
        <v>0</v>
      </c>
      <c r="BM13" s="100" t="b">
        <v>1</v>
      </c>
      <c r="BN13" s="101" t="b">
        <v>1</v>
      </c>
      <c r="BO13" s="98" t="b">
        <v>0</v>
      </c>
      <c r="BP13" s="99" t="b">
        <v>0</v>
      </c>
      <c r="BQ13" s="99" t="b">
        <v>0</v>
      </c>
      <c r="BR13" s="99" t="b">
        <v>0</v>
      </c>
      <c r="BS13" s="100" t="b">
        <v>1</v>
      </c>
      <c r="BT13" s="101" t="b">
        <v>1</v>
      </c>
      <c r="BU13" s="45" t="e">
        <f t="shared" ca="1" si="21"/>
        <v>#N/A</v>
      </c>
      <c r="BV13" s="47" t="e">
        <f t="shared" ca="1" si="35"/>
        <v>#N/A</v>
      </c>
      <c r="BW13" s="166" t="str">
        <f t="shared" ca="1" si="25"/>
        <v/>
      </c>
      <c r="BX13" s="167" t="b">
        <v>1</v>
      </c>
      <c r="BY13" s="168" t="b">
        <v>1</v>
      </c>
      <c r="BZ13" s="168" t="b">
        <v>1</v>
      </c>
      <c r="CA13" s="168" t="b">
        <v>1</v>
      </c>
      <c r="CB13" s="168" t="b">
        <v>0</v>
      </c>
      <c r="CC13" s="169" t="b">
        <v>1</v>
      </c>
      <c r="CD13" s="167" t="b">
        <v>1</v>
      </c>
      <c r="CE13" s="168" t="b">
        <v>1</v>
      </c>
      <c r="CF13" s="168" t="b">
        <v>1</v>
      </c>
      <c r="CG13" s="168" t="b">
        <v>1</v>
      </c>
      <c r="CH13" s="168" t="b">
        <v>0</v>
      </c>
      <c r="CI13" s="169" t="b">
        <v>1</v>
      </c>
    </row>
    <row r="14" spans="1:87">
      <c r="A14" s="135">
        <f t="shared" si="2"/>
        <v>8</v>
      </c>
      <c r="B14" s="129"/>
      <c r="C14" s="41"/>
      <c r="D14" s="41"/>
      <c r="E14" s="42"/>
      <c r="F14" s="42"/>
      <c r="G14" s="42"/>
      <c r="H14" s="42"/>
      <c r="I14" s="42"/>
      <c r="J14" s="42"/>
      <c r="K14" s="42"/>
      <c r="L14" s="42"/>
      <c r="M14" s="42"/>
      <c r="N14" s="42"/>
      <c r="O14" s="42"/>
      <c r="P14" s="42"/>
      <c r="Q14" s="48"/>
      <c r="R14" s="49"/>
      <c r="S14" s="50"/>
      <c r="T14" s="51"/>
      <c r="U14" s="56"/>
      <c r="V14" s="52"/>
      <c r="W14" s="170"/>
      <c r="X14" s="142"/>
      <c r="Y14" s="45" t="b">
        <f t="shared" si="3"/>
        <v>0</v>
      </c>
      <c r="Z14" s="45" t="b">
        <f t="shared" ca="1" si="4"/>
        <v>0</v>
      </c>
      <c r="AA14" s="45" t="b">
        <f t="shared" ca="1" si="5"/>
        <v>0</v>
      </c>
      <c r="AB14" s="45" t="b">
        <f t="shared" ca="1" si="5"/>
        <v>0</v>
      </c>
      <c r="AC14" s="45" t="b">
        <f t="shared" ca="1" si="5"/>
        <v>0</v>
      </c>
      <c r="AD14" s="45" t="b">
        <f t="shared" ca="1" si="6"/>
        <v>0</v>
      </c>
      <c r="AE14" s="45" t="b">
        <f t="shared" ca="1" si="22"/>
        <v>0</v>
      </c>
      <c r="AF14" s="45" t="b">
        <f t="shared" ca="1" si="7"/>
        <v>1</v>
      </c>
      <c r="AG14" s="45" t="b">
        <f t="shared" ca="1" si="8"/>
        <v>0</v>
      </c>
      <c r="AH14" s="45" t="b">
        <f t="shared" ca="1" si="23"/>
        <v>0</v>
      </c>
      <c r="AI14" s="45" t="b">
        <f t="shared" ca="1" si="9"/>
        <v>0</v>
      </c>
      <c r="AJ14" s="45" t="b">
        <f t="shared" ca="1" si="10"/>
        <v>0</v>
      </c>
      <c r="AK14" s="45" t="b">
        <f t="shared" ca="1" si="11"/>
        <v>0</v>
      </c>
      <c r="AL14" s="45" t="b">
        <f t="shared" ca="1" si="24"/>
        <v>0</v>
      </c>
      <c r="AM14" s="45" t="b">
        <f t="shared" ca="1" si="12"/>
        <v>0</v>
      </c>
      <c r="AN14" s="45" t="b">
        <f t="shared" ca="1" si="24"/>
        <v>0</v>
      </c>
      <c r="AO14" s="45" t="str">
        <f t="shared" si="13"/>
        <v xml:space="preserve">  </v>
      </c>
      <c r="AP14" s="46"/>
      <c r="AQ14" s="45">
        <f t="shared" si="26"/>
        <v>7</v>
      </c>
      <c r="AR14" s="45">
        <f t="shared" ca="1" si="14"/>
        <v>0</v>
      </c>
      <c r="AS14" s="45" t="str">
        <f t="shared" ca="1" si="14"/>
        <v xml:space="preserve">  </v>
      </c>
      <c r="AT14" s="45" t="b">
        <f ca="1">AND($Y14,$B14=$AR14)</f>
        <v>0</v>
      </c>
      <c r="AU14" s="45" t="b">
        <f t="shared" ca="1" si="16"/>
        <v>0</v>
      </c>
      <c r="AV14" s="46"/>
      <c r="AW14" s="45" t="e">
        <f t="shared" ca="1" si="17"/>
        <v>#N/A</v>
      </c>
      <c r="AX14" s="47" t="e">
        <f t="shared" ca="1" si="27"/>
        <v>#N/A</v>
      </c>
      <c r="AY14" s="47" t="str">
        <f t="shared" ca="1" si="28"/>
        <v/>
      </c>
      <c r="AZ14" s="45" t="e">
        <f t="shared" ca="1" si="18"/>
        <v>#N/A</v>
      </c>
      <c r="BA14" s="47" t="e">
        <f t="shared" ca="1" si="29"/>
        <v>#N/A</v>
      </c>
      <c r="BB14" s="47" t="str">
        <f t="shared" ca="1" si="30"/>
        <v/>
      </c>
      <c r="BC14" s="45" t="e">
        <f t="shared" ca="1" si="19"/>
        <v>#N/A</v>
      </c>
      <c r="BD14" s="47" t="e">
        <f t="shared" ca="1" si="31"/>
        <v>#N/A</v>
      </c>
      <c r="BE14" s="47" t="str">
        <f t="shared" ca="1" si="32"/>
        <v/>
      </c>
      <c r="BF14" s="45" t="e">
        <f t="shared" ca="1" si="20"/>
        <v>#N/A</v>
      </c>
      <c r="BG14" s="47" t="e">
        <f t="shared" ca="1" si="33"/>
        <v>#N/A</v>
      </c>
      <c r="BH14" s="47" t="str">
        <f t="shared" ca="1" si="34"/>
        <v/>
      </c>
      <c r="BI14" s="98" t="b">
        <v>0</v>
      </c>
      <c r="BJ14" s="99" t="b">
        <v>0</v>
      </c>
      <c r="BK14" s="99" t="b">
        <v>0</v>
      </c>
      <c r="BL14" s="99" t="b">
        <v>0</v>
      </c>
      <c r="BM14" s="100" t="b">
        <v>1</v>
      </c>
      <c r="BN14" s="101" t="b">
        <v>1</v>
      </c>
      <c r="BO14" s="98" t="b">
        <v>0</v>
      </c>
      <c r="BP14" s="99" t="b">
        <v>0</v>
      </c>
      <c r="BQ14" s="99" t="b">
        <v>0</v>
      </c>
      <c r="BR14" s="99" t="b">
        <v>0</v>
      </c>
      <c r="BS14" s="100" t="b">
        <v>1</v>
      </c>
      <c r="BT14" s="101" t="b">
        <v>1</v>
      </c>
      <c r="BU14" s="45" t="e">
        <f t="shared" ca="1" si="21"/>
        <v>#N/A</v>
      </c>
      <c r="BV14" s="47" t="e">
        <f t="shared" ca="1" si="35"/>
        <v>#N/A</v>
      </c>
      <c r="BW14" s="166" t="str">
        <f t="shared" ca="1" si="25"/>
        <v/>
      </c>
      <c r="BX14" s="167" t="b">
        <v>1</v>
      </c>
      <c r="BY14" s="168" t="b">
        <v>1</v>
      </c>
      <c r="BZ14" s="168" t="b">
        <v>1</v>
      </c>
      <c r="CA14" s="168" t="b">
        <v>1</v>
      </c>
      <c r="CB14" s="168" t="b">
        <v>0</v>
      </c>
      <c r="CC14" s="169" t="b">
        <v>1</v>
      </c>
      <c r="CD14" s="167" t="b">
        <v>1</v>
      </c>
      <c r="CE14" s="168" t="b">
        <v>1</v>
      </c>
      <c r="CF14" s="168" t="b">
        <v>1</v>
      </c>
      <c r="CG14" s="168" t="b">
        <v>1</v>
      </c>
      <c r="CH14" s="168" t="b">
        <v>0</v>
      </c>
      <c r="CI14" s="169" t="b">
        <v>1</v>
      </c>
    </row>
    <row r="15" spans="1:87">
      <c r="A15" s="135">
        <f t="shared" si="2"/>
        <v>9</v>
      </c>
      <c r="B15" s="129"/>
      <c r="C15" s="41"/>
      <c r="D15" s="41"/>
      <c r="E15" s="42"/>
      <c r="F15" s="42"/>
      <c r="G15" s="42"/>
      <c r="H15" s="42"/>
      <c r="I15" s="42"/>
      <c r="J15" s="42"/>
      <c r="K15" s="42"/>
      <c r="L15" s="42"/>
      <c r="M15" s="42"/>
      <c r="N15" s="42"/>
      <c r="O15" s="42"/>
      <c r="P15" s="42"/>
      <c r="Q15" s="48"/>
      <c r="R15" s="49"/>
      <c r="S15" s="50"/>
      <c r="T15" s="51"/>
      <c r="U15" s="56"/>
      <c r="V15" s="52"/>
      <c r="W15" s="170"/>
      <c r="X15" s="142"/>
      <c r="Y15" s="45" t="b">
        <f t="shared" si="3"/>
        <v>0</v>
      </c>
      <c r="Z15" s="45" t="b">
        <f t="shared" ca="1" si="4"/>
        <v>0</v>
      </c>
      <c r="AA15" s="45" t="b">
        <f t="shared" ca="1" si="5"/>
        <v>0</v>
      </c>
      <c r="AB15" s="45" t="b">
        <f t="shared" ca="1" si="5"/>
        <v>0</v>
      </c>
      <c r="AC15" s="45" t="b">
        <f t="shared" ca="1" si="5"/>
        <v>0</v>
      </c>
      <c r="AD15" s="45" t="b">
        <f t="shared" ca="1" si="6"/>
        <v>0</v>
      </c>
      <c r="AE15" s="45" t="b">
        <f t="shared" ca="1" si="22"/>
        <v>0</v>
      </c>
      <c r="AF15" s="45" t="b">
        <f t="shared" ca="1" si="7"/>
        <v>1</v>
      </c>
      <c r="AG15" s="45" t="b">
        <f t="shared" ca="1" si="8"/>
        <v>0</v>
      </c>
      <c r="AH15" s="45" t="b">
        <f t="shared" ca="1" si="23"/>
        <v>0</v>
      </c>
      <c r="AI15" s="45" t="b">
        <f t="shared" ca="1" si="9"/>
        <v>0</v>
      </c>
      <c r="AJ15" s="45" t="b">
        <f t="shared" ca="1" si="10"/>
        <v>0</v>
      </c>
      <c r="AK15" s="45" t="b">
        <f t="shared" ca="1" si="11"/>
        <v>0</v>
      </c>
      <c r="AL15" s="45" t="b">
        <f t="shared" ca="1" si="24"/>
        <v>0</v>
      </c>
      <c r="AM15" s="45" t="b">
        <f t="shared" ca="1" si="12"/>
        <v>0</v>
      </c>
      <c r="AN15" s="45" t="b">
        <f t="shared" ca="1" si="24"/>
        <v>0</v>
      </c>
      <c r="AO15" s="45" t="str">
        <f t="shared" si="13"/>
        <v xml:space="preserve">  </v>
      </c>
      <c r="AP15" s="46"/>
      <c r="AQ15" s="45">
        <f t="shared" si="26"/>
        <v>8</v>
      </c>
      <c r="AR15" s="45">
        <f t="shared" ca="1" si="14"/>
        <v>0</v>
      </c>
      <c r="AS15" s="45" t="str">
        <f t="shared" ca="1" si="14"/>
        <v xml:space="preserve">  </v>
      </c>
      <c r="AT15" s="45" t="b">
        <f t="shared" ref="AT15:AT42" ca="1" si="36">AND(NOT(ISBLANK($B15)),$B15=$AR15)</f>
        <v>0</v>
      </c>
      <c r="AU15" s="45" t="b">
        <f t="shared" ca="1" si="16"/>
        <v>0</v>
      </c>
      <c r="AV15" s="46"/>
      <c r="AW15" s="45" t="e">
        <f t="shared" ca="1" si="17"/>
        <v>#N/A</v>
      </c>
      <c r="AX15" s="47" t="e">
        <f t="shared" ca="1" si="27"/>
        <v>#N/A</v>
      </c>
      <c r="AY15" s="47" t="str">
        <f t="shared" ca="1" si="28"/>
        <v/>
      </c>
      <c r="AZ15" s="45" t="e">
        <f t="shared" ca="1" si="18"/>
        <v>#N/A</v>
      </c>
      <c r="BA15" s="47" t="e">
        <f t="shared" ca="1" si="29"/>
        <v>#N/A</v>
      </c>
      <c r="BB15" s="47" t="str">
        <f t="shared" ca="1" si="30"/>
        <v/>
      </c>
      <c r="BC15" s="45" t="e">
        <f t="shared" ca="1" si="19"/>
        <v>#N/A</v>
      </c>
      <c r="BD15" s="47" t="e">
        <f t="shared" ca="1" si="31"/>
        <v>#N/A</v>
      </c>
      <c r="BE15" s="47" t="str">
        <f t="shared" ca="1" si="32"/>
        <v/>
      </c>
      <c r="BF15" s="45" t="e">
        <f t="shared" ca="1" si="20"/>
        <v>#N/A</v>
      </c>
      <c r="BG15" s="47" t="e">
        <f t="shared" ca="1" si="33"/>
        <v>#N/A</v>
      </c>
      <c r="BH15" s="47" t="str">
        <f t="shared" ca="1" si="34"/>
        <v/>
      </c>
      <c r="BI15" s="98" t="b">
        <v>0</v>
      </c>
      <c r="BJ15" s="99" t="b">
        <v>0</v>
      </c>
      <c r="BK15" s="99" t="b">
        <v>0</v>
      </c>
      <c r="BL15" s="99" t="b">
        <v>0</v>
      </c>
      <c r="BM15" s="100" t="b">
        <v>1</v>
      </c>
      <c r="BN15" s="101" t="b">
        <v>1</v>
      </c>
      <c r="BO15" s="98" t="b">
        <v>0</v>
      </c>
      <c r="BP15" s="99" t="b">
        <v>0</v>
      </c>
      <c r="BQ15" s="99" t="b">
        <v>0</v>
      </c>
      <c r="BR15" s="99" t="b">
        <v>0</v>
      </c>
      <c r="BS15" s="100" t="b">
        <v>1</v>
      </c>
      <c r="BT15" s="101" t="b">
        <v>1</v>
      </c>
      <c r="BU15" s="45" t="e">
        <f t="shared" ca="1" si="21"/>
        <v>#N/A</v>
      </c>
      <c r="BV15" s="47" t="e">
        <f t="shared" ca="1" si="35"/>
        <v>#N/A</v>
      </c>
      <c r="BW15" s="166" t="str">
        <f t="shared" ca="1" si="25"/>
        <v/>
      </c>
      <c r="BX15" s="167" t="b">
        <v>1</v>
      </c>
      <c r="BY15" s="168" t="b">
        <v>1</v>
      </c>
      <c r="BZ15" s="168" t="b">
        <v>1</v>
      </c>
      <c r="CA15" s="168" t="b">
        <v>1</v>
      </c>
      <c r="CB15" s="168" t="b">
        <v>0</v>
      </c>
      <c r="CC15" s="169" t="b">
        <v>1</v>
      </c>
      <c r="CD15" s="167" t="b">
        <v>1</v>
      </c>
      <c r="CE15" s="168" t="b">
        <v>1</v>
      </c>
      <c r="CF15" s="168" t="b">
        <v>1</v>
      </c>
      <c r="CG15" s="168" t="b">
        <v>1</v>
      </c>
      <c r="CH15" s="168" t="b">
        <v>0</v>
      </c>
      <c r="CI15" s="169" t="b">
        <v>1</v>
      </c>
    </row>
    <row r="16" spans="1:87">
      <c r="A16" s="135">
        <f t="shared" si="2"/>
        <v>10</v>
      </c>
      <c r="B16" s="129"/>
      <c r="C16" s="41"/>
      <c r="D16" s="41"/>
      <c r="E16" s="42"/>
      <c r="F16" s="42"/>
      <c r="G16" s="42"/>
      <c r="H16" s="42"/>
      <c r="I16" s="42"/>
      <c r="J16" s="42"/>
      <c r="K16" s="42"/>
      <c r="L16" s="42"/>
      <c r="M16" s="42"/>
      <c r="N16" s="42"/>
      <c r="O16" s="42"/>
      <c r="P16" s="42"/>
      <c r="Q16" s="48"/>
      <c r="R16" s="49"/>
      <c r="S16" s="50"/>
      <c r="T16" s="51"/>
      <c r="U16" s="56"/>
      <c r="V16" s="52"/>
      <c r="W16" s="170"/>
      <c r="X16" s="142"/>
      <c r="Y16" s="45" t="b">
        <f t="shared" si="3"/>
        <v>0</v>
      </c>
      <c r="Z16" s="45" t="b">
        <f t="shared" ca="1" si="4"/>
        <v>0</v>
      </c>
      <c r="AA16" s="45" t="b">
        <f t="shared" ca="1" si="5"/>
        <v>0</v>
      </c>
      <c r="AB16" s="45" t="b">
        <f t="shared" ca="1" si="5"/>
        <v>0</v>
      </c>
      <c r="AC16" s="45" t="b">
        <f t="shared" ca="1" si="5"/>
        <v>0</v>
      </c>
      <c r="AD16" s="45" t="b">
        <f t="shared" ca="1" si="6"/>
        <v>0</v>
      </c>
      <c r="AE16" s="45" t="b">
        <f t="shared" ca="1" si="22"/>
        <v>0</v>
      </c>
      <c r="AF16" s="45" t="b">
        <f t="shared" ca="1" si="7"/>
        <v>1</v>
      </c>
      <c r="AG16" s="45" t="b">
        <f t="shared" ca="1" si="8"/>
        <v>0</v>
      </c>
      <c r="AH16" s="45" t="b">
        <f t="shared" ca="1" si="23"/>
        <v>0</v>
      </c>
      <c r="AI16" s="45" t="b">
        <f t="shared" ca="1" si="9"/>
        <v>0</v>
      </c>
      <c r="AJ16" s="45" t="b">
        <f t="shared" ca="1" si="10"/>
        <v>0</v>
      </c>
      <c r="AK16" s="45" t="b">
        <f t="shared" ca="1" si="11"/>
        <v>0</v>
      </c>
      <c r="AL16" s="45" t="b">
        <f t="shared" ca="1" si="24"/>
        <v>0</v>
      </c>
      <c r="AM16" s="45" t="b">
        <f t="shared" ca="1" si="12"/>
        <v>0</v>
      </c>
      <c r="AN16" s="45" t="b">
        <f t="shared" ca="1" si="24"/>
        <v>0</v>
      </c>
      <c r="AO16" s="45" t="str">
        <f t="shared" si="13"/>
        <v xml:space="preserve">  </v>
      </c>
      <c r="AP16" s="46"/>
      <c r="AQ16" s="45">
        <f t="shared" si="26"/>
        <v>9</v>
      </c>
      <c r="AR16" s="45">
        <f t="shared" ca="1" si="14"/>
        <v>0</v>
      </c>
      <c r="AS16" s="45" t="str">
        <f t="shared" ca="1" si="14"/>
        <v xml:space="preserve">  </v>
      </c>
      <c r="AT16" s="45" t="b">
        <f t="shared" ca="1" si="36"/>
        <v>0</v>
      </c>
      <c r="AU16" s="45" t="b">
        <f t="shared" ca="1" si="16"/>
        <v>0</v>
      </c>
      <c r="AV16" s="46"/>
      <c r="AW16" s="45" t="e">
        <f t="shared" ca="1" si="17"/>
        <v>#N/A</v>
      </c>
      <c r="AX16" s="47" t="e">
        <f t="shared" ca="1" si="27"/>
        <v>#N/A</v>
      </c>
      <c r="AY16" s="47" t="str">
        <f t="shared" ca="1" si="28"/>
        <v/>
      </c>
      <c r="AZ16" s="45" t="e">
        <f t="shared" ca="1" si="18"/>
        <v>#N/A</v>
      </c>
      <c r="BA16" s="47" t="e">
        <f t="shared" ca="1" si="29"/>
        <v>#N/A</v>
      </c>
      <c r="BB16" s="47" t="str">
        <f t="shared" ca="1" si="30"/>
        <v/>
      </c>
      <c r="BC16" s="45" t="e">
        <f t="shared" ca="1" si="19"/>
        <v>#N/A</v>
      </c>
      <c r="BD16" s="47" t="e">
        <f t="shared" ca="1" si="31"/>
        <v>#N/A</v>
      </c>
      <c r="BE16" s="47" t="str">
        <f t="shared" ca="1" si="32"/>
        <v/>
      </c>
      <c r="BF16" s="45" t="e">
        <f t="shared" ca="1" si="20"/>
        <v>#N/A</v>
      </c>
      <c r="BG16" s="47" t="e">
        <f t="shared" ca="1" si="33"/>
        <v>#N/A</v>
      </c>
      <c r="BH16" s="47" t="str">
        <f t="shared" ca="1" si="34"/>
        <v/>
      </c>
      <c r="BI16" s="98" t="b">
        <v>0</v>
      </c>
      <c r="BJ16" s="99" t="b">
        <v>0</v>
      </c>
      <c r="BK16" s="99" t="b">
        <v>0</v>
      </c>
      <c r="BL16" s="99" t="b">
        <v>0</v>
      </c>
      <c r="BM16" s="100" t="b">
        <v>1</v>
      </c>
      <c r="BN16" s="101" t="b">
        <v>1</v>
      </c>
      <c r="BO16" s="98" t="b">
        <v>0</v>
      </c>
      <c r="BP16" s="99" t="b">
        <v>0</v>
      </c>
      <c r="BQ16" s="99" t="b">
        <v>0</v>
      </c>
      <c r="BR16" s="99" t="b">
        <v>0</v>
      </c>
      <c r="BS16" s="100" t="b">
        <v>1</v>
      </c>
      <c r="BT16" s="101" t="b">
        <v>1</v>
      </c>
      <c r="BU16" s="45" t="e">
        <f t="shared" ca="1" si="21"/>
        <v>#N/A</v>
      </c>
      <c r="BV16" s="47" t="e">
        <f t="shared" ca="1" si="35"/>
        <v>#N/A</v>
      </c>
      <c r="BW16" s="166" t="str">
        <f t="shared" ca="1" si="25"/>
        <v/>
      </c>
      <c r="BX16" s="167" t="b">
        <v>1</v>
      </c>
      <c r="BY16" s="168" t="b">
        <v>1</v>
      </c>
      <c r="BZ16" s="168" t="b">
        <v>1</v>
      </c>
      <c r="CA16" s="168" t="b">
        <v>1</v>
      </c>
      <c r="CB16" s="168" t="b">
        <v>0</v>
      </c>
      <c r="CC16" s="169" t="b">
        <v>1</v>
      </c>
      <c r="CD16" s="167" t="b">
        <v>1</v>
      </c>
      <c r="CE16" s="168" t="b">
        <v>1</v>
      </c>
      <c r="CF16" s="168" t="b">
        <v>1</v>
      </c>
      <c r="CG16" s="168" t="b">
        <v>1</v>
      </c>
      <c r="CH16" s="168" t="b">
        <v>0</v>
      </c>
      <c r="CI16" s="169" t="b">
        <v>1</v>
      </c>
    </row>
    <row r="17" spans="1:87">
      <c r="A17" s="135">
        <f t="shared" si="2"/>
        <v>11</v>
      </c>
      <c r="B17" s="129"/>
      <c r="C17" s="41"/>
      <c r="D17" s="41"/>
      <c r="E17" s="42"/>
      <c r="F17" s="42"/>
      <c r="G17" s="42"/>
      <c r="H17" s="42"/>
      <c r="I17" s="42"/>
      <c r="J17" s="42"/>
      <c r="K17" s="42"/>
      <c r="L17" s="42"/>
      <c r="M17" s="42"/>
      <c r="N17" s="42"/>
      <c r="O17" s="42"/>
      <c r="P17" s="42"/>
      <c r="Q17" s="48"/>
      <c r="R17" s="49"/>
      <c r="S17" s="50"/>
      <c r="T17" s="51"/>
      <c r="U17" s="56"/>
      <c r="V17" s="52"/>
      <c r="W17" s="170"/>
      <c r="X17" s="142"/>
      <c r="Y17" s="45" t="b">
        <f t="shared" si="3"/>
        <v>0</v>
      </c>
      <c r="Z17" s="45" t="b">
        <f t="shared" ca="1" si="4"/>
        <v>0</v>
      </c>
      <c r="AA17" s="45" t="b">
        <f t="shared" ca="1" si="5"/>
        <v>0</v>
      </c>
      <c r="AB17" s="45" t="b">
        <f t="shared" ca="1" si="5"/>
        <v>0</v>
      </c>
      <c r="AC17" s="45" t="b">
        <f t="shared" ca="1" si="5"/>
        <v>0</v>
      </c>
      <c r="AD17" s="45" t="b">
        <f t="shared" ca="1" si="6"/>
        <v>0</v>
      </c>
      <c r="AE17" s="45" t="b">
        <f t="shared" ca="1" si="22"/>
        <v>0</v>
      </c>
      <c r="AF17" s="45" t="b">
        <f t="shared" ca="1" si="7"/>
        <v>1</v>
      </c>
      <c r="AG17" s="45" t="b">
        <f t="shared" ca="1" si="8"/>
        <v>0</v>
      </c>
      <c r="AH17" s="45" t="b">
        <f t="shared" ca="1" si="23"/>
        <v>0</v>
      </c>
      <c r="AI17" s="45" t="b">
        <f t="shared" ca="1" si="9"/>
        <v>0</v>
      </c>
      <c r="AJ17" s="45" t="b">
        <f t="shared" ca="1" si="10"/>
        <v>0</v>
      </c>
      <c r="AK17" s="45" t="b">
        <f t="shared" ca="1" si="11"/>
        <v>0</v>
      </c>
      <c r="AL17" s="45" t="b">
        <f t="shared" ca="1" si="24"/>
        <v>0</v>
      </c>
      <c r="AM17" s="45" t="b">
        <f t="shared" ca="1" si="12"/>
        <v>0</v>
      </c>
      <c r="AN17" s="45" t="b">
        <f t="shared" ca="1" si="24"/>
        <v>0</v>
      </c>
      <c r="AO17" s="45" t="str">
        <f t="shared" si="13"/>
        <v xml:space="preserve">  </v>
      </c>
      <c r="AP17" s="46"/>
      <c r="AQ17" s="45">
        <f t="shared" si="26"/>
        <v>10</v>
      </c>
      <c r="AR17" s="45">
        <f t="shared" ca="1" si="14"/>
        <v>0</v>
      </c>
      <c r="AS17" s="45" t="str">
        <f t="shared" ca="1" si="14"/>
        <v xml:space="preserve">  </v>
      </c>
      <c r="AT17" s="45" t="b">
        <f t="shared" ca="1" si="36"/>
        <v>0</v>
      </c>
      <c r="AU17" s="45" t="b">
        <f t="shared" ca="1" si="16"/>
        <v>0</v>
      </c>
      <c r="AV17" s="46"/>
      <c r="AW17" s="45" t="e">
        <f t="shared" ca="1" si="17"/>
        <v>#N/A</v>
      </c>
      <c r="AX17" s="47" t="e">
        <f t="shared" ca="1" si="27"/>
        <v>#N/A</v>
      </c>
      <c r="AY17" s="47" t="str">
        <f t="shared" ca="1" si="28"/>
        <v/>
      </c>
      <c r="AZ17" s="45" t="e">
        <f t="shared" ca="1" si="18"/>
        <v>#N/A</v>
      </c>
      <c r="BA17" s="47" t="e">
        <f t="shared" ca="1" si="29"/>
        <v>#N/A</v>
      </c>
      <c r="BB17" s="47" t="str">
        <f t="shared" ca="1" si="30"/>
        <v/>
      </c>
      <c r="BC17" s="45" t="e">
        <f t="shared" ca="1" si="19"/>
        <v>#N/A</v>
      </c>
      <c r="BD17" s="47" t="e">
        <f t="shared" ca="1" si="31"/>
        <v>#N/A</v>
      </c>
      <c r="BE17" s="47" t="str">
        <f t="shared" ca="1" si="32"/>
        <v/>
      </c>
      <c r="BF17" s="45" t="e">
        <f t="shared" ca="1" si="20"/>
        <v>#N/A</v>
      </c>
      <c r="BG17" s="47" t="e">
        <f t="shared" ca="1" si="33"/>
        <v>#N/A</v>
      </c>
      <c r="BH17" s="47" t="str">
        <f t="shared" ca="1" si="34"/>
        <v/>
      </c>
      <c r="BI17" s="98" t="b">
        <v>0</v>
      </c>
      <c r="BJ17" s="99" t="b">
        <v>0</v>
      </c>
      <c r="BK17" s="99" t="b">
        <v>0</v>
      </c>
      <c r="BL17" s="99" t="b">
        <v>0</v>
      </c>
      <c r="BM17" s="100" t="b">
        <v>1</v>
      </c>
      <c r="BN17" s="101" t="b">
        <v>1</v>
      </c>
      <c r="BO17" s="98" t="b">
        <v>0</v>
      </c>
      <c r="BP17" s="99" t="b">
        <v>0</v>
      </c>
      <c r="BQ17" s="99" t="b">
        <v>0</v>
      </c>
      <c r="BR17" s="99" t="b">
        <v>0</v>
      </c>
      <c r="BS17" s="100" t="b">
        <v>1</v>
      </c>
      <c r="BT17" s="101" t="b">
        <v>1</v>
      </c>
      <c r="BU17" s="45" t="e">
        <f t="shared" ca="1" si="21"/>
        <v>#N/A</v>
      </c>
      <c r="BV17" s="47" t="e">
        <f t="shared" ca="1" si="35"/>
        <v>#N/A</v>
      </c>
      <c r="BW17" s="166" t="str">
        <f t="shared" ca="1" si="25"/>
        <v/>
      </c>
      <c r="BX17" s="167" t="b">
        <v>1</v>
      </c>
      <c r="BY17" s="168" t="b">
        <v>1</v>
      </c>
      <c r="BZ17" s="168" t="b">
        <v>1</v>
      </c>
      <c r="CA17" s="168" t="b">
        <v>1</v>
      </c>
      <c r="CB17" s="168" t="b">
        <v>0</v>
      </c>
      <c r="CC17" s="169" t="b">
        <v>1</v>
      </c>
      <c r="CD17" s="167" t="b">
        <v>1</v>
      </c>
      <c r="CE17" s="168" t="b">
        <v>1</v>
      </c>
      <c r="CF17" s="168" t="b">
        <v>1</v>
      </c>
      <c r="CG17" s="168" t="b">
        <v>1</v>
      </c>
      <c r="CH17" s="168" t="b">
        <v>0</v>
      </c>
      <c r="CI17" s="169" t="b">
        <v>1</v>
      </c>
    </row>
    <row r="18" spans="1:87">
      <c r="A18" s="135">
        <f t="shared" si="2"/>
        <v>12</v>
      </c>
      <c r="B18" s="129"/>
      <c r="C18" s="41"/>
      <c r="D18" s="41"/>
      <c r="E18" s="42"/>
      <c r="F18" s="42"/>
      <c r="G18" s="42"/>
      <c r="H18" s="42"/>
      <c r="I18" s="42"/>
      <c r="J18" s="42"/>
      <c r="K18" s="42"/>
      <c r="L18" s="42"/>
      <c r="M18" s="42"/>
      <c r="N18" s="42"/>
      <c r="O18" s="42"/>
      <c r="P18" s="42"/>
      <c r="Q18" s="48"/>
      <c r="R18" s="49"/>
      <c r="S18" s="50"/>
      <c r="T18" s="51"/>
      <c r="U18" s="56"/>
      <c r="V18" s="52"/>
      <c r="W18" s="170"/>
      <c r="X18" s="142"/>
      <c r="Y18" s="45" t="b">
        <f t="shared" si="3"/>
        <v>0</v>
      </c>
      <c r="Z18" s="45" t="b">
        <f t="shared" ca="1" si="4"/>
        <v>0</v>
      </c>
      <c r="AA18" s="45" t="b">
        <f t="shared" ca="1" si="5"/>
        <v>0</v>
      </c>
      <c r="AB18" s="45" t="b">
        <f t="shared" ca="1" si="5"/>
        <v>0</v>
      </c>
      <c r="AC18" s="45" t="b">
        <f t="shared" ca="1" si="5"/>
        <v>0</v>
      </c>
      <c r="AD18" s="45" t="b">
        <f t="shared" ca="1" si="6"/>
        <v>0</v>
      </c>
      <c r="AE18" s="45" t="b">
        <f t="shared" ca="1" si="22"/>
        <v>0</v>
      </c>
      <c r="AF18" s="45" t="b">
        <f t="shared" ca="1" si="7"/>
        <v>1</v>
      </c>
      <c r="AG18" s="45" t="b">
        <f t="shared" ca="1" si="8"/>
        <v>0</v>
      </c>
      <c r="AH18" s="45" t="b">
        <f t="shared" ca="1" si="23"/>
        <v>0</v>
      </c>
      <c r="AI18" s="45" t="b">
        <f t="shared" ca="1" si="9"/>
        <v>0</v>
      </c>
      <c r="AJ18" s="45" t="b">
        <f t="shared" ca="1" si="10"/>
        <v>0</v>
      </c>
      <c r="AK18" s="45" t="b">
        <f t="shared" ca="1" si="11"/>
        <v>0</v>
      </c>
      <c r="AL18" s="45" t="b">
        <f t="shared" ca="1" si="24"/>
        <v>0</v>
      </c>
      <c r="AM18" s="45" t="b">
        <f t="shared" ca="1" si="12"/>
        <v>0</v>
      </c>
      <c r="AN18" s="45" t="b">
        <f t="shared" ca="1" si="24"/>
        <v>0</v>
      </c>
      <c r="AO18" s="45" t="str">
        <f t="shared" si="13"/>
        <v xml:space="preserve">  </v>
      </c>
      <c r="AP18" s="46"/>
      <c r="AQ18" s="45">
        <f t="shared" si="26"/>
        <v>11</v>
      </c>
      <c r="AR18" s="45">
        <f t="shared" ca="1" si="14"/>
        <v>0</v>
      </c>
      <c r="AS18" s="45" t="str">
        <f t="shared" ca="1" si="14"/>
        <v xml:space="preserve">  </v>
      </c>
      <c r="AT18" s="45" t="b">
        <f t="shared" ca="1" si="36"/>
        <v>0</v>
      </c>
      <c r="AU18" s="45" t="b">
        <f t="shared" ca="1" si="16"/>
        <v>0</v>
      </c>
      <c r="AV18" s="46"/>
      <c r="AW18" s="45" t="e">
        <f t="shared" ca="1" si="17"/>
        <v>#N/A</v>
      </c>
      <c r="AX18" s="47" t="e">
        <f t="shared" ca="1" si="27"/>
        <v>#N/A</v>
      </c>
      <c r="AY18" s="47" t="str">
        <f t="shared" ca="1" si="28"/>
        <v/>
      </c>
      <c r="AZ18" s="45" t="e">
        <f t="shared" ca="1" si="18"/>
        <v>#N/A</v>
      </c>
      <c r="BA18" s="47" t="e">
        <f t="shared" ca="1" si="29"/>
        <v>#N/A</v>
      </c>
      <c r="BB18" s="47" t="str">
        <f t="shared" ca="1" si="30"/>
        <v/>
      </c>
      <c r="BC18" s="45" t="e">
        <f t="shared" ca="1" si="19"/>
        <v>#N/A</v>
      </c>
      <c r="BD18" s="47" t="e">
        <f t="shared" ca="1" si="31"/>
        <v>#N/A</v>
      </c>
      <c r="BE18" s="47" t="str">
        <f t="shared" ca="1" si="32"/>
        <v/>
      </c>
      <c r="BF18" s="45" t="e">
        <f t="shared" ca="1" si="20"/>
        <v>#N/A</v>
      </c>
      <c r="BG18" s="47" t="e">
        <f t="shared" ca="1" si="33"/>
        <v>#N/A</v>
      </c>
      <c r="BH18" s="47" t="str">
        <f t="shared" ca="1" si="34"/>
        <v/>
      </c>
      <c r="BI18" s="98" t="b">
        <v>0</v>
      </c>
      <c r="BJ18" s="99" t="b">
        <v>0</v>
      </c>
      <c r="BK18" s="99" t="b">
        <v>0</v>
      </c>
      <c r="BL18" s="99" t="b">
        <v>0</v>
      </c>
      <c r="BM18" s="100" t="b">
        <v>1</v>
      </c>
      <c r="BN18" s="101" t="b">
        <v>1</v>
      </c>
      <c r="BO18" s="98" t="b">
        <v>0</v>
      </c>
      <c r="BP18" s="99" t="b">
        <v>0</v>
      </c>
      <c r="BQ18" s="99" t="b">
        <v>0</v>
      </c>
      <c r="BR18" s="99" t="b">
        <v>0</v>
      </c>
      <c r="BS18" s="100" t="b">
        <v>1</v>
      </c>
      <c r="BT18" s="101" t="b">
        <v>1</v>
      </c>
      <c r="BU18" s="45" t="e">
        <f t="shared" ca="1" si="21"/>
        <v>#N/A</v>
      </c>
      <c r="BV18" s="47" t="e">
        <f t="shared" ca="1" si="35"/>
        <v>#N/A</v>
      </c>
      <c r="BW18" s="166" t="str">
        <f t="shared" ca="1" si="25"/>
        <v/>
      </c>
      <c r="BX18" s="167" t="b">
        <v>1</v>
      </c>
      <c r="BY18" s="168" t="b">
        <v>1</v>
      </c>
      <c r="BZ18" s="168" t="b">
        <v>1</v>
      </c>
      <c r="CA18" s="168" t="b">
        <v>1</v>
      </c>
      <c r="CB18" s="168" t="b">
        <v>0</v>
      </c>
      <c r="CC18" s="169" t="b">
        <v>1</v>
      </c>
      <c r="CD18" s="167" t="b">
        <v>1</v>
      </c>
      <c r="CE18" s="168" t="b">
        <v>1</v>
      </c>
      <c r="CF18" s="168" t="b">
        <v>1</v>
      </c>
      <c r="CG18" s="168" t="b">
        <v>1</v>
      </c>
      <c r="CH18" s="168" t="b">
        <v>0</v>
      </c>
      <c r="CI18" s="169" t="b">
        <v>1</v>
      </c>
    </row>
    <row r="19" spans="1:87">
      <c r="A19" s="135">
        <f t="shared" si="2"/>
        <v>13</v>
      </c>
      <c r="B19" s="129"/>
      <c r="C19" s="41"/>
      <c r="D19" s="41"/>
      <c r="E19" s="42"/>
      <c r="F19" s="42"/>
      <c r="G19" s="42"/>
      <c r="H19" s="42"/>
      <c r="I19" s="42"/>
      <c r="J19" s="42"/>
      <c r="K19" s="42"/>
      <c r="L19" s="42"/>
      <c r="M19" s="42"/>
      <c r="N19" s="42"/>
      <c r="O19" s="42"/>
      <c r="P19" s="42"/>
      <c r="Q19" s="48"/>
      <c r="R19" s="49"/>
      <c r="S19" s="50"/>
      <c r="T19" s="51"/>
      <c r="U19" s="56"/>
      <c r="V19" s="52"/>
      <c r="W19" s="170"/>
      <c r="X19" s="142"/>
      <c r="Y19" s="45" t="b">
        <f t="shared" si="3"/>
        <v>0</v>
      </c>
      <c r="Z19" s="45" t="b">
        <f t="shared" ca="1" si="4"/>
        <v>0</v>
      </c>
      <c r="AA19" s="45" t="b">
        <f t="shared" ca="1" si="5"/>
        <v>0</v>
      </c>
      <c r="AB19" s="45" t="b">
        <f t="shared" ca="1" si="5"/>
        <v>0</v>
      </c>
      <c r="AC19" s="45" t="b">
        <f t="shared" ca="1" si="5"/>
        <v>0</v>
      </c>
      <c r="AD19" s="45" t="b">
        <f t="shared" ca="1" si="6"/>
        <v>0</v>
      </c>
      <c r="AE19" s="45" t="b">
        <f t="shared" ca="1" si="22"/>
        <v>0</v>
      </c>
      <c r="AF19" s="45" t="b">
        <f t="shared" ca="1" si="7"/>
        <v>1</v>
      </c>
      <c r="AG19" s="45" t="b">
        <f t="shared" ca="1" si="8"/>
        <v>0</v>
      </c>
      <c r="AH19" s="45" t="b">
        <f t="shared" ca="1" si="23"/>
        <v>0</v>
      </c>
      <c r="AI19" s="45" t="b">
        <f t="shared" ca="1" si="9"/>
        <v>0</v>
      </c>
      <c r="AJ19" s="45" t="b">
        <f t="shared" ca="1" si="10"/>
        <v>0</v>
      </c>
      <c r="AK19" s="45" t="b">
        <f t="shared" ca="1" si="11"/>
        <v>0</v>
      </c>
      <c r="AL19" s="45" t="b">
        <f t="shared" ca="1" si="24"/>
        <v>0</v>
      </c>
      <c r="AM19" s="45" t="b">
        <f t="shared" ca="1" si="12"/>
        <v>0</v>
      </c>
      <c r="AN19" s="45" t="b">
        <f t="shared" ca="1" si="24"/>
        <v>0</v>
      </c>
      <c r="AO19" s="45" t="str">
        <f t="shared" si="13"/>
        <v xml:space="preserve">  </v>
      </c>
      <c r="AP19" s="46"/>
      <c r="AQ19" s="45">
        <f t="shared" si="26"/>
        <v>12</v>
      </c>
      <c r="AR19" s="45">
        <f t="shared" ca="1" si="14"/>
        <v>0</v>
      </c>
      <c r="AS19" s="45" t="str">
        <f t="shared" ca="1" si="14"/>
        <v xml:space="preserve">  </v>
      </c>
      <c r="AT19" s="45" t="b">
        <f t="shared" ca="1" si="36"/>
        <v>0</v>
      </c>
      <c r="AU19" s="45" t="b">
        <f t="shared" ca="1" si="16"/>
        <v>0</v>
      </c>
      <c r="AV19" s="46"/>
      <c r="AW19" s="45" t="e">
        <f t="shared" ca="1" si="17"/>
        <v>#N/A</v>
      </c>
      <c r="AX19" s="47" t="e">
        <f t="shared" ca="1" si="27"/>
        <v>#N/A</v>
      </c>
      <c r="AY19" s="47" t="str">
        <f t="shared" ca="1" si="28"/>
        <v/>
      </c>
      <c r="AZ19" s="45" t="e">
        <f t="shared" ca="1" si="18"/>
        <v>#N/A</v>
      </c>
      <c r="BA19" s="47" t="e">
        <f t="shared" ca="1" si="29"/>
        <v>#N/A</v>
      </c>
      <c r="BB19" s="47" t="str">
        <f t="shared" ca="1" si="30"/>
        <v/>
      </c>
      <c r="BC19" s="45" t="e">
        <f t="shared" ca="1" si="19"/>
        <v>#N/A</v>
      </c>
      <c r="BD19" s="47" t="e">
        <f t="shared" ca="1" si="31"/>
        <v>#N/A</v>
      </c>
      <c r="BE19" s="47" t="str">
        <f t="shared" ca="1" si="32"/>
        <v/>
      </c>
      <c r="BF19" s="45" t="e">
        <f t="shared" ca="1" si="20"/>
        <v>#N/A</v>
      </c>
      <c r="BG19" s="47" t="e">
        <f t="shared" ca="1" si="33"/>
        <v>#N/A</v>
      </c>
      <c r="BH19" s="47" t="str">
        <f t="shared" ca="1" si="34"/>
        <v/>
      </c>
      <c r="BI19" s="98" t="b">
        <v>0</v>
      </c>
      <c r="BJ19" s="99" t="b">
        <v>0</v>
      </c>
      <c r="BK19" s="99" t="b">
        <v>0</v>
      </c>
      <c r="BL19" s="99" t="b">
        <v>0</v>
      </c>
      <c r="BM19" s="100" t="b">
        <v>1</v>
      </c>
      <c r="BN19" s="101" t="b">
        <v>1</v>
      </c>
      <c r="BO19" s="98" t="b">
        <v>0</v>
      </c>
      <c r="BP19" s="99" t="b">
        <v>0</v>
      </c>
      <c r="BQ19" s="99" t="b">
        <v>0</v>
      </c>
      <c r="BR19" s="99" t="b">
        <v>0</v>
      </c>
      <c r="BS19" s="100" t="b">
        <v>1</v>
      </c>
      <c r="BT19" s="101" t="b">
        <v>1</v>
      </c>
      <c r="BU19" s="45" t="e">
        <f t="shared" ca="1" si="21"/>
        <v>#N/A</v>
      </c>
      <c r="BV19" s="47" t="e">
        <f t="shared" ca="1" si="35"/>
        <v>#N/A</v>
      </c>
      <c r="BW19" s="166" t="str">
        <f t="shared" ca="1" si="25"/>
        <v/>
      </c>
      <c r="BX19" s="167" t="b">
        <v>1</v>
      </c>
      <c r="BY19" s="168" t="b">
        <v>1</v>
      </c>
      <c r="BZ19" s="168" t="b">
        <v>1</v>
      </c>
      <c r="CA19" s="168" t="b">
        <v>1</v>
      </c>
      <c r="CB19" s="168" t="b">
        <v>0</v>
      </c>
      <c r="CC19" s="169" t="b">
        <v>1</v>
      </c>
      <c r="CD19" s="167" t="b">
        <v>1</v>
      </c>
      <c r="CE19" s="168" t="b">
        <v>1</v>
      </c>
      <c r="CF19" s="168" t="b">
        <v>1</v>
      </c>
      <c r="CG19" s="168" t="b">
        <v>1</v>
      </c>
      <c r="CH19" s="168" t="b">
        <v>0</v>
      </c>
      <c r="CI19" s="169" t="b">
        <v>1</v>
      </c>
    </row>
    <row r="20" spans="1:87">
      <c r="A20" s="135">
        <f t="shared" si="2"/>
        <v>14</v>
      </c>
      <c r="B20" s="129"/>
      <c r="C20" s="41"/>
      <c r="D20" s="41"/>
      <c r="E20" s="42"/>
      <c r="F20" s="42"/>
      <c r="G20" s="42"/>
      <c r="H20" s="42"/>
      <c r="I20" s="42"/>
      <c r="J20" s="42"/>
      <c r="K20" s="42"/>
      <c r="L20" s="42"/>
      <c r="M20" s="42"/>
      <c r="N20" s="42"/>
      <c r="O20" s="42"/>
      <c r="P20" s="42"/>
      <c r="Q20" s="48"/>
      <c r="R20" s="49"/>
      <c r="S20" s="50"/>
      <c r="T20" s="51"/>
      <c r="U20" s="56"/>
      <c r="V20" s="52"/>
      <c r="W20" s="170"/>
      <c r="X20" s="142"/>
      <c r="Y20" s="45" t="b">
        <f t="shared" si="3"/>
        <v>0</v>
      </c>
      <c r="Z20" s="45" t="b">
        <f t="shared" ca="1" si="4"/>
        <v>0</v>
      </c>
      <c r="AA20" s="45" t="b">
        <f t="shared" ca="1" si="5"/>
        <v>0</v>
      </c>
      <c r="AB20" s="45" t="b">
        <f t="shared" ca="1" si="5"/>
        <v>0</v>
      </c>
      <c r="AC20" s="45" t="b">
        <f t="shared" ca="1" si="5"/>
        <v>0</v>
      </c>
      <c r="AD20" s="45" t="b">
        <f t="shared" ca="1" si="6"/>
        <v>0</v>
      </c>
      <c r="AE20" s="45" t="b">
        <f t="shared" ca="1" si="22"/>
        <v>0</v>
      </c>
      <c r="AF20" s="45" t="b">
        <f t="shared" ca="1" si="7"/>
        <v>1</v>
      </c>
      <c r="AG20" s="45" t="b">
        <f t="shared" ca="1" si="8"/>
        <v>0</v>
      </c>
      <c r="AH20" s="45" t="b">
        <f t="shared" ca="1" si="23"/>
        <v>0</v>
      </c>
      <c r="AI20" s="45" t="b">
        <f t="shared" ca="1" si="9"/>
        <v>0</v>
      </c>
      <c r="AJ20" s="45" t="b">
        <f t="shared" ca="1" si="10"/>
        <v>0</v>
      </c>
      <c r="AK20" s="45" t="b">
        <f t="shared" ca="1" si="11"/>
        <v>0</v>
      </c>
      <c r="AL20" s="45" t="b">
        <f t="shared" ca="1" si="24"/>
        <v>0</v>
      </c>
      <c r="AM20" s="45" t="b">
        <f t="shared" ca="1" si="12"/>
        <v>0</v>
      </c>
      <c r="AN20" s="45" t="b">
        <f t="shared" ca="1" si="24"/>
        <v>0</v>
      </c>
      <c r="AO20" s="45" t="str">
        <f t="shared" si="13"/>
        <v xml:space="preserve">  </v>
      </c>
      <c r="AP20" s="46"/>
      <c r="AQ20" s="45">
        <f t="shared" si="26"/>
        <v>13</v>
      </c>
      <c r="AR20" s="45">
        <f t="shared" ca="1" si="14"/>
        <v>0</v>
      </c>
      <c r="AS20" s="45" t="str">
        <f t="shared" ca="1" si="14"/>
        <v xml:space="preserve">  </v>
      </c>
      <c r="AT20" s="45" t="b">
        <f t="shared" ca="1" si="36"/>
        <v>0</v>
      </c>
      <c r="AU20" s="45" t="b">
        <f t="shared" ca="1" si="16"/>
        <v>0</v>
      </c>
      <c r="AV20" s="46"/>
      <c r="AW20" s="45" t="e">
        <f t="shared" ca="1" si="17"/>
        <v>#N/A</v>
      </c>
      <c r="AX20" s="47" t="e">
        <f t="shared" ca="1" si="27"/>
        <v>#N/A</v>
      </c>
      <c r="AY20" s="47" t="str">
        <f t="shared" ca="1" si="28"/>
        <v/>
      </c>
      <c r="AZ20" s="45" t="e">
        <f t="shared" ca="1" si="18"/>
        <v>#N/A</v>
      </c>
      <c r="BA20" s="47" t="e">
        <f t="shared" ca="1" si="29"/>
        <v>#N/A</v>
      </c>
      <c r="BB20" s="47" t="str">
        <f t="shared" ca="1" si="30"/>
        <v/>
      </c>
      <c r="BC20" s="45" t="e">
        <f t="shared" ca="1" si="19"/>
        <v>#N/A</v>
      </c>
      <c r="BD20" s="47" t="e">
        <f t="shared" ca="1" si="31"/>
        <v>#N/A</v>
      </c>
      <c r="BE20" s="47" t="str">
        <f t="shared" ca="1" si="32"/>
        <v/>
      </c>
      <c r="BF20" s="45" t="e">
        <f t="shared" ca="1" si="20"/>
        <v>#N/A</v>
      </c>
      <c r="BG20" s="47" t="e">
        <f t="shared" ca="1" si="33"/>
        <v>#N/A</v>
      </c>
      <c r="BH20" s="47" t="str">
        <f t="shared" ca="1" si="34"/>
        <v/>
      </c>
      <c r="BI20" s="98" t="b">
        <v>0</v>
      </c>
      <c r="BJ20" s="99" t="b">
        <v>0</v>
      </c>
      <c r="BK20" s="99" t="b">
        <v>0</v>
      </c>
      <c r="BL20" s="99" t="b">
        <v>0</v>
      </c>
      <c r="BM20" s="100" t="b">
        <v>1</v>
      </c>
      <c r="BN20" s="101" t="b">
        <v>1</v>
      </c>
      <c r="BO20" s="98" t="b">
        <v>0</v>
      </c>
      <c r="BP20" s="99" t="b">
        <v>0</v>
      </c>
      <c r="BQ20" s="99" t="b">
        <v>0</v>
      </c>
      <c r="BR20" s="99" t="b">
        <v>0</v>
      </c>
      <c r="BS20" s="100" t="b">
        <v>1</v>
      </c>
      <c r="BT20" s="101" t="b">
        <v>1</v>
      </c>
      <c r="BU20" s="45" t="e">
        <f t="shared" ca="1" si="21"/>
        <v>#N/A</v>
      </c>
      <c r="BV20" s="47" t="e">
        <f t="shared" ca="1" si="35"/>
        <v>#N/A</v>
      </c>
      <c r="BW20" s="166" t="str">
        <f t="shared" ca="1" si="25"/>
        <v/>
      </c>
      <c r="BX20" s="167" t="b">
        <v>1</v>
      </c>
      <c r="BY20" s="168" t="b">
        <v>1</v>
      </c>
      <c r="BZ20" s="168" t="b">
        <v>1</v>
      </c>
      <c r="CA20" s="168" t="b">
        <v>1</v>
      </c>
      <c r="CB20" s="168" t="b">
        <v>0</v>
      </c>
      <c r="CC20" s="169" t="b">
        <v>1</v>
      </c>
      <c r="CD20" s="167" t="b">
        <v>1</v>
      </c>
      <c r="CE20" s="168" t="b">
        <v>1</v>
      </c>
      <c r="CF20" s="168" t="b">
        <v>1</v>
      </c>
      <c r="CG20" s="168" t="b">
        <v>1</v>
      </c>
      <c r="CH20" s="168" t="b">
        <v>0</v>
      </c>
      <c r="CI20" s="169" t="b">
        <v>1</v>
      </c>
    </row>
    <row r="21" spans="1:87">
      <c r="A21" s="135">
        <f t="shared" si="2"/>
        <v>15</v>
      </c>
      <c r="B21" s="129"/>
      <c r="C21" s="41"/>
      <c r="D21" s="41"/>
      <c r="E21" s="42"/>
      <c r="F21" s="42"/>
      <c r="G21" s="42"/>
      <c r="H21" s="42"/>
      <c r="I21" s="42"/>
      <c r="J21" s="42"/>
      <c r="K21" s="42"/>
      <c r="L21" s="42"/>
      <c r="M21" s="42"/>
      <c r="N21" s="42"/>
      <c r="O21" s="42"/>
      <c r="P21" s="42"/>
      <c r="Q21" s="48"/>
      <c r="R21" s="49"/>
      <c r="S21" s="50"/>
      <c r="T21" s="51"/>
      <c r="U21" s="56"/>
      <c r="V21" s="52"/>
      <c r="W21" s="170"/>
      <c r="X21" s="142"/>
      <c r="Y21" s="45" t="b">
        <f t="shared" si="3"/>
        <v>0</v>
      </c>
      <c r="Z21" s="45" t="b">
        <f t="shared" ca="1" si="4"/>
        <v>0</v>
      </c>
      <c r="AA21" s="45" t="b">
        <f t="shared" ca="1" si="5"/>
        <v>0</v>
      </c>
      <c r="AB21" s="45" t="b">
        <f t="shared" ca="1" si="5"/>
        <v>0</v>
      </c>
      <c r="AC21" s="45" t="b">
        <f t="shared" ca="1" si="5"/>
        <v>0</v>
      </c>
      <c r="AD21" s="45" t="b">
        <f t="shared" ca="1" si="6"/>
        <v>0</v>
      </c>
      <c r="AE21" s="45" t="b">
        <f t="shared" ca="1" si="22"/>
        <v>0</v>
      </c>
      <c r="AF21" s="45" t="b">
        <f t="shared" ca="1" si="7"/>
        <v>1</v>
      </c>
      <c r="AG21" s="45" t="b">
        <f t="shared" ca="1" si="8"/>
        <v>0</v>
      </c>
      <c r="AH21" s="45" t="b">
        <f t="shared" ca="1" si="23"/>
        <v>0</v>
      </c>
      <c r="AI21" s="45" t="b">
        <f t="shared" ca="1" si="9"/>
        <v>0</v>
      </c>
      <c r="AJ21" s="45" t="b">
        <f t="shared" ca="1" si="10"/>
        <v>0</v>
      </c>
      <c r="AK21" s="45" t="b">
        <f t="shared" ca="1" si="11"/>
        <v>0</v>
      </c>
      <c r="AL21" s="45" t="b">
        <f t="shared" ca="1" si="24"/>
        <v>0</v>
      </c>
      <c r="AM21" s="45" t="b">
        <f t="shared" ca="1" si="12"/>
        <v>0</v>
      </c>
      <c r="AN21" s="45" t="b">
        <f t="shared" ca="1" si="24"/>
        <v>0</v>
      </c>
      <c r="AO21" s="45" t="str">
        <f t="shared" si="13"/>
        <v xml:space="preserve">  </v>
      </c>
      <c r="AP21" s="46"/>
      <c r="AQ21" s="45">
        <f t="shared" si="26"/>
        <v>14</v>
      </c>
      <c r="AR21" s="45">
        <f t="shared" ca="1" si="14"/>
        <v>0</v>
      </c>
      <c r="AS21" s="45" t="str">
        <f t="shared" ca="1" si="14"/>
        <v xml:space="preserve">  </v>
      </c>
      <c r="AT21" s="45" t="b">
        <f t="shared" ca="1" si="36"/>
        <v>0</v>
      </c>
      <c r="AU21" s="45" t="b">
        <f t="shared" ca="1" si="16"/>
        <v>0</v>
      </c>
      <c r="AV21" s="46"/>
      <c r="AW21" s="45" t="e">
        <f t="shared" ca="1" si="17"/>
        <v>#N/A</v>
      </c>
      <c r="AX21" s="47" t="e">
        <f t="shared" ca="1" si="27"/>
        <v>#N/A</v>
      </c>
      <c r="AY21" s="47" t="str">
        <f t="shared" ca="1" si="28"/>
        <v/>
      </c>
      <c r="AZ21" s="45" t="e">
        <f t="shared" ca="1" si="18"/>
        <v>#N/A</v>
      </c>
      <c r="BA21" s="47" t="e">
        <f t="shared" ca="1" si="29"/>
        <v>#N/A</v>
      </c>
      <c r="BB21" s="47" t="str">
        <f t="shared" ca="1" si="30"/>
        <v/>
      </c>
      <c r="BC21" s="45" t="e">
        <f t="shared" ca="1" si="19"/>
        <v>#N/A</v>
      </c>
      <c r="BD21" s="47" t="e">
        <f t="shared" ca="1" si="31"/>
        <v>#N/A</v>
      </c>
      <c r="BE21" s="47" t="str">
        <f t="shared" ca="1" si="32"/>
        <v/>
      </c>
      <c r="BF21" s="45" t="e">
        <f t="shared" ca="1" si="20"/>
        <v>#N/A</v>
      </c>
      <c r="BG21" s="47" t="e">
        <f t="shared" ca="1" si="33"/>
        <v>#N/A</v>
      </c>
      <c r="BH21" s="47" t="str">
        <f t="shared" ca="1" si="34"/>
        <v/>
      </c>
      <c r="BI21" s="98" t="b">
        <v>0</v>
      </c>
      <c r="BJ21" s="99" t="b">
        <v>0</v>
      </c>
      <c r="BK21" s="99" t="b">
        <v>0</v>
      </c>
      <c r="BL21" s="99" t="b">
        <v>0</v>
      </c>
      <c r="BM21" s="100" t="b">
        <v>1</v>
      </c>
      <c r="BN21" s="101" t="b">
        <v>1</v>
      </c>
      <c r="BO21" s="98" t="b">
        <v>0</v>
      </c>
      <c r="BP21" s="99" t="b">
        <v>0</v>
      </c>
      <c r="BQ21" s="99" t="b">
        <v>0</v>
      </c>
      <c r="BR21" s="99" t="b">
        <v>0</v>
      </c>
      <c r="BS21" s="100" t="b">
        <v>1</v>
      </c>
      <c r="BT21" s="101" t="b">
        <v>1</v>
      </c>
      <c r="BU21" s="45" t="e">
        <f t="shared" ca="1" si="21"/>
        <v>#N/A</v>
      </c>
      <c r="BV21" s="47" t="e">
        <f t="shared" ca="1" si="35"/>
        <v>#N/A</v>
      </c>
      <c r="BW21" s="166" t="str">
        <f t="shared" ca="1" si="25"/>
        <v/>
      </c>
      <c r="BX21" s="167" t="b">
        <v>1</v>
      </c>
      <c r="BY21" s="168" t="b">
        <v>1</v>
      </c>
      <c r="BZ21" s="168" t="b">
        <v>1</v>
      </c>
      <c r="CA21" s="168" t="b">
        <v>1</v>
      </c>
      <c r="CB21" s="168" t="b">
        <v>0</v>
      </c>
      <c r="CC21" s="169" t="b">
        <v>1</v>
      </c>
      <c r="CD21" s="167" t="b">
        <v>1</v>
      </c>
      <c r="CE21" s="168" t="b">
        <v>1</v>
      </c>
      <c r="CF21" s="168" t="b">
        <v>1</v>
      </c>
      <c r="CG21" s="168" t="b">
        <v>1</v>
      </c>
      <c r="CH21" s="168" t="b">
        <v>0</v>
      </c>
      <c r="CI21" s="169" t="b">
        <v>1</v>
      </c>
    </row>
    <row r="22" spans="1:87">
      <c r="A22" s="135">
        <f t="shared" si="2"/>
        <v>16</v>
      </c>
      <c r="B22" s="129"/>
      <c r="C22" s="41"/>
      <c r="D22" s="41"/>
      <c r="E22" s="42"/>
      <c r="F22" s="42"/>
      <c r="G22" s="42"/>
      <c r="H22" s="42"/>
      <c r="I22" s="42"/>
      <c r="J22" s="42"/>
      <c r="K22" s="42"/>
      <c r="L22" s="42"/>
      <c r="M22" s="42"/>
      <c r="N22" s="42"/>
      <c r="O22" s="42"/>
      <c r="P22" s="42"/>
      <c r="Q22" s="48"/>
      <c r="R22" s="49"/>
      <c r="S22" s="50"/>
      <c r="T22" s="51"/>
      <c r="U22" s="56"/>
      <c r="V22" s="52"/>
      <c r="W22" s="170"/>
      <c r="X22" s="142"/>
      <c r="Y22" s="45" t="b">
        <f t="shared" si="3"/>
        <v>0</v>
      </c>
      <c r="Z22" s="45" t="b">
        <f t="shared" ca="1" si="4"/>
        <v>0</v>
      </c>
      <c r="AA22" s="45" t="b">
        <f t="shared" ca="1" si="5"/>
        <v>0</v>
      </c>
      <c r="AB22" s="45" t="b">
        <f t="shared" ca="1" si="5"/>
        <v>0</v>
      </c>
      <c r="AC22" s="45" t="b">
        <f t="shared" ca="1" si="5"/>
        <v>0</v>
      </c>
      <c r="AD22" s="45" t="b">
        <f t="shared" ca="1" si="6"/>
        <v>0</v>
      </c>
      <c r="AE22" s="45" t="b">
        <f t="shared" ca="1" si="22"/>
        <v>0</v>
      </c>
      <c r="AF22" s="45" t="b">
        <f t="shared" ca="1" si="7"/>
        <v>1</v>
      </c>
      <c r="AG22" s="45" t="b">
        <f t="shared" ca="1" si="8"/>
        <v>0</v>
      </c>
      <c r="AH22" s="45" t="b">
        <f t="shared" ca="1" si="23"/>
        <v>0</v>
      </c>
      <c r="AI22" s="45" t="b">
        <f t="shared" ca="1" si="9"/>
        <v>0</v>
      </c>
      <c r="AJ22" s="45" t="b">
        <f t="shared" ca="1" si="10"/>
        <v>0</v>
      </c>
      <c r="AK22" s="45" t="b">
        <f t="shared" ca="1" si="11"/>
        <v>0</v>
      </c>
      <c r="AL22" s="45" t="b">
        <f t="shared" ca="1" si="24"/>
        <v>0</v>
      </c>
      <c r="AM22" s="45" t="b">
        <f t="shared" ca="1" si="12"/>
        <v>0</v>
      </c>
      <c r="AN22" s="45" t="b">
        <f t="shared" ca="1" si="24"/>
        <v>0</v>
      </c>
      <c r="AO22" s="45" t="str">
        <f t="shared" si="13"/>
        <v xml:space="preserve">  </v>
      </c>
      <c r="AP22" s="46"/>
      <c r="AQ22" s="45">
        <f t="shared" si="26"/>
        <v>15</v>
      </c>
      <c r="AR22" s="45">
        <f t="shared" ca="1" si="14"/>
        <v>0</v>
      </c>
      <c r="AS22" s="45" t="str">
        <f t="shared" ca="1" si="14"/>
        <v xml:space="preserve">  </v>
      </c>
      <c r="AT22" s="45" t="b">
        <f t="shared" ca="1" si="36"/>
        <v>0</v>
      </c>
      <c r="AU22" s="45" t="b">
        <f t="shared" ca="1" si="16"/>
        <v>0</v>
      </c>
      <c r="AV22" s="46"/>
      <c r="AW22" s="45" t="e">
        <f t="shared" ca="1" si="17"/>
        <v>#N/A</v>
      </c>
      <c r="AX22" s="47" t="e">
        <f t="shared" ca="1" si="27"/>
        <v>#N/A</v>
      </c>
      <c r="AY22" s="47" t="str">
        <f t="shared" ca="1" si="28"/>
        <v/>
      </c>
      <c r="AZ22" s="45" t="e">
        <f t="shared" ca="1" si="18"/>
        <v>#N/A</v>
      </c>
      <c r="BA22" s="47" t="e">
        <f t="shared" ca="1" si="29"/>
        <v>#N/A</v>
      </c>
      <c r="BB22" s="47" t="str">
        <f t="shared" ca="1" si="30"/>
        <v/>
      </c>
      <c r="BC22" s="45" t="e">
        <f t="shared" ca="1" si="19"/>
        <v>#N/A</v>
      </c>
      <c r="BD22" s="47" t="e">
        <f t="shared" ca="1" si="31"/>
        <v>#N/A</v>
      </c>
      <c r="BE22" s="47" t="str">
        <f t="shared" ca="1" si="32"/>
        <v/>
      </c>
      <c r="BF22" s="45" t="e">
        <f t="shared" ca="1" si="20"/>
        <v>#N/A</v>
      </c>
      <c r="BG22" s="47" t="e">
        <f t="shared" ca="1" si="33"/>
        <v>#N/A</v>
      </c>
      <c r="BH22" s="47" t="str">
        <f t="shared" ca="1" si="34"/>
        <v/>
      </c>
      <c r="BI22" s="98" t="b">
        <v>0</v>
      </c>
      <c r="BJ22" s="99" t="b">
        <v>0</v>
      </c>
      <c r="BK22" s="99" t="b">
        <v>0</v>
      </c>
      <c r="BL22" s="99" t="b">
        <v>0</v>
      </c>
      <c r="BM22" s="100" t="b">
        <v>1</v>
      </c>
      <c r="BN22" s="101" t="b">
        <v>1</v>
      </c>
      <c r="BO22" s="98" t="b">
        <v>0</v>
      </c>
      <c r="BP22" s="99" t="b">
        <v>0</v>
      </c>
      <c r="BQ22" s="99" t="b">
        <v>0</v>
      </c>
      <c r="BR22" s="99" t="b">
        <v>0</v>
      </c>
      <c r="BS22" s="100" t="b">
        <v>1</v>
      </c>
      <c r="BT22" s="101" t="b">
        <v>1</v>
      </c>
      <c r="BU22" s="45" t="e">
        <f t="shared" ca="1" si="21"/>
        <v>#N/A</v>
      </c>
      <c r="BV22" s="47" t="e">
        <f t="shared" ca="1" si="35"/>
        <v>#N/A</v>
      </c>
      <c r="BW22" s="166" t="str">
        <f t="shared" ca="1" si="25"/>
        <v/>
      </c>
      <c r="BX22" s="167" t="b">
        <v>1</v>
      </c>
      <c r="BY22" s="168" t="b">
        <v>1</v>
      </c>
      <c r="BZ22" s="168" t="b">
        <v>1</v>
      </c>
      <c r="CA22" s="168" t="b">
        <v>1</v>
      </c>
      <c r="CB22" s="168" t="b">
        <v>0</v>
      </c>
      <c r="CC22" s="169" t="b">
        <v>1</v>
      </c>
      <c r="CD22" s="167" t="b">
        <v>1</v>
      </c>
      <c r="CE22" s="168" t="b">
        <v>1</v>
      </c>
      <c r="CF22" s="168" t="b">
        <v>1</v>
      </c>
      <c r="CG22" s="168" t="b">
        <v>1</v>
      </c>
      <c r="CH22" s="168" t="b">
        <v>0</v>
      </c>
      <c r="CI22" s="169" t="b">
        <v>1</v>
      </c>
    </row>
    <row r="23" spans="1:87">
      <c r="A23" s="135">
        <f t="shared" si="2"/>
        <v>17</v>
      </c>
      <c r="B23" s="129"/>
      <c r="C23" s="41"/>
      <c r="D23" s="41"/>
      <c r="E23" s="42"/>
      <c r="F23" s="42"/>
      <c r="G23" s="42"/>
      <c r="H23" s="42"/>
      <c r="I23" s="42"/>
      <c r="J23" s="42"/>
      <c r="K23" s="42"/>
      <c r="L23" s="42"/>
      <c r="M23" s="42"/>
      <c r="N23" s="42"/>
      <c r="O23" s="42"/>
      <c r="P23" s="42"/>
      <c r="Q23" s="48"/>
      <c r="R23" s="49"/>
      <c r="S23" s="50"/>
      <c r="T23" s="51"/>
      <c r="U23" s="56"/>
      <c r="V23" s="52"/>
      <c r="W23" s="170"/>
      <c r="X23" s="142"/>
      <c r="Y23" s="45" t="b">
        <f t="shared" si="3"/>
        <v>0</v>
      </c>
      <c r="Z23" s="45" t="b">
        <f t="shared" ca="1" si="4"/>
        <v>0</v>
      </c>
      <c r="AA23" s="45" t="b">
        <f t="shared" ca="1" si="5"/>
        <v>0</v>
      </c>
      <c r="AB23" s="45" t="b">
        <f t="shared" ca="1" si="5"/>
        <v>0</v>
      </c>
      <c r="AC23" s="45" t="b">
        <f t="shared" ca="1" si="5"/>
        <v>0</v>
      </c>
      <c r="AD23" s="45" t="b">
        <f t="shared" ca="1" si="6"/>
        <v>0</v>
      </c>
      <c r="AE23" s="45" t="b">
        <f t="shared" ca="1" si="22"/>
        <v>0</v>
      </c>
      <c r="AF23" s="45" t="b">
        <f t="shared" ca="1" si="7"/>
        <v>1</v>
      </c>
      <c r="AG23" s="45" t="b">
        <f t="shared" ca="1" si="8"/>
        <v>0</v>
      </c>
      <c r="AH23" s="45" t="b">
        <f t="shared" ca="1" si="23"/>
        <v>0</v>
      </c>
      <c r="AI23" s="45" t="b">
        <f t="shared" ca="1" si="9"/>
        <v>0</v>
      </c>
      <c r="AJ23" s="45" t="b">
        <f t="shared" ca="1" si="10"/>
        <v>0</v>
      </c>
      <c r="AK23" s="45" t="b">
        <f t="shared" ca="1" si="11"/>
        <v>0</v>
      </c>
      <c r="AL23" s="45" t="b">
        <f t="shared" ca="1" si="24"/>
        <v>0</v>
      </c>
      <c r="AM23" s="45" t="b">
        <f t="shared" ca="1" si="12"/>
        <v>0</v>
      </c>
      <c r="AN23" s="45" t="b">
        <f t="shared" ca="1" si="24"/>
        <v>0</v>
      </c>
      <c r="AO23" s="45" t="str">
        <f t="shared" si="13"/>
        <v xml:space="preserve">  </v>
      </c>
      <c r="AP23" s="46"/>
      <c r="AQ23" s="45">
        <f t="shared" si="26"/>
        <v>16</v>
      </c>
      <c r="AR23" s="45">
        <f t="shared" ca="1" si="14"/>
        <v>0</v>
      </c>
      <c r="AS23" s="45" t="str">
        <f t="shared" ca="1" si="14"/>
        <v xml:space="preserve">  </v>
      </c>
      <c r="AT23" s="45" t="b">
        <f t="shared" ca="1" si="36"/>
        <v>0</v>
      </c>
      <c r="AU23" s="45" t="b">
        <f t="shared" ca="1" si="16"/>
        <v>0</v>
      </c>
      <c r="AV23" s="46"/>
      <c r="AW23" s="45" t="e">
        <f t="shared" ca="1" si="17"/>
        <v>#N/A</v>
      </c>
      <c r="AX23" s="47" t="e">
        <f t="shared" ca="1" si="27"/>
        <v>#N/A</v>
      </c>
      <c r="AY23" s="47" t="str">
        <f t="shared" ca="1" si="28"/>
        <v/>
      </c>
      <c r="AZ23" s="45" t="e">
        <f t="shared" ca="1" si="18"/>
        <v>#N/A</v>
      </c>
      <c r="BA23" s="47" t="e">
        <f t="shared" ca="1" si="29"/>
        <v>#N/A</v>
      </c>
      <c r="BB23" s="47" t="str">
        <f t="shared" ca="1" si="30"/>
        <v/>
      </c>
      <c r="BC23" s="45" t="e">
        <f t="shared" ca="1" si="19"/>
        <v>#N/A</v>
      </c>
      <c r="BD23" s="47" t="e">
        <f t="shared" ca="1" si="31"/>
        <v>#N/A</v>
      </c>
      <c r="BE23" s="47" t="str">
        <f t="shared" ca="1" si="32"/>
        <v/>
      </c>
      <c r="BF23" s="45" t="e">
        <f t="shared" ca="1" si="20"/>
        <v>#N/A</v>
      </c>
      <c r="BG23" s="47" t="e">
        <f t="shared" ca="1" si="33"/>
        <v>#N/A</v>
      </c>
      <c r="BH23" s="47" t="str">
        <f t="shared" ca="1" si="34"/>
        <v/>
      </c>
      <c r="BI23" s="98" t="b">
        <v>0</v>
      </c>
      <c r="BJ23" s="99" t="b">
        <v>0</v>
      </c>
      <c r="BK23" s="99" t="b">
        <v>0</v>
      </c>
      <c r="BL23" s="99" t="b">
        <v>0</v>
      </c>
      <c r="BM23" s="100" t="b">
        <v>1</v>
      </c>
      <c r="BN23" s="101" t="b">
        <v>1</v>
      </c>
      <c r="BO23" s="98" t="b">
        <v>0</v>
      </c>
      <c r="BP23" s="99" t="b">
        <v>0</v>
      </c>
      <c r="BQ23" s="99" t="b">
        <v>0</v>
      </c>
      <c r="BR23" s="99" t="b">
        <v>0</v>
      </c>
      <c r="BS23" s="100" t="b">
        <v>1</v>
      </c>
      <c r="BT23" s="101" t="b">
        <v>1</v>
      </c>
      <c r="BU23" s="45" t="e">
        <f t="shared" ca="1" si="21"/>
        <v>#N/A</v>
      </c>
      <c r="BV23" s="47" t="e">
        <f t="shared" ca="1" si="35"/>
        <v>#N/A</v>
      </c>
      <c r="BW23" s="166" t="str">
        <f t="shared" ca="1" si="25"/>
        <v/>
      </c>
      <c r="BX23" s="167" t="b">
        <v>1</v>
      </c>
      <c r="BY23" s="168" t="b">
        <v>1</v>
      </c>
      <c r="BZ23" s="168" t="b">
        <v>1</v>
      </c>
      <c r="CA23" s="168" t="b">
        <v>1</v>
      </c>
      <c r="CB23" s="168" t="b">
        <v>0</v>
      </c>
      <c r="CC23" s="169" t="b">
        <v>1</v>
      </c>
      <c r="CD23" s="167" t="b">
        <v>1</v>
      </c>
      <c r="CE23" s="168" t="b">
        <v>1</v>
      </c>
      <c r="CF23" s="168" t="b">
        <v>1</v>
      </c>
      <c r="CG23" s="168" t="b">
        <v>1</v>
      </c>
      <c r="CH23" s="168" t="b">
        <v>0</v>
      </c>
      <c r="CI23" s="169" t="b">
        <v>1</v>
      </c>
    </row>
    <row r="24" spans="1:87">
      <c r="A24" s="135">
        <f t="shared" si="2"/>
        <v>18</v>
      </c>
      <c r="B24" s="129"/>
      <c r="C24" s="41"/>
      <c r="D24" s="41"/>
      <c r="E24" s="42"/>
      <c r="F24" s="42"/>
      <c r="G24" s="42"/>
      <c r="H24" s="42"/>
      <c r="I24" s="42"/>
      <c r="J24" s="42"/>
      <c r="K24" s="42"/>
      <c r="L24" s="42"/>
      <c r="M24" s="42"/>
      <c r="N24" s="42"/>
      <c r="O24" s="42"/>
      <c r="P24" s="42"/>
      <c r="Q24" s="48"/>
      <c r="R24" s="49"/>
      <c r="S24" s="50"/>
      <c r="T24" s="51"/>
      <c r="U24" s="56"/>
      <c r="V24" s="52"/>
      <c r="W24" s="170"/>
      <c r="X24" s="142"/>
      <c r="Y24" s="45" t="b">
        <f t="shared" si="3"/>
        <v>0</v>
      </c>
      <c r="Z24" s="45" t="b">
        <f t="shared" ca="1" si="4"/>
        <v>0</v>
      </c>
      <c r="AA24" s="45" t="b">
        <f t="shared" ca="1" si="5"/>
        <v>0</v>
      </c>
      <c r="AB24" s="45" t="b">
        <f t="shared" ca="1" si="5"/>
        <v>0</v>
      </c>
      <c r="AC24" s="45" t="b">
        <f t="shared" ca="1" si="5"/>
        <v>0</v>
      </c>
      <c r="AD24" s="45" t="b">
        <f t="shared" ca="1" si="6"/>
        <v>0</v>
      </c>
      <c r="AE24" s="45" t="b">
        <f t="shared" ca="1" si="22"/>
        <v>0</v>
      </c>
      <c r="AF24" s="45" t="b">
        <f t="shared" ca="1" si="7"/>
        <v>1</v>
      </c>
      <c r="AG24" s="45" t="b">
        <f t="shared" ca="1" si="8"/>
        <v>0</v>
      </c>
      <c r="AH24" s="45" t="b">
        <f t="shared" ca="1" si="23"/>
        <v>0</v>
      </c>
      <c r="AI24" s="45" t="b">
        <f t="shared" ca="1" si="9"/>
        <v>0</v>
      </c>
      <c r="AJ24" s="45" t="b">
        <f t="shared" ca="1" si="10"/>
        <v>0</v>
      </c>
      <c r="AK24" s="45" t="b">
        <f t="shared" ca="1" si="11"/>
        <v>0</v>
      </c>
      <c r="AL24" s="45" t="b">
        <f t="shared" ca="1" si="24"/>
        <v>0</v>
      </c>
      <c r="AM24" s="45" t="b">
        <f t="shared" ca="1" si="12"/>
        <v>0</v>
      </c>
      <c r="AN24" s="45" t="b">
        <f t="shared" ca="1" si="24"/>
        <v>0</v>
      </c>
      <c r="AO24" s="45" t="str">
        <f t="shared" si="13"/>
        <v xml:space="preserve">  </v>
      </c>
      <c r="AP24" s="46"/>
      <c r="AQ24" s="45">
        <f t="shared" si="26"/>
        <v>17</v>
      </c>
      <c r="AR24" s="45">
        <f t="shared" ca="1" si="14"/>
        <v>0</v>
      </c>
      <c r="AS24" s="45" t="str">
        <f t="shared" ca="1" si="14"/>
        <v xml:space="preserve">  </v>
      </c>
      <c r="AT24" s="45" t="b">
        <f t="shared" ca="1" si="36"/>
        <v>0</v>
      </c>
      <c r="AU24" s="45" t="b">
        <f t="shared" ca="1" si="16"/>
        <v>0</v>
      </c>
      <c r="AV24" s="46"/>
      <c r="AW24" s="45" t="e">
        <f t="shared" ca="1" si="17"/>
        <v>#N/A</v>
      </c>
      <c r="AX24" s="47" t="e">
        <f t="shared" ca="1" si="27"/>
        <v>#N/A</v>
      </c>
      <c r="AY24" s="47" t="str">
        <f t="shared" ca="1" si="28"/>
        <v/>
      </c>
      <c r="AZ24" s="45" t="e">
        <f t="shared" ca="1" si="18"/>
        <v>#N/A</v>
      </c>
      <c r="BA24" s="47" t="e">
        <f t="shared" ca="1" si="29"/>
        <v>#N/A</v>
      </c>
      <c r="BB24" s="47" t="str">
        <f t="shared" ca="1" si="30"/>
        <v/>
      </c>
      <c r="BC24" s="45" t="e">
        <f t="shared" ca="1" si="19"/>
        <v>#N/A</v>
      </c>
      <c r="BD24" s="47" t="e">
        <f t="shared" ca="1" si="31"/>
        <v>#N/A</v>
      </c>
      <c r="BE24" s="47" t="str">
        <f t="shared" ca="1" si="32"/>
        <v/>
      </c>
      <c r="BF24" s="45" t="e">
        <f t="shared" ca="1" si="20"/>
        <v>#N/A</v>
      </c>
      <c r="BG24" s="47" t="e">
        <f t="shared" ca="1" si="33"/>
        <v>#N/A</v>
      </c>
      <c r="BH24" s="47" t="str">
        <f t="shared" ca="1" si="34"/>
        <v/>
      </c>
      <c r="BI24" s="98" t="b">
        <v>0</v>
      </c>
      <c r="BJ24" s="99" t="b">
        <v>0</v>
      </c>
      <c r="BK24" s="99" t="b">
        <v>0</v>
      </c>
      <c r="BL24" s="99" t="b">
        <v>0</v>
      </c>
      <c r="BM24" s="100" t="b">
        <v>1</v>
      </c>
      <c r="BN24" s="101" t="b">
        <v>1</v>
      </c>
      <c r="BO24" s="98" t="b">
        <v>0</v>
      </c>
      <c r="BP24" s="99" t="b">
        <v>0</v>
      </c>
      <c r="BQ24" s="99" t="b">
        <v>0</v>
      </c>
      <c r="BR24" s="99" t="b">
        <v>0</v>
      </c>
      <c r="BS24" s="100" t="b">
        <v>1</v>
      </c>
      <c r="BT24" s="101" t="b">
        <v>1</v>
      </c>
      <c r="BU24" s="45" t="e">
        <f t="shared" ca="1" si="21"/>
        <v>#N/A</v>
      </c>
      <c r="BV24" s="47" t="e">
        <f t="shared" ca="1" si="35"/>
        <v>#N/A</v>
      </c>
      <c r="BW24" s="166" t="str">
        <f t="shared" ca="1" si="25"/>
        <v/>
      </c>
      <c r="BX24" s="167" t="b">
        <v>1</v>
      </c>
      <c r="BY24" s="168" t="b">
        <v>1</v>
      </c>
      <c r="BZ24" s="168" t="b">
        <v>1</v>
      </c>
      <c r="CA24" s="168" t="b">
        <v>1</v>
      </c>
      <c r="CB24" s="168" t="b">
        <v>0</v>
      </c>
      <c r="CC24" s="169" t="b">
        <v>1</v>
      </c>
      <c r="CD24" s="167" t="b">
        <v>1</v>
      </c>
      <c r="CE24" s="168" t="b">
        <v>1</v>
      </c>
      <c r="CF24" s="168" t="b">
        <v>1</v>
      </c>
      <c r="CG24" s="168" t="b">
        <v>1</v>
      </c>
      <c r="CH24" s="168" t="b">
        <v>0</v>
      </c>
      <c r="CI24" s="169" t="b">
        <v>1</v>
      </c>
    </row>
    <row r="25" spans="1:87">
      <c r="A25" s="135">
        <f t="shared" si="2"/>
        <v>19</v>
      </c>
      <c r="B25" s="129"/>
      <c r="C25" s="41"/>
      <c r="D25" s="41"/>
      <c r="E25" s="42"/>
      <c r="F25" s="42"/>
      <c r="G25" s="42"/>
      <c r="H25" s="42"/>
      <c r="I25" s="42"/>
      <c r="J25" s="42"/>
      <c r="K25" s="42"/>
      <c r="L25" s="42"/>
      <c r="M25" s="42"/>
      <c r="N25" s="42"/>
      <c r="O25" s="42"/>
      <c r="P25" s="42"/>
      <c r="Q25" s="48"/>
      <c r="R25" s="49"/>
      <c r="S25" s="50"/>
      <c r="T25" s="51"/>
      <c r="U25" s="56"/>
      <c r="V25" s="52"/>
      <c r="W25" s="170"/>
      <c r="X25" s="142"/>
      <c r="Y25" s="45" t="b">
        <f t="shared" si="3"/>
        <v>0</v>
      </c>
      <c r="Z25" s="45" t="b">
        <f t="shared" ca="1" si="4"/>
        <v>0</v>
      </c>
      <c r="AA25" s="45" t="b">
        <f t="shared" ca="1" si="5"/>
        <v>0</v>
      </c>
      <c r="AB25" s="45" t="b">
        <f t="shared" ca="1" si="5"/>
        <v>0</v>
      </c>
      <c r="AC25" s="45" t="b">
        <f t="shared" ca="1" si="5"/>
        <v>0</v>
      </c>
      <c r="AD25" s="45" t="b">
        <f t="shared" ca="1" si="6"/>
        <v>0</v>
      </c>
      <c r="AE25" s="45" t="b">
        <f t="shared" ca="1" si="22"/>
        <v>0</v>
      </c>
      <c r="AF25" s="45" t="b">
        <f t="shared" ca="1" si="7"/>
        <v>1</v>
      </c>
      <c r="AG25" s="45" t="b">
        <f t="shared" ca="1" si="8"/>
        <v>0</v>
      </c>
      <c r="AH25" s="45" t="b">
        <f t="shared" ca="1" si="23"/>
        <v>0</v>
      </c>
      <c r="AI25" s="45" t="b">
        <f t="shared" ca="1" si="9"/>
        <v>0</v>
      </c>
      <c r="AJ25" s="45" t="b">
        <f t="shared" ca="1" si="10"/>
        <v>0</v>
      </c>
      <c r="AK25" s="45" t="b">
        <f t="shared" ca="1" si="11"/>
        <v>0</v>
      </c>
      <c r="AL25" s="45" t="b">
        <f t="shared" ca="1" si="24"/>
        <v>0</v>
      </c>
      <c r="AM25" s="45" t="b">
        <f t="shared" ca="1" si="12"/>
        <v>0</v>
      </c>
      <c r="AN25" s="45" t="b">
        <f t="shared" ca="1" si="24"/>
        <v>0</v>
      </c>
      <c r="AO25" s="45" t="str">
        <f t="shared" si="13"/>
        <v xml:space="preserve">  </v>
      </c>
      <c r="AP25" s="46"/>
      <c r="AQ25" s="45">
        <f t="shared" si="26"/>
        <v>18</v>
      </c>
      <c r="AR25" s="45">
        <f t="shared" ca="1" si="14"/>
        <v>0</v>
      </c>
      <c r="AS25" s="45" t="str">
        <f t="shared" ca="1" si="14"/>
        <v xml:space="preserve">  </v>
      </c>
      <c r="AT25" s="45" t="b">
        <f t="shared" ca="1" si="36"/>
        <v>0</v>
      </c>
      <c r="AU25" s="45" t="b">
        <f t="shared" ca="1" si="16"/>
        <v>0</v>
      </c>
      <c r="AV25" s="46"/>
      <c r="AW25" s="45" t="e">
        <f t="shared" ca="1" si="17"/>
        <v>#N/A</v>
      </c>
      <c r="AX25" s="47" t="e">
        <f t="shared" ca="1" si="27"/>
        <v>#N/A</v>
      </c>
      <c r="AY25" s="47" t="str">
        <f t="shared" ca="1" si="28"/>
        <v/>
      </c>
      <c r="AZ25" s="45" t="e">
        <f t="shared" ca="1" si="18"/>
        <v>#N/A</v>
      </c>
      <c r="BA25" s="47" t="e">
        <f t="shared" ca="1" si="29"/>
        <v>#N/A</v>
      </c>
      <c r="BB25" s="47" t="str">
        <f t="shared" ca="1" si="30"/>
        <v/>
      </c>
      <c r="BC25" s="45" t="e">
        <f t="shared" ca="1" si="19"/>
        <v>#N/A</v>
      </c>
      <c r="BD25" s="47" t="e">
        <f t="shared" ca="1" si="31"/>
        <v>#N/A</v>
      </c>
      <c r="BE25" s="47" t="str">
        <f t="shared" ca="1" si="32"/>
        <v/>
      </c>
      <c r="BF25" s="45" t="e">
        <f t="shared" ca="1" si="20"/>
        <v>#N/A</v>
      </c>
      <c r="BG25" s="47" t="e">
        <f t="shared" ca="1" si="33"/>
        <v>#N/A</v>
      </c>
      <c r="BH25" s="47" t="str">
        <f t="shared" ca="1" si="34"/>
        <v/>
      </c>
      <c r="BI25" s="98" t="b">
        <v>0</v>
      </c>
      <c r="BJ25" s="99" t="b">
        <v>0</v>
      </c>
      <c r="BK25" s="99" t="b">
        <v>0</v>
      </c>
      <c r="BL25" s="99" t="b">
        <v>0</v>
      </c>
      <c r="BM25" s="100" t="b">
        <v>1</v>
      </c>
      <c r="BN25" s="101" t="b">
        <v>1</v>
      </c>
      <c r="BO25" s="98" t="b">
        <v>0</v>
      </c>
      <c r="BP25" s="99" t="b">
        <v>0</v>
      </c>
      <c r="BQ25" s="99" t="b">
        <v>0</v>
      </c>
      <c r="BR25" s="99" t="b">
        <v>0</v>
      </c>
      <c r="BS25" s="100" t="b">
        <v>1</v>
      </c>
      <c r="BT25" s="101" t="b">
        <v>1</v>
      </c>
      <c r="BU25" s="45" t="e">
        <f t="shared" ca="1" si="21"/>
        <v>#N/A</v>
      </c>
      <c r="BV25" s="47" t="e">
        <f t="shared" ca="1" si="35"/>
        <v>#N/A</v>
      </c>
      <c r="BW25" s="166" t="str">
        <f t="shared" ca="1" si="25"/>
        <v/>
      </c>
      <c r="BX25" s="167" t="b">
        <v>1</v>
      </c>
      <c r="BY25" s="168" t="b">
        <v>1</v>
      </c>
      <c r="BZ25" s="168" t="b">
        <v>1</v>
      </c>
      <c r="CA25" s="168" t="b">
        <v>1</v>
      </c>
      <c r="CB25" s="168" t="b">
        <v>0</v>
      </c>
      <c r="CC25" s="169" t="b">
        <v>1</v>
      </c>
      <c r="CD25" s="167" t="b">
        <v>1</v>
      </c>
      <c r="CE25" s="168" t="b">
        <v>1</v>
      </c>
      <c r="CF25" s="168" t="b">
        <v>1</v>
      </c>
      <c r="CG25" s="168" t="b">
        <v>1</v>
      </c>
      <c r="CH25" s="168" t="b">
        <v>0</v>
      </c>
      <c r="CI25" s="169" t="b">
        <v>1</v>
      </c>
    </row>
    <row r="26" spans="1:87">
      <c r="A26" s="135">
        <f t="shared" si="2"/>
        <v>20</v>
      </c>
      <c r="B26" s="40"/>
      <c r="C26" s="41"/>
      <c r="D26" s="41"/>
      <c r="E26" s="42"/>
      <c r="F26" s="42"/>
      <c r="G26" s="42"/>
      <c r="H26" s="42"/>
      <c r="I26" s="42"/>
      <c r="J26" s="42"/>
      <c r="K26" s="42"/>
      <c r="L26" s="42"/>
      <c r="M26" s="42"/>
      <c r="N26" s="42"/>
      <c r="O26" s="42"/>
      <c r="P26" s="42"/>
      <c r="Q26" s="48"/>
      <c r="R26" s="49"/>
      <c r="S26" s="50"/>
      <c r="T26" s="51"/>
      <c r="U26" s="56"/>
      <c r="V26" s="52"/>
      <c r="W26" s="170"/>
      <c r="X26" s="142"/>
      <c r="Y26" s="45" t="b">
        <f t="shared" si="3"/>
        <v>0</v>
      </c>
      <c r="Z26" s="45" t="b">
        <f t="shared" ca="1" si="4"/>
        <v>0</v>
      </c>
      <c r="AA26" s="45" t="b">
        <f t="shared" ca="1" si="5"/>
        <v>0</v>
      </c>
      <c r="AB26" s="45" t="b">
        <f t="shared" ca="1" si="5"/>
        <v>0</v>
      </c>
      <c r="AC26" s="45" t="b">
        <f t="shared" ca="1" si="5"/>
        <v>0</v>
      </c>
      <c r="AD26" s="45" t="b">
        <f t="shared" ca="1" si="6"/>
        <v>0</v>
      </c>
      <c r="AE26" s="45" t="b">
        <f t="shared" ca="1" si="22"/>
        <v>0</v>
      </c>
      <c r="AF26" s="45" t="b">
        <f t="shared" ca="1" si="7"/>
        <v>1</v>
      </c>
      <c r="AG26" s="45" t="b">
        <f t="shared" ca="1" si="8"/>
        <v>0</v>
      </c>
      <c r="AH26" s="45" t="b">
        <f t="shared" ca="1" si="23"/>
        <v>0</v>
      </c>
      <c r="AI26" s="45" t="b">
        <f t="shared" ca="1" si="9"/>
        <v>0</v>
      </c>
      <c r="AJ26" s="45" t="b">
        <f t="shared" ca="1" si="10"/>
        <v>0</v>
      </c>
      <c r="AK26" s="45" t="b">
        <f t="shared" ca="1" si="11"/>
        <v>0</v>
      </c>
      <c r="AL26" s="45" t="b">
        <f t="shared" ca="1" si="24"/>
        <v>0</v>
      </c>
      <c r="AM26" s="45" t="b">
        <f t="shared" ca="1" si="12"/>
        <v>0</v>
      </c>
      <c r="AN26" s="45" t="b">
        <f t="shared" ca="1" si="24"/>
        <v>0</v>
      </c>
      <c r="AO26" s="45" t="str">
        <f t="shared" si="13"/>
        <v xml:space="preserve">  </v>
      </c>
      <c r="AP26" s="46"/>
      <c r="AQ26" s="45">
        <f t="shared" si="26"/>
        <v>19</v>
      </c>
      <c r="AR26" s="45">
        <f t="shared" ca="1" si="14"/>
        <v>0</v>
      </c>
      <c r="AS26" s="45" t="str">
        <f t="shared" ca="1" si="14"/>
        <v xml:space="preserve">  </v>
      </c>
      <c r="AT26" s="45" t="b">
        <f t="shared" ca="1" si="36"/>
        <v>0</v>
      </c>
      <c r="AU26" s="45" t="b">
        <f t="shared" ca="1" si="16"/>
        <v>0</v>
      </c>
      <c r="AV26" s="46"/>
      <c r="AW26" s="45" t="e">
        <f t="shared" ca="1" si="17"/>
        <v>#N/A</v>
      </c>
      <c r="AX26" s="47" t="e">
        <f t="shared" ca="1" si="27"/>
        <v>#N/A</v>
      </c>
      <c r="AY26" s="47" t="str">
        <f t="shared" ca="1" si="28"/>
        <v/>
      </c>
      <c r="AZ26" s="45" t="e">
        <f t="shared" ca="1" si="18"/>
        <v>#N/A</v>
      </c>
      <c r="BA26" s="47" t="e">
        <f t="shared" ca="1" si="29"/>
        <v>#N/A</v>
      </c>
      <c r="BB26" s="47" t="str">
        <f t="shared" ca="1" si="30"/>
        <v/>
      </c>
      <c r="BC26" s="45" t="e">
        <f t="shared" ca="1" si="19"/>
        <v>#N/A</v>
      </c>
      <c r="BD26" s="47" t="e">
        <f t="shared" ca="1" si="31"/>
        <v>#N/A</v>
      </c>
      <c r="BE26" s="47" t="str">
        <f t="shared" ca="1" si="32"/>
        <v/>
      </c>
      <c r="BF26" s="45" t="e">
        <f t="shared" ca="1" si="20"/>
        <v>#N/A</v>
      </c>
      <c r="BG26" s="47" t="e">
        <f t="shared" ca="1" si="33"/>
        <v>#N/A</v>
      </c>
      <c r="BH26" s="47" t="str">
        <f t="shared" ca="1" si="34"/>
        <v/>
      </c>
      <c r="BI26" s="98" t="b">
        <v>0</v>
      </c>
      <c r="BJ26" s="99" t="b">
        <v>0</v>
      </c>
      <c r="BK26" s="99" t="b">
        <v>0</v>
      </c>
      <c r="BL26" s="99" t="b">
        <v>0</v>
      </c>
      <c r="BM26" s="100" t="b">
        <v>1</v>
      </c>
      <c r="BN26" s="101" t="b">
        <v>1</v>
      </c>
      <c r="BO26" s="98" t="b">
        <v>0</v>
      </c>
      <c r="BP26" s="99" t="b">
        <v>0</v>
      </c>
      <c r="BQ26" s="99" t="b">
        <v>0</v>
      </c>
      <c r="BR26" s="99" t="b">
        <v>0</v>
      </c>
      <c r="BS26" s="100" t="b">
        <v>1</v>
      </c>
      <c r="BT26" s="101" t="b">
        <v>1</v>
      </c>
      <c r="BU26" s="45" t="e">
        <f t="shared" ca="1" si="21"/>
        <v>#N/A</v>
      </c>
      <c r="BV26" s="47" t="e">
        <f t="shared" ca="1" si="35"/>
        <v>#N/A</v>
      </c>
      <c r="BW26" s="166" t="str">
        <f t="shared" ca="1" si="25"/>
        <v/>
      </c>
      <c r="BX26" s="167" t="b">
        <v>1</v>
      </c>
      <c r="BY26" s="168" t="b">
        <v>1</v>
      </c>
      <c r="BZ26" s="168" t="b">
        <v>1</v>
      </c>
      <c r="CA26" s="168" t="b">
        <v>1</v>
      </c>
      <c r="CB26" s="168" t="b">
        <v>0</v>
      </c>
      <c r="CC26" s="169" t="b">
        <v>1</v>
      </c>
      <c r="CD26" s="167" t="b">
        <v>1</v>
      </c>
      <c r="CE26" s="168" t="b">
        <v>1</v>
      </c>
      <c r="CF26" s="168" t="b">
        <v>1</v>
      </c>
      <c r="CG26" s="168" t="b">
        <v>1</v>
      </c>
      <c r="CH26" s="168" t="b">
        <v>0</v>
      </c>
      <c r="CI26" s="169" t="b">
        <v>1</v>
      </c>
    </row>
    <row r="27" spans="1:87">
      <c r="A27" s="135">
        <f t="shared" si="2"/>
        <v>21</v>
      </c>
      <c r="B27" s="40"/>
      <c r="C27" s="41"/>
      <c r="D27" s="41"/>
      <c r="E27" s="42"/>
      <c r="F27" s="42"/>
      <c r="G27" s="42"/>
      <c r="H27" s="42"/>
      <c r="I27" s="42"/>
      <c r="J27" s="42"/>
      <c r="K27" s="42"/>
      <c r="L27" s="42"/>
      <c r="M27" s="42"/>
      <c r="N27" s="42"/>
      <c r="O27" s="42"/>
      <c r="P27" s="42"/>
      <c r="Q27" s="48"/>
      <c r="R27" s="49"/>
      <c r="S27" s="50"/>
      <c r="T27" s="51"/>
      <c r="U27" s="56"/>
      <c r="V27" s="52"/>
      <c r="W27" s="170"/>
      <c r="X27" s="142"/>
      <c r="Y27" s="45" t="b">
        <f t="shared" si="3"/>
        <v>0</v>
      </c>
      <c r="Z27" s="45" t="b">
        <f t="shared" ca="1" si="4"/>
        <v>0</v>
      </c>
      <c r="AA27" s="45" t="b">
        <f t="shared" ref="AA27:AC42" ca="1" si="37">IF($AT27,OFFSET($A$6,$AQ27,AA$2),$C27&amp;"?"=AA$6)</f>
        <v>0</v>
      </c>
      <c r="AB27" s="45" t="b">
        <f t="shared" ca="1" si="37"/>
        <v>0</v>
      </c>
      <c r="AC27" s="45" t="b">
        <f t="shared" ca="1" si="37"/>
        <v>0</v>
      </c>
      <c r="AD27" s="45" t="b">
        <f t="shared" ca="1" si="6"/>
        <v>0</v>
      </c>
      <c r="AE27" s="45" t="b">
        <f t="shared" ca="1" si="22"/>
        <v>0</v>
      </c>
      <c r="AF27" s="45" t="b">
        <f t="shared" ca="1" si="7"/>
        <v>1</v>
      </c>
      <c r="AG27" s="45" t="b">
        <f t="shared" ca="1" si="8"/>
        <v>0</v>
      </c>
      <c r="AH27" s="45" t="b">
        <f t="shared" ca="1" si="23"/>
        <v>0</v>
      </c>
      <c r="AI27" s="45" t="b">
        <f t="shared" ca="1" si="9"/>
        <v>0</v>
      </c>
      <c r="AJ27" s="45" t="b">
        <f t="shared" ca="1" si="10"/>
        <v>0</v>
      </c>
      <c r="AK27" s="45" t="b">
        <f t="shared" ca="1" si="11"/>
        <v>0</v>
      </c>
      <c r="AL27" s="45" t="b">
        <f t="shared" ca="1" si="24"/>
        <v>0</v>
      </c>
      <c r="AM27" s="45" t="b">
        <f t="shared" ca="1" si="12"/>
        <v>0</v>
      </c>
      <c r="AN27" s="45" t="b">
        <f t="shared" ca="1" si="24"/>
        <v>0</v>
      </c>
      <c r="AO27" s="45" t="str">
        <f t="shared" si="13"/>
        <v xml:space="preserve">  </v>
      </c>
      <c r="AP27" s="46"/>
      <c r="AQ27" s="45">
        <f t="shared" si="26"/>
        <v>20</v>
      </c>
      <c r="AR27" s="45">
        <f t="shared" ref="AR27:AS42" ca="1" si="38">OFFSET($A$6,$AQ27,AR$2)</f>
        <v>0</v>
      </c>
      <c r="AS27" s="45" t="str">
        <f t="shared" ca="1" si="38"/>
        <v xml:space="preserve">  </v>
      </c>
      <c r="AT27" s="45" t="b">
        <f t="shared" ca="1" si="36"/>
        <v>0</v>
      </c>
      <c r="AU27" s="45" t="b">
        <f t="shared" ca="1" si="16"/>
        <v>0</v>
      </c>
      <c r="AV27" s="46"/>
      <c r="AW27" s="45" t="e">
        <f t="shared" ca="1" si="17"/>
        <v>#N/A</v>
      </c>
      <c r="AX27" s="47" t="e">
        <f t="shared" ca="1" si="27"/>
        <v>#N/A</v>
      </c>
      <c r="AY27" s="47" t="str">
        <f t="shared" ca="1" si="28"/>
        <v/>
      </c>
      <c r="AZ27" s="45" t="e">
        <f t="shared" ca="1" si="18"/>
        <v>#N/A</v>
      </c>
      <c r="BA27" s="47" t="e">
        <f t="shared" ca="1" si="29"/>
        <v>#N/A</v>
      </c>
      <c r="BB27" s="47" t="str">
        <f t="shared" ca="1" si="30"/>
        <v/>
      </c>
      <c r="BC27" s="45" t="e">
        <f t="shared" ca="1" si="19"/>
        <v>#N/A</v>
      </c>
      <c r="BD27" s="47" t="e">
        <f t="shared" ca="1" si="31"/>
        <v>#N/A</v>
      </c>
      <c r="BE27" s="47" t="str">
        <f t="shared" ca="1" si="32"/>
        <v/>
      </c>
      <c r="BF27" s="45" t="e">
        <f t="shared" ca="1" si="20"/>
        <v>#N/A</v>
      </c>
      <c r="BG27" s="47" t="e">
        <f t="shared" ca="1" si="33"/>
        <v>#N/A</v>
      </c>
      <c r="BH27" s="47" t="str">
        <f t="shared" ca="1" si="34"/>
        <v/>
      </c>
      <c r="BI27" s="98" t="b">
        <v>0</v>
      </c>
      <c r="BJ27" s="99" t="b">
        <v>0</v>
      </c>
      <c r="BK27" s="99" t="b">
        <v>0</v>
      </c>
      <c r="BL27" s="99" t="b">
        <v>0</v>
      </c>
      <c r="BM27" s="100" t="b">
        <v>1</v>
      </c>
      <c r="BN27" s="101" t="b">
        <v>1</v>
      </c>
      <c r="BO27" s="98" t="b">
        <v>0</v>
      </c>
      <c r="BP27" s="99" t="b">
        <v>0</v>
      </c>
      <c r="BQ27" s="99" t="b">
        <v>0</v>
      </c>
      <c r="BR27" s="99" t="b">
        <v>0</v>
      </c>
      <c r="BS27" s="100" t="b">
        <v>1</v>
      </c>
      <c r="BT27" s="101" t="b">
        <v>1</v>
      </c>
      <c r="BU27" s="45" t="e">
        <f t="shared" ca="1" si="21"/>
        <v>#N/A</v>
      </c>
      <c r="BV27" s="47" t="e">
        <f t="shared" ca="1" si="35"/>
        <v>#N/A</v>
      </c>
      <c r="BW27" s="166" t="str">
        <f t="shared" ca="1" si="25"/>
        <v/>
      </c>
      <c r="BX27" s="167" t="b">
        <v>1</v>
      </c>
      <c r="BY27" s="168" t="b">
        <v>1</v>
      </c>
      <c r="BZ27" s="168" t="b">
        <v>1</v>
      </c>
      <c r="CA27" s="168" t="b">
        <v>1</v>
      </c>
      <c r="CB27" s="168" t="b">
        <v>0</v>
      </c>
      <c r="CC27" s="169" t="b">
        <v>1</v>
      </c>
      <c r="CD27" s="167" t="b">
        <v>1</v>
      </c>
      <c r="CE27" s="168" t="b">
        <v>1</v>
      </c>
      <c r="CF27" s="168" t="b">
        <v>1</v>
      </c>
      <c r="CG27" s="168" t="b">
        <v>1</v>
      </c>
      <c r="CH27" s="168" t="b">
        <v>0</v>
      </c>
      <c r="CI27" s="169" t="b">
        <v>1</v>
      </c>
    </row>
    <row r="28" spans="1:87">
      <c r="A28" s="135">
        <f t="shared" si="2"/>
        <v>22</v>
      </c>
      <c r="B28" s="40"/>
      <c r="C28" s="41"/>
      <c r="D28" s="41"/>
      <c r="E28" s="42"/>
      <c r="F28" s="42"/>
      <c r="G28" s="42"/>
      <c r="H28" s="42"/>
      <c r="I28" s="42"/>
      <c r="J28" s="42"/>
      <c r="K28" s="42"/>
      <c r="L28" s="42"/>
      <c r="M28" s="42"/>
      <c r="N28" s="42"/>
      <c r="O28" s="42"/>
      <c r="P28" s="42"/>
      <c r="Q28" s="48"/>
      <c r="R28" s="49"/>
      <c r="S28" s="50"/>
      <c r="T28" s="51"/>
      <c r="U28" s="56"/>
      <c r="V28" s="52"/>
      <c r="W28" s="170"/>
      <c r="X28" s="142"/>
      <c r="Y28" s="45" t="b">
        <f t="shared" si="3"/>
        <v>0</v>
      </c>
      <c r="Z28" s="45" t="b">
        <f t="shared" ca="1" si="4"/>
        <v>0</v>
      </c>
      <c r="AA28" s="45" t="b">
        <f t="shared" ca="1" si="37"/>
        <v>0</v>
      </c>
      <c r="AB28" s="45" t="b">
        <f t="shared" ca="1" si="37"/>
        <v>0</v>
      </c>
      <c r="AC28" s="45" t="b">
        <f t="shared" ca="1" si="37"/>
        <v>0</v>
      </c>
      <c r="AD28" s="45" t="b">
        <f t="shared" ca="1" si="6"/>
        <v>0</v>
      </c>
      <c r="AE28" s="45" t="b">
        <f t="shared" ca="1" si="22"/>
        <v>0</v>
      </c>
      <c r="AF28" s="45" t="b">
        <f t="shared" ca="1" si="7"/>
        <v>1</v>
      </c>
      <c r="AG28" s="45" t="b">
        <f t="shared" ca="1" si="8"/>
        <v>0</v>
      </c>
      <c r="AH28" s="45" t="b">
        <f t="shared" ca="1" si="23"/>
        <v>0</v>
      </c>
      <c r="AI28" s="45" t="b">
        <f t="shared" ca="1" si="9"/>
        <v>0</v>
      </c>
      <c r="AJ28" s="45" t="b">
        <f t="shared" ca="1" si="10"/>
        <v>0</v>
      </c>
      <c r="AK28" s="45" t="b">
        <f t="shared" ca="1" si="11"/>
        <v>0</v>
      </c>
      <c r="AL28" s="45" t="b">
        <f t="shared" ca="1" si="24"/>
        <v>0</v>
      </c>
      <c r="AM28" s="45" t="b">
        <f t="shared" ca="1" si="12"/>
        <v>0</v>
      </c>
      <c r="AN28" s="45" t="b">
        <f t="shared" ca="1" si="24"/>
        <v>0</v>
      </c>
      <c r="AO28" s="45" t="str">
        <f t="shared" si="13"/>
        <v xml:space="preserve">  </v>
      </c>
      <c r="AP28" s="46"/>
      <c r="AQ28" s="45">
        <f t="shared" si="26"/>
        <v>21</v>
      </c>
      <c r="AR28" s="45">
        <f t="shared" ca="1" si="38"/>
        <v>0</v>
      </c>
      <c r="AS28" s="45" t="str">
        <f t="shared" ca="1" si="38"/>
        <v xml:space="preserve">  </v>
      </c>
      <c r="AT28" s="45" t="b">
        <f t="shared" ca="1" si="36"/>
        <v>0</v>
      </c>
      <c r="AU28" s="45" t="b">
        <f t="shared" ca="1" si="16"/>
        <v>0</v>
      </c>
      <c r="AV28" s="46"/>
      <c r="AW28" s="45" t="e">
        <f t="shared" ca="1" si="17"/>
        <v>#N/A</v>
      </c>
      <c r="AX28" s="47" t="e">
        <f t="shared" ca="1" si="27"/>
        <v>#N/A</v>
      </c>
      <c r="AY28" s="47" t="str">
        <f t="shared" ca="1" si="28"/>
        <v/>
      </c>
      <c r="AZ28" s="45" t="e">
        <f t="shared" ca="1" si="18"/>
        <v>#N/A</v>
      </c>
      <c r="BA28" s="47" t="e">
        <f t="shared" ca="1" si="29"/>
        <v>#N/A</v>
      </c>
      <c r="BB28" s="47" t="str">
        <f t="shared" ca="1" si="30"/>
        <v/>
      </c>
      <c r="BC28" s="45" t="e">
        <f t="shared" ca="1" si="19"/>
        <v>#N/A</v>
      </c>
      <c r="BD28" s="47" t="e">
        <f t="shared" ca="1" si="31"/>
        <v>#N/A</v>
      </c>
      <c r="BE28" s="47" t="str">
        <f t="shared" ca="1" si="32"/>
        <v/>
      </c>
      <c r="BF28" s="45" t="e">
        <f t="shared" ca="1" si="20"/>
        <v>#N/A</v>
      </c>
      <c r="BG28" s="47" t="e">
        <f t="shared" ca="1" si="33"/>
        <v>#N/A</v>
      </c>
      <c r="BH28" s="47" t="str">
        <f t="shared" ca="1" si="34"/>
        <v/>
      </c>
      <c r="BI28" s="98" t="b">
        <v>0</v>
      </c>
      <c r="BJ28" s="99" t="b">
        <v>0</v>
      </c>
      <c r="BK28" s="99" t="b">
        <v>0</v>
      </c>
      <c r="BL28" s="99" t="b">
        <v>0</v>
      </c>
      <c r="BM28" s="100" t="b">
        <v>1</v>
      </c>
      <c r="BN28" s="101" t="b">
        <v>1</v>
      </c>
      <c r="BO28" s="98" t="b">
        <v>0</v>
      </c>
      <c r="BP28" s="99" t="b">
        <v>0</v>
      </c>
      <c r="BQ28" s="99" t="b">
        <v>0</v>
      </c>
      <c r="BR28" s="99" t="b">
        <v>0</v>
      </c>
      <c r="BS28" s="100" t="b">
        <v>1</v>
      </c>
      <c r="BT28" s="101" t="b">
        <v>1</v>
      </c>
      <c r="BU28" s="45" t="e">
        <f t="shared" ca="1" si="21"/>
        <v>#N/A</v>
      </c>
      <c r="BV28" s="47" t="e">
        <f t="shared" ca="1" si="35"/>
        <v>#N/A</v>
      </c>
      <c r="BW28" s="166" t="str">
        <f t="shared" ca="1" si="25"/>
        <v/>
      </c>
      <c r="BX28" s="167" t="b">
        <v>1</v>
      </c>
      <c r="BY28" s="168" t="b">
        <v>1</v>
      </c>
      <c r="BZ28" s="168" t="b">
        <v>1</v>
      </c>
      <c r="CA28" s="168" t="b">
        <v>1</v>
      </c>
      <c r="CB28" s="168" t="b">
        <v>0</v>
      </c>
      <c r="CC28" s="169" t="b">
        <v>1</v>
      </c>
      <c r="CD28" s="167" t="b">
        <v>1</v>
      </c>
      <c r="CE28" s="168" t="b">
        <v>1</v>
      </c>
      <c r="CF28" s="168" t="b">
        <v>1</v>
      </c>
      <c r="CG28" s="168" t="b">
        <v>1</v>
      </c>
      <c r="CH28" s="168" t="b">
        <v>0</v>
      </c>
      <c r="CI28" s="169" t="b">
        <v>1</v>
      </c>
    </row>
    <row r="29" spans="1:87">
      <c r="A29" s="135">
        <f t="shared" si="2"/>
        <v>23</v>
      </c>
      <c r="B29" s="40"/>
      <c r="C29" s="41"/>
      <c r="D29" s="41"/>
      <c r="E29" s="42"/>
      <c r="F29" s="42"/>
      <c r="G29" s="42"/>
      <c r="H29" s="42"/>
      <c r="I29" s="42"/>
      <c r="J29" s="42"/>
      <c r="K29" s="42"/>
      <c r="L29" s="42"/>
      <c r="M29" s="42"/>
      <c r="N29" s="42"/>
      <c r="O29" s="42"/>
      <c r="P29" s="42"/>
      <c r="Q29" s="48"/>
      <c r="R29" s="49"/>
      <c r="S29" s="50"/>
      <c r="T29" s="51"/>
      <c r="U29" s="56"/>
      <c r="V29" s="52"/>
      <c r="W29" s="170"/>
      <c r="X29" s="142"/>
      <c r="Y29" s="45" t="b">
        <f t="shared" si="3"/>
        <v>0</v>
      </c>
      <c r="Z29" s="45" t="b">
        <f t="shared" ca="1" si="4"/>
        <v>0</v>
      </c>
      <c r="AA29" s="45" t="b">
        <f t="shared" ca="1" si="37"/>
        <v>0</v>
      </c>
      <c r="AB29" s="45" t="b">
        <f t="shared" ca="1" si="37"/>
        <v>0</v>
      </c>
      <c r="AC29" s="45" t="b">
        <f t="shared" ca="1" si="37"/>
        <v>0</v>
      </c>
      <c r="AD29" s="45" t="b">
        <f t="shared" ca="1" si="6"/>
        <v>0</v>
      </c>
      <c r="AE29" s="45" t="b">
        <f t="shared" ca="1" si="22"/>
        <v>0</v>
      </c>
      <c r="AF29" s="45" t="b">
        <f t="shared" ca="1" si="7"/>
        <v>1</v>
      </c>
      <c r="AG29" s="45" t="b">
        <f t="shared" ca="1" si="8"/>
        <v>0</v>
      </c>
      <c r="AH29" s="45" t="b">
        <f t="shared" ca="1" si="23"/>
        <v>0</v>
      </c>
      <c r="AI29" s="45" t="b">
        <f t="shared" ca="1" si="9"/>
        <v>0</v>
      </c>
      <c r="AJ29" s="45" t="b">
        <f t="shared" ca="1" si="10"/>
        <v>0</v>
      </c>
      <c r="AK29" s="45" t="b">
        <f t="shared" ca="1" si="11"/>
        <v>0</v>
      </c>
      <c r="AL29" s="45" t="b">
        <f t="shared" ca="1" si="24"/>
        <v>0</v>
      </c>
      <c r="AM29" s="45" t="b">
        <f t="shared" ca="1" si="12"/>
        <v>0</v>
      </c>
      <c r="AN29" s="45" t="b">
        <f t="shared" ca="1" si="24"/>
        <v>0</v>
      </c>
      <c r="AO29" s="45" t="str">
        <f t="shared" si="13"/>
        <v xml:space="preserve">  </v>
      </c>
      <c r="AP29" s="46"/>
      <c r="AQ29" s="45">
        <f t="shared" si="26"/>
        <v>22</v>
      </c>
      <c r="AR29" s="45">
        <f t="shared" ca="1" si="38"/>
        <v>0</v>
      </c>
      <c r="AS29" s="45" t="str">
        <f t="shared" ca="1" si="38"/>
        <v xml:space="preserve">  </v>
      </c>
      <c r="AT29" s="45" t="b">
        <f t="shared" ca="1" si="36"/>
        <v>0</v>
      </c>
      <c r="AU29" s="45" t="b">
        <f t="shared" ca="1" si="16"/>
        <v>0</v>
      </c>
      <c r="AV29" s="46"/>
      <c r="AW29" s="45" t="e">
        <f t="shared" ca="1" si="17"/>
        <v>#N/A</v>
      </c>
      <c r="AX29" s="47" t="e">
        <f t="shared" ca="1" si="27"/>
        <v>#N/A</v>
      </c>
      <c r="AY29" s="47" t="str">
        <f t="shared" ca="1" si="28"/>
        <v/>
      </c>
      <c r="AZ29" s="45" t="e">
        <f t="shared" ca="1" si="18"/>
        <v>#N/A</v>
      </c>
      <c r="BA29" s="47" t="e">
        <f t="shared" ca="1" si="29"/>
        <v>#N/A</v>
      </c>
      <c r="BB29" s="47" t="str">
        <f t="shared" ca="1" si="30"/>
        <v/>
      </c>
      <c r="BC29" s="45" t="e">
        <f t="shared" ca="1" si="19"/>
        <v>#N/A</v>
      </c>
      <c r="BD29" s="47" t="e">
        <f t="shared" ca="1" si="31"/>
        <v>#N/A</v>
      </c>
      <c r="BE29" s="47" t="str">
        <f t="shared" ca="1" si="32"/>
        <v/>
      </c>
      <c r="BF29" s="45" t="e">
        <f t="shared" ca="1" si="20"/>
        <v>#N/A</v>
      </c>
      <c r="BG29" s="47" t="e">
        <f t="shared" ca="1" si="33"/>
        <v>#N/A</v>
      </c>
      <c r="BH29" s="47" t="str">
        <f t="shared" ca="1" si="34"/>
        <v/>
      </c>
      <c r="BI29" s="98" t="b">
        <v>0</v>
      </c>
      <c r="BJ29" s="99" t="b">
        <v>0</v>
      </c>
      <c r="BK29" s="99" t="b">
        <v>0</v>
      </c>
      <c r="BL29" s="99" t="b">
        <v>0</v>
      </c>
      <c r="BM29" s="100" t="b">
        <v>1</v>
      </c>
      <c r="BN29" s="101" t="b">
        <v>1</v>
      </c>
      <c r="BO29" s="98" t="b">
        <v>0</v>
      </c>
      <c r="BP29" s="99" t="b">
        <v>0</v>
      </c>
      <c r="BQ29" s="99" t="b">
        <v>0</v>
      </c>
      <c r="BR29" s="99" t="b">
        <v>0</v>
      </c>
      <c r="BS29" s="100" t="b">
        <v>1</v>
      </c>
      <c r="BT29" s="101" t="b">
        <v>1</v>
      </c>
      <c r="BU29" s="45" t="e">
        <f t="shared" ca="1" si="21"/>
        <v>#N/A</v>
      </c>
      <c r="BV29" s="47" t="e">
        <f t="shared" ca="1" si="35"/>
        <v>#N/A</v>
      </c>
      <c r="BW29" s="166" t="str">
        <f t="shared" ca="1" si="25"/>
        <v/>
      </c>
      <c r="BX29" s="167" t="b">
        <v>1</v>
      </c>
      <c r="BY29" s="168" t="b">
        <v>1</v>
      </c>
      <c r="BZ29" s="168" t="b">
        <v>1</v>
      </c>
      <c r="CA29" s="168" t="b">
        <v>1</v>
      </c>
      <c r="CB29" s="168" t="b">
        <v>0</v>
      </c>
      <c r="CC29" s="169" t="b">
        <v>1</v>
      </c>
      <c r="CD29" s="167" t="b">
        <v>1</v>
      </c>
      <c r="CE29" s="168" t="b">
        <v>1</v>
      </c>
      <c r="CF29" s="168" t="b">
        <v>1</v>
      </c>
      <c r="CG29" s="168" t="b">
        <v>1</v>
      </c>
      <c r="CH29" s="168" t="b">
        <v>0</v>
      </c>
      <c r="CI29" s="169" t="b">
        <v>1</v>
      </c>
    </row>
    <row r="30" spans="1:87">
      <c r="A30" s="135">
        <f t="shared" si="2"/>
        <v>24</v>
      </c>
      <c r="B30" s="40"/>
      <c r="C30" s="41"/>
      <c r="D30" s="41"/>
      <c r="E30" s="42"/>
      <c r="F30" s="42"/>
      <c r="G30" s="42"/>
      <c r="H30" s="42"/>
      <c r="I30" s="42"/>
      <c r="J30" s="42"/>
      <c r="K30" s="42"/>
      <c r="L30" s="42"/>
      <c r="M30" s="42"/>
      <c r="N30" s="42"/>
      <c r="O30" s="42"/>
      <c r="P30" s="42"/>
      <c r="Q30" s="48"/>
      <c r="R30" s="49"/>
      <c r="S30" s="50"/>
      <c r="T30" s="51"/>
      <c r="U30" s="56"/>
      <c r="V30" s="52"/>
      <c r="W30" s="170"/>
      <c r="X30" s="142"/>
      <c r="Y30" s="45" t="b">
        <f t="shared" si="3"/>
        <v>0</v>
      </c>
      <c r="Z30" s="45" t="b">
        <f t="shared" ca="1" si="4"/>
        <v>0</v>
      </c>
      <c r="AA30" s="45" t="b">
        <f t="shared" ca="1" si="37"/>
        <v>0</v>
      </c>
      <c r="AB30" s="45" t="b">
        <f t="shared" ca="1" si="37"/>
        <v>0</v>
      </c>
      <c r="AC30" s="45" t="b">
        <f t="shared" ca="1" si="37"/>
        <v>0</v>
      </c>
      <c r="AD30" s="45" t="b">
        <f t="shared" ca="1" si="6"/>
        <v>0</v>
      </c>
      <c r="AE30" s="45" t="b">
        <f t="shared" ca="1" si="22"/>
        <v>0</v>
      </c>
      <c r="AF30" s="45" t="b">
        <f t="shared" ca="1" si="7"/>
        <v>1</v>
      </c>
      <c r="AG30" s="45" t="b">
        <f t="shared" ca="1" si="8"/>
        <v>0</v>
      </c>
      <c r="AH30" s="45" t="b">
        <f t="shared" ca="1" si="23"/>
        <v>0</v>
      </c>
      <c r="AI30" s="45" t="b">
        <f t="shared" ca="1" si="9"/>
        <v>0</v>
      </c>
      <c r="AJ30" s="45" t="b">
        <f t="shared" ca="1" si="10"/>
        <v>0</v>
      </c>
      <c r="AK30" s="45" t="b">
        <f t="shared" ca="1" si="11"/>
        <v>0</v>
      </c>
      <c r="AL30" s="45" t="b">
        <f t="shared" ca="1" si="24"/>
        <v>0</v>
      </c>
      <c r="AM30" s="45" t="b">
        <f t="shared" ca="1" si="12"/>
        <v>0</v>
      </c>
      <c r="AN30" s="45" t="b">
        <f t="shared" ca="1" si="24"/>
        <v>0</v>
      </c>
      <c r="AO30" s="45" t="str">
        <f t="shared" si="13"/>
        <v xml:space="preserve">  </v>
      </c>
      <c r="AP30" s="46"/>
      <c r="AQ30" s="45">
        <f t="shared" si="26"/>
        <v>23</v>
      </c>
      <c r="AR30" s="45">
        <f t="shared" ca="1" si="38"/>
        <v>0</v>
      </c>
      <c r="AS30" s="45" t="str">
        <f t="shared" ca="1" si="38"/>
        <v xml:space="preserve">  </v>
      </c>
      <c r="AT30" s="45" t="b">
        <f t="shared" ca="1" si="36"/>
        <v>0</v>
      </c>
      <c r="AU30" s="45" t="b">
        <f t="shared" ca="1" si="16"/>
        <v>0</v>
      </c>
      <c r="AV30" s="46"/>
      <c r="AW30" s="45" t="e">
        <f t="shared" ca="1" si="17"/>
        <v>#N/A</v>
      </c>
      <c r="AX30" s="47" t="e">
        <f t="shared" ca="1" si="27"/>
        <v>#N/A</v>
      </c>
      <c r="AY30" s="47" t="str">
        <f t="shared" ca="1" si="28"/>
        <v/>
      </c>
      <c r="AZ30" s="45" t="e">
        <f t="shared" ca="1" si="18"/>
        <v>#N/A</v>
      </c>
      <c r="BA30" s="47" t="e">
        <f t="shared" ca="1" si="29"/>
        <v>#N/A</v>
      </c>
      <c r="BB30" s="47" t="str">
        <f t="shared" ca="1" si="30"/>
        <v/>
      </c>
      <c r="BC30" s="45" t="e">
        <f t="shared" ca="1" si="19"/>
        <v>#N/A</v>
      </c>
      <c r="BD30" s="47" t="e">
        <f t="shared" ca="1" si="31"/>
        <v>#N/A</v>
      </c>
      <c r="BE30" s="47" t="str">
        <f t="shared" ca="1" si="32"/>
        <v/>
      </c>
      <c r="BF30" s="45" t="e">
        <f t="shared" ca="1" si="20"/>
        <v>#N/A</v>
      </c>
      <c r="BG30" s="47" t="e">
        <f t="shared" ca="1" si="33"/>
        <v>#N/A</v>
      </c>
      <c r="BH30" s="47" t="str">
        <f t="shared" ca="1" si="34"/>
        <v/>
      </c>
      <c r="BI30" s="98" t="b">
        <v>0</v>
      </c>
      <c r="BJ30" s="99" t="b">
        <v>0</v>
      </c>
      <c r="BK30" s="99" t="b">
        <v>0</v>
      </c>
      <c r="BL30" s="99" t="b">
        <v>0</v>
      </c>
      <c r="BM30" s="100" t="b">
        <v>1</v>
      </c>
      <c r="BN30" s="101" t="b">
        <v>1</v>
      </c>
      <c r="BO30" s="98" t="b">
        <v>0</v>
      </c>
      <c r="BP30" s="99" t="b">
        <v>0</v>
      </c>
      <c r="BQ30" s="99" t="b">
        <v>0</v>
      </c>
      <c r="BR30" s="99" t="b">
        <v>0</v>
      </c>
      <c r="BS30" s="100" t="b">
        <v>1</v>
      </c>
      <c r="BT30" s="101" t="b">
        <v>1</v>
      </c>
      <c r="BU30" s="45" t="e">
        <f t="shared" ca="1" si="21"/>
        <v>#N/A</v>
      </c>
      <c r="BV30" s="47" t="e">
        <f t="shared" ca="1" si="35"/>
        <v>#N/A</v>
      </c>
      <c r="BW30" s="166" t="str">
        <f t="shared" ca="1" si="25"/>
        <v/>
      </c>
      <c r="BX30" s="167" t="b">
        <v>1</v>
      </c>
      <c r="BY30" s="168" t="b">
        <v>1</v>
      </c>
      <c r="BZ30" s="168" t="b">
        <v>1</v>
      </c>
      <c r="CA30" s="168" t="b">
        <v>1</v>
      </c>
      <c r="CB30" s="168" t="b">
        <v>0</v>
      </c>
      <c r="CC30" s="169" t="b">
        <v>1</v>
      </c>
      <c r="CD30" s="167" t="b">
        <v>1</v>
      </c>
      <c r="CE30" s="168" t="b">
        <v>1</v>
      </c>
      <c r="CF30" s="168" t="b">
        <v>1</v>
      </c>
      <c r="CG30" s="168" t="b">
        <v>1</v>
      </c>
      <c r="CH30" s="168" t="b">
        <v>0</v>
      </c>
      <c r="CI30" s="169" t="b">
        <v>1</v>
      </c>
    </row>
    <row r="31" spans="1:87">
      <c r="A31" s="135">
        <f t="shared" si="2"/>
        <v>25</v>
      </c>
      <c r="B31" s="40"/>
      <c r="C31" s="41"/>
      <c r="D31" s="41"/>
      <c r="E31" s="42"/>
      <c r="F31" s="42"/>
      <c r="G31" s="42"/>
      <c r="H31" s="42"/>
      <c r="I31" s="42"/>
      <c r="J31" s="42"/>
      <c r="K31" s="42"/>
      <c r="L31" s="42"/>
      <c r="M31" s="42"/>
      <c r="N31" s="42"/>
      <c r="O31" s="42"/>
      <c r="P31" s="42"/>
      <c r="Q31" s="48"/>
      <c r="R31" s="49"/>
      <c r="S31" s="50"/>
      <c r="T31" s="51"/>
      <c r="U31" s="56"/>
      <c r="V31" s="52"/>
      <c r="W31" s="170"/>
      <c r="X31" s="142"/>
      <c r="Y31" s="45" t="b">
        <f t="shared" si="3"/>
        <v>0</v>
      </c>
      <c r="Z31" s="45" t="b">
        <f t="shared" ca="1" si="4"/>
        <v>0</v>
      </c>
      <c r="AA31" s="45" t="b">
        <f t="shared" ca="1" si="37"/>
        <v>0</v>
      </c>
      <c r="AB31" s="45" t="b">
        <f t="shared" ca="1" si="37"/>
        <v>0</v>
      </c>
      <c r="AC31" s="45" t="b">
        <f t="shared" ca="1" si="37"/>
        <v>0</v>
      </c>
      <c r="AD31" s="45" t="b">
        <f t="shared" ca="1" si="6"/>
        <v>0</v>
      </c>
      <c r="AE31" s="45" t="b">
        <f t="shared" ca="1" si="22"/>
        <v>0</v>
      </c>
      <c r="AF31" s="45" t="b">
        <f t="shared" ca="1" si="7"/>
        <v>1</v>
      </c>
      <c r="AG31" s="45" t="b">
        <f t="shared" ca="1" si="8"/>
        <v>0</v>
      </c>
      <c r="AH31" s="45" t="b">
        <f t="shared" ca="1" si="23"/>
        <v>0</v>
      </c>
      <c r="AI31" s="45" t="b">
        <f t="shared" ca="1" si="9"/>
        <v>0</v>
      </c>
      <c r="AJ31" s="45" t="b">
        <f t="shared" ca="1" si="10"/>
        <v>0</v>
      </c>
      <c r="AK31" s="45" t="b">
        <f t="shared" ca="1" si="11"/>
        <v>0</v>
      </c>
      <c r="AL31" s="45" t="b">
        <f t="shared" ca="1" si="24"/>
        <v>0</v>
      </c>
      <c r="AM31" s="45" t="b">
        <f t="shared" ca="1" si="12"/>
        <v>0</v>
      </c>
      <c r="AN31" s="45" t="b">
        <f t="shared" ca="1" si="24"/>
        <v>0</v>
      </c>
      <c r="AO31" s="45" t="str">
        <f t="shared" si="13"/>
        <v xml:space="preserve">  </v>
      </c>
      <c r="AP31" s="46"/>
      <c r="AQ31" s="45">
        <f t="shared" si="26"/>
        <v>24</v>
      </c>
      <c r="AR31" s="45">
        <f t="shared" ca="1" si="38"/>
        <v>0</v>
      </c>
      <c r="AS31" s="45" t="str">
        <f t="shared" ca="1" si="38"/>
        <v xml:space="preserve">  </v>
      </c>
      <c r="AT31" s="45" t="b">
        <f t="shared" ca="1" si="36"/>
        <v>0</v>
      </c>
      <c r="AU31" s="45" t="b">
        <f t="shared" ca="1" si="16"/>
        <v>0</v>
      </c>
      <c r="AV31" s="46"/>
      <c r="AW31" s="45" t="e">
        <f t="shared" ca="1" si="17"/>
        <v>#N/A</v>
      </c>
      <c r="AX31" s="47" t="e">
        <f t="shared" ca="1" si="27"/>
        <v>#N/A</v>
      </c>
      <c r="AY31" s="47" t="str">
        <f t="shared" ca="1" si="28"/>
        <v/>
      </c>
      <c r="AZ31" s="45" t="e">
        <f t="shared" ca="1" si="18"/>
        <v>#N/A</v>
      </c>
      <c r="BA31" s="47" t="e">
        <f t="shared" ca="1" si="29"/>
        <v>#N/A</v>
      </c>
      <c r="BB31" s="47" t="str">
        <f t="shared" ca="1" si="30"/>
        <v/>
      </c>
      <c r="BC31" s="45" t="e">
        <f t="shared" ca="1" si="19"/>
        <v>#N/A</v>
      </c>
      <c r="BD31" s="47" t="e">
        <f t="shared" ca="1" si="31"/>
        <v>#N/A</v>
      </c>
      <c r="BE31" s="47" t="str">
        <f t="shared" ca="1" si="32"/>
        <v/>
      </c>
      <c r="BF31" s="45" t="e">
        <f t="shared" ca="1" si="20"/>
        <v>#N/A</v>
      </c>
      <c r="BG31" s="47" t="e">
        <f t="shared" ca="1" si="33"/>
        <v>#N/A</v>
      </c>
      <c r="BH31" s="47" t="str">
        <f t="shared" ca="1" si="34"/>
        <v/>
      </c>
      <c r="BI31" s="98" t="b">
        <v>0</v>
      </c>
      <c r="BJ31" s="99" t="b">
        <v>0</v>
      </c>
      <c r="BK31" s="99" t="b">
        <v>0</v>
      </c>
      <c r="BL31" s="99" t="b">
        <v>0</v>
      </c>
      <c r="BM31" s="100" t="b">
        <v>1</v>
      </c>
      <c r="BN31" s="101" t="b">
        <v>1</v>
      </c>
      <c r="BO31" s="98" t="b">
        <v>0</v>
      </c>
      <c r="BP31" s="99" t="b">
        <v>0</v>
      </c>
      <c r="BQ31" s="99" t="b">
        <v>0</v>
      </c>
      <c r="BR31" s="99" t="b">
        <v>0</v>
      </c>
      <c r="BS31" s="100" t="b">
        <v>1</v>
      </c>
      <c r="BT31" s="101" t="b">
        <v>1</v>
      </c>
      <c r="BU31" s="45" t="e">
        <f t="shared" ca="1" si="21"/>
        <v>#N/A</v>
      </c>
      <c r="BV31" s="47" t="e">
        <f t="shared" ca="1" si="35"/>
        <v>#N/A</v>
      </c>
      <c r="BW31" s="166" t="str">
        <f t="shared" ca="1" si="25"/>
        <v/>
      </c>
      <c r="BX31" s="167" t="b">
        <v>1</v>
      </c>
      <c r="BY31" s="168" t="b">
        <v>1</v>
      </c>
      <c r="BZ31" s="168" t="b">
        <v>1</v>
      </c>
      <c r="CA31" s="168" t="b">
        <v>1</v>
      </c>
      <c r="CB31" s="168" t="b">
        <v>0</v>
      </c>
      <c r="CC31" s="169" t="b">
        <v>1</v>
      </c>
      <c r="CD31" s="167" t="b">
        <v>1</v>
      </c>
      <c r="CE31" s="168" t="b">
        <v>1</v>
      </c>
      <c r="CF31" s="168" t="b">
        <v>1</v>
      </c>
      <c r="CG31" s="168" t="b">
        <v>1</v>
      </c>
      <c r="CH31" s="168" t="b">
        <v>0</v>
      </c>
      <c r="CI31" s="169" t="b">
        <v>1</v>
      </c>
    </row>
    <row r="32" spans="1:87">
      <c r="A32" s="135">
        <f t="shared" si="2"/>
        <v>26</v>
      </c>
      <c r="B32" s="40"/>
      <c r="C32" s="41"/>
      <c r="D32" s="41"/>
      <c r="E32" s="42"/>
      <c r="F32" s="42"/>
      <c r="G32" s="42"/>
      <c r="H32" s="42"/>
      <c r="I32" s="42"/>
      <c r="J32" s="42"/>
      <c r="K32" s="42"/>
      <c r="L32" s="42"/>
      <c r="M32" s="42"/>
      <c r="N32" s="42"/>
      <c r="O32" s="42"/>
      <c r="P32" s="42"/>
      <c r="Q32" s="48"/>
      <c r="R32" s="49"/>
      <c r="S32" s="50"/>
      <c r="T32" s="51"/>
      <c r="U32" s="56"/>
      <c r="V32" s="52"/>
      <c r="W32" s="170"/>
      <c r="X32" s="142"/>
      <c r="Y32" s="45" t="b">
        <f t="shared" si="3"/>
        <v>0</v>
      </c>
      <c r="Z32" s="45" t="b">
        <f t="shared" ca="1" si="4"/>
        <v>0</v>
      </c>
      <c r="AA32" s="45" t="b">
        <f t="shared" ca="1" si="37"/>
        <v>0</v>
      </c>
      <c r="AB32" s="45" t="b">
        <f t="shared" ca="1" si="37"/>
        <v>0</v>
      </c>
      <c r="AC32" s="45" t="b">
        <f t="shared" ca="1" si="37"/>
        <v>0</v>
      </c>
      <c r="AD32" s="45" t="b">
        <f t="shared" ca="1" si="6"/>
        <v>0</v>
      </c>
      <c r="AE32" s="45" t="b">
        <f t="shared" ca="1" si="22"/>
        <v>0</v>
      </c>
      <c r="AF32" s="45" t="b">
        <f t="shared" ca="1" si="7"/>
        <v>1</v>
      </c>
      <c r="AG32" s="45" t="b">
        <f t="shared" ca="1" si="8"/>
        <v>0</v>
      </c>
      <c r="AH32" s="45" t="b">
        <f t="shared" ca="1" si="23"/>
        <v>0</v>
      </c>
      <c r="AI32" s="45" t="b">
        <f t="shared" ca="1" si="9"/>
        <v>0</v>
      </c>
      <c r="AJ32" s="45" t="b">
        <f t="shared" ca="1" si="10"/>
        <v>0</v>
      </c>
      <c r="AK32" s="45" t="b">
        <f t="shared" ca="1" si="11"/>
        <v>0</v>
      </c>
      <c r="AL32" s="45" t="b">
        <f t="shared" ca="1" si="24"/>
        <v>0</v>
      </c>
      <c r="AM32" s="45" t="b">
        <f t="shared" ca="1" si="12"/>
        <v>0</v>
      </c>
      <c r="AN32" s="45" t="b">
        <f t="shared" ca="1" si="24"/>
        <v>0</v>
      </c>
      <c r="AO32" s="45" t="str">
        <f t="shared" si="13"/>
        <v xml:space="preserve">  </v>
      </c>
      <c r="AP32" s="46"/>
      <c r="AQ32" s="45">
        <f t="shared" si="26"/>
        <v>25</v>
      </c>
      <c r="AR32" s="45">
        <f t="shared" ca="1" si="38"/>
        <v>0</v>
      </c>
      <c r="AS32" s="45" t="str">
        <f t="shared" ca="1" si="38"/>
        <v xml:space="preserve">  </v>
      </c>
      <c r="AT32" s="45" t="b">
        <f t="shared" ca="1" si="36"/>
        <v>0</v>
      </c>
      <c r="AU32" s="45" t="b">
        <f t="shared" ca="1" si="16"/>
        <v>0</v>
      </c>
      <c r="AV32" s="46"/>
      <c r="AW32" s="45" t="e">
        <f t="shared" ca="1" si="17"/>
        <v>#N/A</v>
      </c>
      <c r="AX32" s="47" t="e">
        <f t="shared" ca="1" si="27"/>
        <v>#N/A</v>
      </c>
      <c r="AY32" s="47" t="str">
        <f t="shared" ca="1" si="28"/>
        <v/>
      </c>
      <c r="AZ32" s="45" t="e">
        <f t="shared" ca="1" si="18"/>
        <v>#N/A</v>
      </c>
      <c r="BA32" s="47" t="e">
        <f t="shared" ca="1" si="29"/>
        <v>#N/A</v>
      </c>
      <c r="BB32" s="47" t="str">
        <f t="shared" ca="1" si="30"/>
        <v/>
      </c>
      <c r="BC32" s="45" t="e">
        <f t="shared" ca="1" si="19"/>
        <v>#N/A</v>
      </c>
      <c r="BD32" s="47" t="e">
        <f t="shared" ca="1" si="31"/>
        <v>#N/A</v>
      </c>
      <c r="BE32" s="47" t="str">
        <f t="shared" ca="1" si="32"/>
        <v/>
      </c>
      <c r="BF32" s="45" t="e">
        <f t="shared" ca="1" si="20"/>
        <v>#N/A</v>
      </c>
      <c r="BG32" s="47" t="e">
        <f t="shared" ca="1" si="33"/>
        <v>#N/A</v>
      </c>
      <c r="BH32" s="47" t="str">
        <f t="shared" ca="1" si="34"/>
        <v/>
      </c>
      <c r="BI32" s="98" t="b">
        <v>0</v>
      </c>
      <c r="BJ32" s="99" t="b">
        <v>0</v>
      </c>
      <c r="BK32" s="99" t="b">
        <v>0</v>
      </c>
      <c r="BL32" s="99" t="b">
        <v>0</v>
      </c>
      <c r="BM32" s="100" t="b">
        <v>1</v>
      </c>
      <c r="BN32" s="101" t="b">
        <v>1</v>
      </c>
      <c r="BO32" s="98" t="b">
        <v>0</v>
      </c>
      <c r="BP32" s="99" t="b">
        <v>0</v>
      </c>
      <c r="BQ32" s="99" t="b">
        <v>0</v>
      </c>
      <c r="BR32" s="99" t="b">
        <v>0</v>
      </c>
      <c r="BS32" s="100" t="b">
        <v>1</v>
      </c>
      <c r="BT32" s="101" t="b">
        <v>1</v>
      </c>
      <c r="BU32" s="45" t="e">
        <f t="shared" ca="1" si="21"/>
        <v>#N/A</v>
      </c>
      <c r="BV32" s="47" t="e">
        <f t="shared" ca="1" si="35"/>
        <v>#N/A</v>
      </c>
      <c r="BW32" s="166" t="str">
        <f t="shared" ca="1" si="25"/>
        <v/>
      </c>
      <c r="BX32" s="167" t="b">
        <v>1</v>
      </c>
      <c r="BY32" s="168" t="b">
        <v>1</v>
      </c>
      <c r="BZ32" s="168" t="b">
        <v>1</v>
      </c>
      <c r="CA32" s="168" t="b">
        <v>1</v>
      </c>
      <c r="CB32" s="168" t="b">
        <v>0</v>
      </c>
      <c r="CC32" s="169" t="b">
        <v>1</v>
      </c>
      <c r="CD32" s="167" t="b">
        <v>1</v>
      </c>
      <c r="CE32" s="168" t="b">
        <v>1</v>
      </c>
      <c r="CF32" s="168" t="b">
        <v>1</v>
      </c>
      <c r="CG32" s="168" t="b">
        <v>1</v>
      </c>
      <c r="CH32" s="168" t="b">
        <v>0</v>
      </c>
      <c r="CI32" s="169" t="b">
        <v>1</v>
      </c>
    </row>
    <row r="33" spans="1:87">
      <c r="A33" s="135">
        <f t="shared" si="2"/>
        <v>27</v>
      </c>
      <c r="B33" s="40"/>
      <c r="C33" s="41"/>
      <c r="D33" s="41"/>
      <c r="E33" s="42"/>
      <c r="F33" s="42"/>
      <c r="G33" s="42"/>
      <c r="H33" s="42"/>
      <c r="I33" s="42"/>
      <c r="J33" s="42"/>
      <c r="K33" s="42"/>
      <c r="L33" s="42"/>
      <c r="M33" s="42"/>
      <c r="N33" s="42"/>
      <c r="O33" s="42"/>
      <c r="P33" s="42"/>
      <c r="Q33" s="48"/>
      <c r="R33" s="49"/>
      <c r="S33" s="50"/>
      <c r="T33" s="51"/>
      <c r="U33" s="56"/>
      <c r="V33" s="52"/>
      <c r="W33" s="170"/>
      <c r="X33" s="142"/>
      <c r="Y33" s="45" t="b">
        <f t="shared" si="3"/>
        <v>0</v>
      </c>
      <c r="Z33" s="45" t="b">
        <f t="shared" ca="1" si="4"/>
        <v>0</v>
      </c>
      <c r="AA33" s="45" t="b">
        <f t="shared" ca="1" si="37"/>
        <v>0</v>
      </c>
      <c r="AB33" s="45" t="b">
        <f t="shared" ca="1" si="37"/>
        <v>0</v>
      </c>
      <c r="AC33" s="45" t="b">
        <f t="shared" ca="1" si="37"/>
        <v>0</v>
      </c>
      <c r="AD33" s="45" t="b">
        <f t="shared" ca="1" si="6"/>
        <v>0</v>
      </c>
      <c r="AE33" s="45" t="b">
        <f t="shared" ca="1" si="22"/>
        <v>0</v>
      </c>
      <c r="AF33" s="45" t="b">
        <f t="shared" ca="1" si="7"/>
        <v>1</v>
      </c>
      <c r="AG33" s="45" t="b">
        <f t="shared" ca="1" si="8"/>
        <v>0</v>
      </c>
      <c r="AH33" s="45" t="b">
        <f t="shared" ca="1" si="23"/>
        <v>0</v>
      </c>
      <c r="AI33" s="45" t="b">
        <f t="shared" ca="1" si="9"/>
        <v>0</v>
      </c>
      <c r="AJ33" s="45" t="b">
        <f t="shared" ca="1" si="10"/>
        <v>0</v>
      </c>
      <c r="AK33" s="45" t="b">
        <f t="shared" ca="1" si="11"/>
        <v>0</v>
      </c>
      <c r="AL33" s="45" t="b">
        <f t="shared" ca="1" si="24"/>
        <v>0</v>
      </c>
      <c r="AM33" s="45" t="b">
        <f t="shared" ca="1" si="12"/>
        <v>0</v>
      </c>
      <c r="AN33" s="45" t="b">
        <f t="shared" ca="1" si="24"/>
        <v>0</v>
      </c>
      <c r="AO33" s="45" t="str">
        <f t="shared" si="13"/>
        <v xml:space="preserve">  </v>
      </c>
      <c r="AP33" s="46"/>
      <c r="AQ33" s="45">
        <f t="shared" si="26"/>
        <v>26</v>
      </c>
      <c r="AR33" s="45">
        <f t="shared" ca="1" si="38"/>
        <v>0</v>
      </c>
      <c r="AS33" s="45" t="str">
        <f t="shared" ca="1" si="38"/>
        <v xml:space="preserve">  </v>
      </c>
      <c r="AT33" s="45" t="b">
        <f t="shared" ca="1" si="36"/>
        <v>0</v>
      </c>
      <c r="AU33" s="45" t="b">
        <f t="shared" ca="1" si="16"/>
        <v>0</v>
      </c>
      <c r="AV33" s="46"/>
      <c r="AW33" s="45" t="e">
        <f t="shared" ca="1" si="17"/>
        <v>#N/A</v>
      </c>
      <c r="AX33" s="47" t="e">
        <f t="shared" ca="1" si="27"/>
        <v>#N/A</v>
      </c>
      <c r="AY33" s="47" t="str">
        <f t="shared" ca="1" si="28"/>
        <v/>
      </c>
      <c r="AZ33" s="45" t="e">
        <f t="shared" ca="1" si="18"/>
        <v>#N/A</v>
      </c>
      <c r="BA33" s="47" t="e">
        <f t="shared" ca="1" si="29"/>
        <v>#N/A</v>
      </c>
      <c r="BB33" s="47" t="str">
        <f t="shared" ca="1" si="30"/>
        <v/>
      </c>
      <c r="BC33" s="45" t="e">
        <f t="shared" ca="1" si="19"/>
        <v>#N/A</v>
      </c>
      <c r="BD33" s="47" t="e">
        <f t="shared" ca="1" si="31"/>
        <v>#N/A</v>
      </c>
      <c r="BE33" s="47" t="str">
        <f t="shared" ca="1" si="32"/>
        <v/>
      </c>
      <c r="BF33" s="45" t="e">
        <f t="shared" ca="1" si="20"/>
        <v>#N/A</v>
      </c>
      <c r="BG33" s="47" t="e">
        <f t="shared" ca="1" si="33"/>
        <v>#N/A</v>
      </c>
      <c r="BH33" s="47" t="str">
        <f t="shared" ca="1" si="34"/>
        <v/>
      </c>
      <c r="BI33" s="98" t="b">
        <v>0</v>
      </c>
      <c r="BJ33" s="99" t="b">
        <v>0</v>
      </c>
      <c r="BK33" s="99" t="b">
        <v>0</v>
      </c>
      <c r="BL33" s="99" t="b">
        <v>0</v>
      </c>
      <c r="BM33" s="100" t="b">
        <v>1</v>
      </c>
      <c r="BN33" s="101" t="b">
        <v>1</v>
      </c>
      <c r="BO33" s="98" t="b">
        <v>0</v>
      </c>
      <c r="BP33" s="99" t="b">
        <v>0</v>
      </c>
      <c r="BQ33" s="99" t="b">
        <v>0</v>
      </c>
      <c r="BR33" s="99" t="b">
        <v>0</v>
      </c>
      <c r="BS33" s="100" t="b">
        <v>1</v>
      </c>
      <c r="BT33" s="101" t="b">
        <v>1</v>
      </c>
      <c r="BU33" s="45" t="e">
        <f t="shared" ca="1" si="21"/>
        <v>#N/A</v>
      </c>
      <c r="BV33" s="47" t="e">
        <f t="shared" ca="1" si="35"/>
        <v>#N/A</v>
      </c>
      <c r="BW33" s="166" t="str">
        <f t="shared" ca="1" si="25"/>
        <v/>
      </c>
      <c r="BX33" s="167" t="b">
        <v>1</v>
      </c>
      <c r="BY33" s="168" t="b">
        <v>1</v>
      </c>
      <c r="BZ33" s="168" t="b">
        <v>1</v>
      </c>
      <c r="CA33" s="168" t="b">
        <v>1</v>
      </c>
      <c r="CB33" s="168" t="b">
        <v>0</v>
      </c>
      <c r="CC33" s="169" t="b">
        <v>1</v>
      </c>
      <c r="CD33" s="167" t="b">
        <v>1</v>
      </c>
      <c r="CE33" s="168" t="b">
        <v>1</v>
      </c>
      <c r="CF33" s="168" t="b">
        <v>1</v>
      </c>
      <c r="CG33" s="168" t="b">
        <v>1</v>
      </c>
      <c r="CH33" s="168" t="b">
        <v>0</v>
      </c>
      <c r="CI33" s="169" t="b">
        <v>1</v>
      </c>
    </row>
    <row r="34" spans="1:87">
      <c r="A34" s="135">
        <f t="shared" si="2"/>
        <v>28</v>
      </c>
      <c r="B34" s="40"/>
      <c r="C34" s="41"/>
      <c r="D34" s="41"/>
      <c r="E34" s="42"/>
      <c r="F34" s="42"/>
      <c r="G34" s="42"/>
      <c r="H34" s="42"/>
      <c r="I34" s="42"/>
      <c r="J34" s="42"/>
      <c r="K34" s="42"/>
      <c r="L34" s="42"/>
      <c r="M34" s="42"/>
      <c r="N34" s="42"/>
      <c r="O34" s="42"/>
      <c r="P34" s="42"/>
      <c r="Q34" s="48"/>
      <c r="R34" s="49"/>
      <c r="S34" s="50"/>
      <c r="T34" s="51"/>
      <c r="U34" s="56"/>
      <c r="V34" s="52"/>
      <c r="W34" s="170"/>
      <c r="X34" s="142"/>
      <c r="Y34" s="45" t="b">
        <f t="shared" si="3"/>
        <v>0</v>
      </c>
      <c r="Z34" s="45" t="b">
        <f t="shared" ca="1" si="4"/>
        <v>0</v>
      </c>
      <c r="AA34" s="45" t="b">
        <f t="shared" ca="1" si="37"/>
        <v>0</v>
      </c>
      <c r="AB34" s="45" t="b">
        <f t="shared" ca="1" si="37"/>
        <v>0</v>
      </c>
      <c r="AC34" s="45" t="b">
        <f t="shared" ca="1" si="37"/>
        <v>0</v>
      </c>
      <c r="AD34" s="45" t="b">
        <f t="shared" ca="1" si="6"/>
        <v>0</v>
      </c>
      <c r="AE34" s="45" t="b">
        <f t="shared" ca="1" si="22"/>
        <v>0</v>
      </c>
      <c r="AF34" s="45" t="b">
        <f t="shared" ca="1" si="7"/>
        <v>1</v>
      </c>
      <c r="AG34" s="45" t="b">
        <f t="shared" ca="1" si="8"/>
        <v>0</v>
      </c>
      <c r="AH34" s="45" t="b">
        <f t="shared" ca="1" si="23"/>
        <v>0</v>
      </c>
      <c r="AI34" s="45" t="b">
        <f t="shared" ca="1" si="9"/>
        <v>0</v>
      </c>
      <c r="AJ34" s="45" t="b">
        <f t="shared" ca="1" si="10"/>
        <v>0</v>
      </c>
      <c r="AK34" s="45" t="b">
        <f t="shared" ca="1" si="11"/>
        <v>0</v>
      </c>
      <c r="AL34" s="45" t="b">
        <f t="shared" ca="1" si="24"/>
        <v>0</v>
      </c>
      <c r="AM34" s="45" t="b">
        <f t="shared" ca="1" si="12"/>
        <v>0</v>
      </c>
      <c r="AN34" s="45" t="b">
        <f t="shared" ca="1" si="24"/>
        <v>0</v>
      </c>
      <c r="AO34" s="45" t="str">
        <f t="shared" si="13"/>
        <v xml:space="preserve">  </v>
      </c>
      <c r="AP34" s="46"/>
      <c r="AQ34" s="45">
        <f t="shared" si="26"/>
        <v>27</v>
      </c>
      <c r="AR34" s="45">
        <f t="shared" ca="1" si="38"/>
        <v>0</v>
      </c>
      <c r="AS34" s="45" t="str">
        <f t="shared" ca="1" si="38"/>
        <v xml:space="preserve">  </v>
      </c>
      <c r="AT34" s="45" t="b">
        <f t="shared" ca="1" si="36"/>
        <v>0</v>
      </c>
      <c r="AU34" s="45" t="b">
        <f t="shared" ca="1" si="16"/>
        <v>0</v>
      </c>
      <c r="AV34" s="46"/>
      <c r="AW34" s="45" t="e">
        <f t="shared" ca="1" si="17"/>
        <v>#N/A</v>
      </c>
      <c r="AX34" s="47" t="e">
        <f t="shared" ca="1" si="27"/>
        <v>#N/A</v>
      </c>
      <c r="AY34" s="47" t="str">
        <f t="shared" ca="1" si="28"/>
        <v/>
      </c>
      <c r="AZ34" s="45" t="e">
        <f t="shared" ca="1" si="18"/>
        <v>#N/A</v>
      </c>
      <c r="BA34" s="47" t="e">
        <f t="shared" ca="1" si="29"/>
        <v>#N/A</v>
      </c>
      <c r="BB34" s="47" t="str">
        <f t="shared" ca="1" si="30"/>
        <v/>
      </c>
      <c r="BC34" s="45" t="e">
        <f t="shared" ca="1" si="19"/>
        <v>#N/A</v>
      </c>
      <c r="BD34" s="47" t="e">
        <f t="shared" ca="1" si="31"/>
        <v>#N/A</v>
      </c>
      <c r="BE34" s="47" t="str">
        <f t="shared" ca="1" si="32"/>
        <v/>
      </c>
      <c r="BF34" s="45" t="e">
        <f t="shared" ca="1" si="20"/>
        <v>#N/A</v>
      </c>
      <c r="BG34" s="47" t="e">
        <f t="shared" ca="1" si="33"/>
        <v>#N/A</v>
      </c>
      <c r="BH34" s="47" t="str">
        <f t="shared" ca="1" si="34"/>
        <v/>
      </c>
      <c r="BI34" s="98" t="b">
        <v>0</v>
      </c>
      <c r="BJ34" s="99" t="b">
        <v>0</v>
      </c>
      <c r="BK34" s="99" t="b">
        <v>0</v>
      </c>
      <c r="BL34" s="99" t="b">
        <v>0</v>
      </c>
      <c r="BM34" s="100" t="b">
        <v>1</v>
      </c>
      <c r="BN34" s="101" t="b">
        <v>1</v>
      </c>
      <c r="BO34" s="98" t="b">
        <v>0</v>
      </c>
      <c r="BP34" s="99" t="b">
        <v>0</v>
      </c>
      <c r="BQ34" s="99" t="b">
        <v>0</v>
      </c>
      <c r="BR34" s="99" t="b">
        <v>0</v>
      </c>
      <c r="BS34" s="100" t="b">
        <v>1</v>
      </c>
      <c r="BT34" s="101" t="b">
        <v>1</v>
      </c>
      <c r="BU34" s="45" t="e">
        <f t="shared" ca="1" si="21"/>
        <v>#N/A</v>
      </c>
      <c r="BV34" s="47" t="e">
        <f t="shared" ca="1" si="35"/>
        <v>#N/A</v>
      </c>
      <c r="BW34" s="166" t="str">
        <f t="shared" ca="1" si="25"/>
        <v/>
      </c>
      <c r="BX34" s="167" t="b">
        <v>1</v>
      </c>
      <c r="BY34" s="168" t="b">
        <v>1</v>
      </c>
      <c r="BZ34" s="168" t="b">
        <v>1</v>
      </c>
      <c r="CA34" s="168" t="b">
        <v>1</v>
      </c>
      <c r="CB34" s="168" t="b">
        <v>0</v>
      </c>
      <c r="CC34" s="169" t="b">
        <v>1</v>
      </c>
      <c r="CD34" s="167" t="b">
        <v>1</v>
      </c>
      <c r="CE34" s="168" t="b">
        <v>1</v>
      </c>
      <c r="CF34" s="168" t="b">
        <v>1</v>
      </c>
      <c r="CG34" s="168" t="b">
        <v>1</v>
      </c>
      <c r="CH34" s="168" t="b">
        <v>0</v>
      </c>
      <c r="CI34" s="169" t="b">
        <v>1</v>
      </c>
    </row>
    <row r="35" spans="1:87">
      <c r="A35" s="135">
        <f t="shared" si="2"/>
        <v>29</v>
      </c>
      <c r="B35" s="40"/>
      <c r="C35" s="41"/>
      <c r="D35" s="41"/>
      <c r="E35" s="42"/>
      <c r="F35" s="42"/>
      <c r="G35" s="42"/>
      <c r="H35" s="42"/>
      <c r="I35" s="42"/>
      <c r="J35" s="42"/>
      <c r="K35" s="42"/>
      <c r="L35" s="42"/>
      <c r="M35" s="42"/>
      <c r="N35" s="42"/>
      <c r="O35" s="42"/>
      <c r="P35" s="42"/>
      <c r="Q35" s="48"/>
      <c r="R35" s="49"/>
      <c r="S35" s="50"/>
      <c r="T35" s="51"/>
      <c r="U35" s="56"/>
      <c r="V35" s="52"/>
      <c r="W35" s="170"/>
      <c r="X35" s="142"/>
      <c r="Y35" s="45" t="b">
        <f t="shared" si="3"/>
        <v>0</v>
      </c>
      <c r="Z35" s="45" t="b">
        <f t="shared" ca="1" si="4"/>
        <v>0</v>
      </c>
      <c r="AA35" s="45" t="b">
        <f t="shared" ca="1" si="37"/>
        <v>0</v>
      </c>
      <c r="AB35" s="45" t="b">
        <f t="shared" ca="1" si="37"/>
        <v>0</v>
      </c>
      <c r="AC35" s="45" t="b">
        <f t="shared" ca="1" si="37"/>
        <v>0</v>
      </c>
      <c r="AD35" s="45" t="b">
        <f t="shared" ca="1" si="6"/>
        <v>0</v>
      </c>
      <c r="AE35" s="45" t="b">
        <f t="shared" ca="1" si="22"/>
        <v>0</v>
      </c>
      <c r="AF35" s="45" t="b">
        <f t="shared" ca="1" si="7"/>
        <v>1</v>
      </c>
      <c r="AG35" s="45" t="b">
        <f t="shared" ca="1" si="8"/>
        <v>0</v>
      </c>
      <c r="AH35" s="45" t="b">
        <f t="shared" ca="1" si="23"/>
        <v>0</v>
      </c>
      <c r="AI35" s="45" t="b">
        <f t="shared" ca="1" si="9"/>
        <v>0</v>
      </c>
      <c r="AJ35" s="45" t="b">
        <f t="shared" ca="1" si="10"/>
        <v>0</v>
      </c>
      <c r="AK35" s="45" t="b">
        <f t="shared" ca="1" si="11"/>
        <v>0</v>
      </c>
      <c r="AL35" s="45" t="b">
        <f t="shared" ca="1" si="24"/>
        <v>0</v>
      </c>
      <c r="AM35" s="45" t="b">
        <f t="shared" ca="1" si="12"/>
        <v>0</v>
      </c>
      <c r="AN35" s="45" t="b">
        <f t="shared" ca="1" si="24"/>
        <v>0</v>
      </c>
      <c r="AO35" s="45" t="str">
        <f t="shared" si="13"/>
        <v xml:space="preserve">  </v>
      </c>
      <c r="AP35" s="46"/>
      <c r="AQ35" s="45">
        <f t="shared" si="26"/>
        <v>28</v>
      </c>
      <c r="AR35" s="45">
        <f t="shared" ca="1" si="38"/>
        <v>0</v>
      </c>
      <c r="AS35" s="45" t="str">
        <f t="shared" ca="1" si="38"/>
        <v xml:space="preserve">  </v>
      </c>
      <c r="AT35" s="45" t="b">
        <f t="shared" ca="1" si="36"/>
        <v>0</v>
      </c>
      <c r="AU35" s="45" t="b">
        <f t="shared" ca="1" si="16"/>
        <v>0</v>
      </c>
      <c r="AV35" s="46"/>
      <c r="AW35" s="45" t="e">
        <f t="shared" ca="1" si="17"/>
        <v>#N/A</v>
      </c>
      <c r="AX35" s="47" t="e">
        <f t="shared" ca="1" si="27"/>
        <v>#N/A</v>
      </c>
      <c r="AY35" s="47" t="str">
        <f t="shared" ca="1" si="28"/>
        <v/>
      </c>
      <c r="AZ35" s="45" t="e">
        <f t="shared" ca="1" si="18"/>
        <v>#N/A</v>
      </c>
      <c r="BA35" s="47" t="e">
        <f t="shared" ca="1" si="29"/>
        <v>#N/A</v>
      </c>
      <c r="BB35" s="47" t="str">
        <f t="shared" ca="1" si="30"/>
        <v/>
      </c>
      <c r="BC35" s="45" t="e">
        <f t="shared" ca="1" si="19"/>
        <v>#N/A</v>
      </c>
      <c r="BD35" s="47" t="e">
        <f t="shared" ca="1" si="31"/>
        <v>#N/A</v>
      </c>
      <c r="BE35" s="47" t="str">
        <f t="shared" ca="1" si="32"/>
        <v/>
      </c>
      <c r="BF35" s="45" t="e">
        <f t="shared" ca="1" si="20"/>
        <v>#N/A</v>
      </c>
      <c r="BG35" s="47" t="e">
        <f t="shared" ca="1" si="33"/>
        <v>#N/A</v>
      </c>
      <c r="BH35" s="47" t="str">
        <f t="shared" ca="1" si="34"/>
        <v/>
      </c>
      <c r="BI35" s="98" t="b">
        <v>0</v>
      </c>
      <c r="BJ35" s="99" t="b">
        <v>0</v>
      </c>
      <c r="BK35" s="99" t="b">
        <v>0</v>
      </c>
      <c r="BL35" s="99" t="b">
        <v>0</v>
      </c>
      <c r="BM35" s="100" t="b">
        <v>1</v>
      </c>
      <c r="BN35" s="101" t="b">
        <v>1</v>
      </c>
      <c r="BO35" s="98" t="b">
        <v>0</v>
      </c>
      <c r="BP35" s="99" t="b">
        <v>0</v>
      </c>
      <c r="BQ35" s="99" t="b">
        <v>0</v>
      </c>
      <c r="BR35" s="99" t="b">
        <v>0</v>
      </c>
      <c r="BS35" s="100" t="b">
        <v>1</v>
      </c>
      <c r="BT35" s="101" t="b">
        <v>1</v>
      </c>
      <c r="BU35" s="45" t="e">
        <f t="shared" ca="1" si="21"/>
        <v>#N/A</v>
      </c>
      <c r="BV35" s="47" t="e">
        <f t="shared" ca="1" si="35"/>
        <v>#N/A</v>
      </c>
      <c r="BW35" s="166" t="str">
        <f t="shared" ca="1" si="25"/>
        <v/>
      </c>
      <c r="BX35" s="167" t="b">
        <v>1</v>
      </c>
      <c r="BY35" s="168" t="b">
        <v>1</v>
      </c>
      <c r="BZ35" s="168" t="b">
        <v>1</v>
      </c>
      <c r="CA35" s="168" t="b">
        <v>1</v>
      </c>
      <c r="CB35" s="168" t="b">
        <v>0</v>
      </c>
      <c r="CC35" s="169" t="b">
        <v>1</v>
      </c>
      <c r="CD35" s="167" t="b">
        <v>1</v>
      </c>
      <c r="CE35" s="168" t="b">
        <v>1</v>
      </c>
      <c r="CF35" s="168" t="b">
        <v>1</v>
      </c>
      <c r="CG35" s="168" t="b">
        <v>1</v>
      </c>
      <c r="CH35" s="168" t="b">
        <v>0</v>
      </c>
      <c r="CI35" s="169" t="b">
        <v>1</v>
      </c>
    </row>
    <row r="36" spans="1:87">
      <c r="A36" s="135">
        <f t="shared" si="2"/>
        <v>30</v>
      </c>
      <c r="B36" s="40"/>
      <c r="C36" s="41"/>
      <c r="D36" s="41"/>
      <c r="E36" s="42"/>
      <c r="F36" s="42"/>
      <c r="G36" s="42"/>
      <c r="H36" s="42"/>
      <c r="I36" s="42"/>
      <c r="J36" s="42"/>
      <c r="K36" s="42"/>
      <c r="L36" s="42"/>
      <c r="M36" s="42"/>
      <c r="N36" s="42"/>
      <c r="O36" s="42"/>
      <c r="P36" s="42"/>
      <c r="Q36" s="48"/>
      <c r="R36" s="49"/>
      <c r="S36" s="50"/>
      <c r="T36" s="51"/>
      <c r="U36" s="56"/>
      <c r="V36" s="52"/>
      <c r="W36" s="170"/>
      <c r="X36" s="142"/>
      <c r="Y36" s="45" t="b">
        <f t="shared" si="3"/>
        <v>0</v>
      </c>
      <c r="Z36" s="45" t="b">
        <f t="shared" ca="1" si="4"/>
        <v>0</v>
      </c>
      <c r="AA36" s="45" t="b">
        <f t="shared" ca="1" si="37"/>
        <v>0</v>
      </c>
      <c r="AB36" s="45" t="b">
        <f t="shared" ca="1" si="37"/>
        <v>0</v>
      </c>
      <c r="AC36" s="45" t="b">
        <f t="shared" ca="1" si="37"/>
        <v>0</v>
      </c>
      <c r="AD36" s="45" t="b">
        <f t="shared" ca="1" si="6"/>
        <v>0</v>
      </c>
      <c r="AE36" s="45" t="b">
        <f t="shared" ca="1" si="22"/>
        <v>0</v>
      </c>
      <c r="AF36" s="45" t="b">
        <f t="shared" ca="1" si="7"/>
        <v>1</v>
      </c>
      <c r="AG36" s="45" t="b">
        <f t="shared" ca="1" si="8"/>
        <v>0</v>
      </c>
      <c r="AH36" s="45" t="b">
        <f t="shared" ca="1" si="23"/>
        <v>0</v>
      </c>
      <c r="AI36" s="45" t="b">
        <f t="shared" ca="1" si="9"/>
        <v>0</v>
      </c>
      <c r="AJ36" s="45" t="b">
        <f t="shared" ca="1" si="10"/>
        <v>0</v>
      </c>
      <c r="AK36" s="45" t="b">
        <f t="shared" ca="1" si="11"/>
        <v>0</v>
      </c>
      <c r="AL36" s="45" t="b">
        <f t="shared" ca="1" si="24"/>
        <v>0</v>
      </c>
      <c r="AM36" s="45" t="b">
        <f t="shared" ca="1" si="12"/>
        <v>0</v>
      </c>
      <c r="AN36" s="45" t="b">
        <f t="shared" ca="1" si="24"/>
        <v>0</v>
      </c>
      <c r="AO36" s="45" t="str">
        <f t="shared" si="13"/>
        <v xml:space="preserve">  </v>
      </c>
      <c r="AP36" s="46"/>
      <c r="AQ36" s="45">
        <f t="shared" si="26"/>
        <v>29</v>
      </c>
      <c r="AR36" s="45">
        <f t="shared" ca="1" si="38"/>
        <v>0</v>
      </c>
      <c r="AS36" s="45" t="str">
        <f t="shared" ca="1" si="38"/>
        <v xml:space="preserve">  </v>
      </c>
      <c r="AT36" s="45" t="b">
        <f t="shared" ca="1" si="36"/>
        <v>0</v>
      </c>
      <c r="AU36" s="45" t="b">
        <f t="shared" ca="1" si="16"/>
        <v>0</v>
      </c>
      <c r="AV36" s="46"/>
      <c r="AW36" s="45" t="e">
        <f t="shared" ca="1" si="17"/>
        <v>#N/A</v>
      </c>
      <c r="AX36" s="47" t="e">
        <f t="shared" ca="1" si="27"/>
        <v>#N/A</v>
      </c>
      <c r="AY36" s="47" t="str">
        <f t="shared" ca="1" si="28"/>
        <v/>
      </c>
      <c r="AZ36" s="45" t="e">
        <f t="shared" ca="1" si="18"/>
        <v>#N/A</v>
      </c>
      <c r="BA36" s="47" t="e">
        <f t="shared" ca="1" si="29"/>
        <v>#N/A</v>
      </c>
      <c r="BB36" s="47" t="str">
        <f t="shared" ca="1" si="30"/>
        <v/>
      </c>
      <c r="BC36" s="45" t="e">
        <f t="shared" ca="1" si="19"/>
        <v>#N/A</v>
      </c>
      <c r="BD36" s="47" t="e">
        <f t="shared" ca="1" si="31"/>
        <v>#N/A</v>
      </c>
      <c r="BE36" s="47" t="str">
        <f t="shared" ca="1" si="32"/>
        <v/>
      </c>
      <c r="BF36" s="45" t="e">
        <f t="shared" ca="1" si="20"/>
        <v>#N/A</v>
      </c>
      <c r="BG36" s="47" t="e">
        <f t="shared" ca="1" si="33"/>
        <v>#N/A</v>
      </c>
      <c r="BH36" s="47" t="str">
        <f t="shared" ca="1" si="34"/>
        <v/>
      </c>
      <c r="BI36" s="98" t="b">
        <v>0</v>
      </c>
      <c r="BJ36" s="99" t="b">
        <v>0</v>
      </c>
      <c r="BK36" s="99" t="b">
        <v>0</v>
      </c>
      <c r="BL36" s="99" t="b">
        <v>0</v>
      </c>
      <c r="BM36" s="100" t="b">
        <v>1</v>
      </c>
      <c r="BN36" s="101" t="b">
        <v>1</v>
      </c>
      <c r="BO36" s="98" t="b">
        <v>0</v>
      </c>
      <c r="BP36" s="99" t="b">
        <v>0</v>
      </c>
      <c r="BQ36" s="99" t="b">
        <v>0</v>
      </c>
      <c r="BR36" s="99" t="b">
        <v>0</v>
      </c>
      <c r="BS36" s="100" t="b">
        <v>1</v>
      </c>
      <c r="BT36" s="101" t="b">
        <v>1</v>
      </c>
      <c r="BU36" s="45" t="e">
        <f t="shared" ca="1" si="21"/>
        <v>#N/A</v>
      </c>
      <c r="BV36" s="47" t="e">
        <f t="shared" ca="1" si="35"/>
        <v>#N/A</v>
      </c>
      <c r="BW36" s="166" t="str">
        <f t="shared" ca="1" si="25"/>
        <v/>
      </c>
      <c r="BX36" s="167" t="b">
        <v>1</v>
      </c>
      <c r="BY36" s="168" t="b">
        <v>1</v>
      </c>
      <c r="BZ36" s="168" t="b">
        <v>1</v>
      </c>
      <c r="CA36" s="168" t="b">
        <v>1</v>
      </c>
      <c r="CB36" s="168" t="b">
        <v>0</v>
      </c>
      <c r="CC36" s="169" t="b">
        <v>1</v>
      </c>
      <c r="CD36" s="167" t="b">
        <v>1</v>
      </c>
      <c r="CE36" s="168" t="b">
        <v>1</v>
      </c>
      <c r="CF36" s="168" t="b">
        <v>1</v>
      </c>
      <c r="CG36" s="168" t="b">
        <v>1</v>
      </c>
      <c r="CH36" s="168" t="b">
        <v>0</v>
      </c>
      <c r="CI36" s="169" t="b">
        <v>1</v>
      </c>
    </row>
    <row r="37" spans="1:87">
      <c r="A37" s="135">
        <f t="shared" si="2"/>
        <v>31</v>
      </c>
      <c r="B37" s="40"/>
      <c r="C37" s="41"/>
      <c r="D37" s="41"/>
      <c r="E37" s="42"/>
      <c r="F37" s="42"/>
      <c r="G37" s="42"/>
      <c r="H37" s="42"/>
      <c r="I37" s="42"/>
      <c r="J37" s="42"/>
      <c r="K37" s="42"/>
      <c r="L37" s="42"/>
      <c r="M37" s="42"/>
      <c r="N37" s="42"/>
      <c r="O37" s="42"/>
      <c r="P37" s="42"/>
      <c r="Q37" s="48"/>
      <c r="R37" s="49"/>
      <c r="S37" s="50"/>
      <c r="T37" s="51"/>
      <c r="U37" s="56"/>
      <c r="V37" s="52"/>
      <c r="W37" s="170"/>
      <c r="X37" s="142"/>
      <c r="Y37" s="45" t="b">
        <f t="shared" si="3"/>
        <v>0</v>
      </c>
      <c r="Z37" s="45" t="b">
        <f t="shared" ca="1" si="4"/>
        <v>0</v>
      </c>
      <c r="AA37" s="45" t="b">
        <f t="shared" ca="1" si="37"/>
        <v>0</v>
      </c>
      <c r="AB37" s="45" t="b">
        <f t="shared" ca="1" si="37"/>
        <v>0</v>
      </c>
      <c r="AC37" s="45" t="b">
        <f t="shared" ca="1" si="37"/>
        <v>0</v>
      </c>
      <c r="AD37" s="45" t="b">
        <f t="shared" ca="1" si="6"/>
        <v>0</v>
      </c>
      <c r="AE37" s="45" t="b">
        <f t="shared" ca="1" si="22"/>
        <v>0</v>
      </c>
      <c r="AF37" s="45" t="b">
        <f t="shared" ca="1" si="7"/>
        <v>1</v>
      </c>
      <c r="AG37" s="45" t="b">
        <f t="shared" ca="1" si="8"/>
        <v>0</v>
      </c>
      <c r="AH37" s="45" t="b">
        <f t="shared" ca="1" si="23"/>
        <v>0</v>
      </c>
      <c r="AI37" s="45" t="b">
        <f t="shared" ca="1" si="9"/>
        <v>0</v>
      </c>
      <c r="AJ37" s="45" t="b">
        <f t="shared" ca="1" si="10"/>
        <v>0</v>
      </c>
      <c r="AK37" s="45" t="b">
        <f t="shared" ca="1" si="11"/>
        <v>0</v>
      </c>
      <c r="AL37" s="45" t="b">
        <f t="shared" ca="1" si="24"/>
        <v>0</v>
      </c>
      <c r="AM37" s="45" t="b">
        <f t="shared" ca="1" si="12"/>
        <v>0</v>
      </c>
      <c r="AN37" s="45" t="b">
        <f t="shared" ca="1" si="24"/>
        <v>0</v>
      </c>
      <c r="AO37" s="45" t="str">
        <f t="shared" si="13"/>
        <v xml:space="preserve">  </v>
      </c>
      <c r="AP37" s="46"/>
      <c r="AQ37" s="45">
        <f t="shared" si="26"/>
        <v>30</v>
      </c>
      <c r="AR37" s="45">
        <f t="shared" ca="1" si="38"/>
        <v>0</v>
      </c>
      <c r="AS37" s="45" t="str">
        <f t="shared" ca="1" si="38"/>
        <v xml:space="preserve">  </v>
      </c>
      <c r="AT37" s="45" t="b">
        <f t="shared" ca="1" si="36"/>
        <v>0</v>
      </c>
      <c r="AU37" s="45" t="b">
        <f t="shared" ca="1" si="16"/>
        <v>0</v>
      </c>
      <c r="AV37" s="46"/>
      <c r="AW37" s="45" t="e">
        <f t="shared" ca="1" si="17"/>
        <v>#N/A</v>
      </c>
      <c r="AX37" s="47" t="e">
        <f t="shared" ca="1" si="27"/>
        <v>#N/A</v>
      </c>
      <c r="AY37" s="47" t="str">
        <f t="shared" ca="1" si="28"/>
        <v/>
      </c>
      <c r="AZ37" s="45" t="e">
        <f t="shared" ca="1" si="18"/>
        <v>#N/A</v>
      </c>
      <c r="BA37" s="47" t="e">
        <f t="shared" ca="1" si="29"/>
        <v>#N/A</v>
      </c>
      <c r="BB37" s="47" t="str">
        <f t="shared" ca="1" si="30"/>
        <v/>
      </c>
      <c r="BC37" s="45" t="e">
        <f t="shared" ca="1" si="19"/>
        <v>#N/A</v>
      </c>
      <c r="BD37" s="47" t="e">
        <f t="shared" ca="1" si="31"/>
        <v>#N/A</v>
      </c>
      <c r="BE37" s="47" t="str">
        <f t="shared" ca="1" si="32"/>
        <v/>
      </c>
      <c r="BF37" s="45" t="e">
        <f t="shared" ca="1" si="20"/>
        <v>#N/A</v>
      </c>
      <c r="BG37" s="47" t="e">
        <f t="shared" ca="1" si="33"/>
        <v>#N/A</v>
      </c>
      <c r="BH37" s="47" t="str">
        <f t="shared" ca="1" si="34"/>
        <v/>
      </c>
      <c r="BI37" s="98" t="b">
        <v>0</v>
      </c>
      <c r="BJ37" s="99" t="b">
        <v>0</v>
      </c>
      <c r="BK37" s="99" t="b">
        <v>0</v>
      </c>
      <c r="BL37" s="99" t="b">
        <v>0</v>
      </c>
      <c r="BM37" s="100" t="b">
        <v>1</v>
      </c>
      <c r="BN37" s="101" t="b">
        <v>1</v>
      </c>
      <c r="BO37" s="98" t="b">
        <v>0</v>
      </c>
      <c r="BP37" s="99" t="b">
        <v>0</v>
      </c>
      <c r="BQ37" s="99" t="b">
        <v>0</v>
      </c>
      <c r="BR37" s="99" t="b">
        <v>0</v>
      </c>
      <c r="BS37" s="100" t="b">
        <v>1</v>
      </c>
      <c r="BT37" s="101" t="b">
        <v>1</v>
      </c>
      <c r="BU37" s="45" t="e">
        <f t="shared" ca="1" si="21"/>
        <v>#N/A</v>
      </c>
      <c r="BV37" s="47" t="e">
        <f t="shared" ca="1" si="35"/>
        <v>#N/A</v>
      </c>
      <c r="BW37" s="166" t="str">
        <f t="shared" ca="1" si="25"/>
        <v/>
      </c>
      <c r="BX37" s="167" t="b">
        <v>1</v>
      </c>
      <c r="BY37" s="168" t="b">
        <v>1</v>
      </c>
      <c r="BZ37" s="168" t="b">
        <v>1</v>
      </c>
      <c r="CA37" s="168" t="b">
        <v>1</v>
      </c>
      <c r="CB37" s="168" t="b">
        <v>0</v>
      </c>
      <c r="CC37" s="169" t="b">
        <v>1</v>
      </c>
      <c r="CD37" s="167" t="b">
        <v>1</v>
      </c>
      <c r="CE37" s="168" t="b">
        <v>1</v>
      </c>
      <c r="CF37" s="168" t="b">
        <v>1</v>
      </c>
      <c r="CG37" s="168" t="b">
        <v>1</v>
      </c>
      <c r="CH37" s="168" t="b">
        <v>0</v>
      </c>
      <c r="CI37" s="169" t="b">
        <v>1</v>
      </c>
    </row>
    <row r="38" spans="1:87">
      <c r="A38" s="135">
        <f t="shared" si="2"/>
        <v>32</v>
      </c>
      <c r="B38" s="40"/>
      <c r="C38" s="41"/>
      <c r="D38" s="41"/>
      <c r="E38" s="42"/>
      <c r="F38" s="42"/>
      <c r="G38" s="42"/>
      <c r="H38" s="42"/>
      <c r="I38" s="42"/>
      <c r="J38" s="42"/>
      <c r="K38" s="42"/>
      <c r="L38" s="42"/>
      <c r="M38" s="42"/>
      <c r="N38" s="42"/>
      <c r="O38" s="42"/>
      <c r="P38" s="42"/>
      <c r="Q38" s="48"/>
      <c r="R38" s="49"/>
      <c r="S38" s="50"/>
      <c r="T38" s="51"/>
      <c r="U38" s="56"/>
      <c r="V38" s="52"/>
      <c r="W38" s="170"/>
      <c r="X38" s="142"/>
      <c r="Y38" s="45" t="b">
        <f t="shared" si="3"/>
        <v>0</v>
      </c>
      <c r="Z38" s="45" t="b">
        <f t="shared" ca="1" si="4"/>
        <v>0</v>
      </c>
      <c r="AA38" s="45" t="b">
        <f t="shared" ca="1" si="37"/>
        <v>0</v>
      </c>
      <c r="AB38" s="45" t="b">
        <f t="shared" ca="1" si="37"/>
        <v>0</v>
      </c>
      <c r="AC38" s="45" t="b">
        <f t="shared" ca="1" si="37"/>
        <v>0</v>
      </c>
      <c r="AD38" s="45" t="b">
        <f t="shared" ca="1" si="6"/>
        <v>0</v>
      </c>
      <c r="AE38" s="45" t="b">
        <f t="shared" ca="1" si="22"/>
        <v>0</v>
      </c>
      <c r="AF38" s="45" t="b">
        <f t="shared" ca="1" si="7"/>
        <v>1</v>
      </c>
      <c r="AG38" s="45" t="b">
        <f t="shared" ca="1" si="8"/>
        <v>0</v>
      </c>
      <c r="AH38" s="45" t="b">
        <f t="shared" ca="1" si="23"/>
        <v>0</v>
      </c>
      <c r="AI38" s="45" t="b">
        <f t="shared" ca="1" si="9"/>
        <v>0</v>
      </c>
      <c r="AJ38" s="45" t="b">
        <f t="shared" ca="1" si="10"/>
        <v>0</v>
      </c>
      <c r="AK38" s="45" t="b">
        <f t="shared" ca="1" si="11"/>
        <v>0</v>
      </c>
      <c r="AL38" s="45" t="b">
        <f t="shared" ca="1" si="24"/>
        <v>0</v>
      </c>
      <c r="AM38" s="45" t="b">
        <f t="shared" ca="1" si="12"/>
        <v>0</v>
      </c>
      <c r="AN38" s="45" t="b">
        <f t="shared" ca="1" si="24"/>
        <v>0</v>
      </c>
      <c r="AO38" s="45" t="str">
        <f t="shared" si="13"/>
        <v xml:space="preserve">  </v>
      </c>
      <c r="AP38" s="46"/>
      <c r="AQ38" s="45">
        <f t="shared" si="26"/>
        <v>31</v>
      </c>
      <c r="AR38" s="45">
        <f t="shared" ca="1" si="38"/>
        <v>0</v>
      </c>
      <c r="AS38" s="45" t="str">
        <f t="shared" ca="1" si="38"/>
        <v xml:space="preserve">  </v>
      </c>
      <c r="AT38" s="45" t="b">
        <f t="shared" ca="1" si="36"/>
        <v>0</v>
      </c>
      <c r="AU38" s="45" t="b">
        <f t="shared" ca="1" si="16"/>
        <v>0</v>
      </c>
      <c r="AV38" s="46"/>
      <c r="AW38" s="45" t="e">
        <f t="shared" ca="1" si="17"/>
        <v>#N/A</v>
      </c>
      <c r="AX38" s="47" t="e">
        <f t="shared" ca="1" si="27"/>
        <v>#N/A</v>
      </c>
      <c r="AY38" s="47" t="str">
        <f t="shared" ca="1" si="28"/>
        <v/>
      </c>
      <c r="AZ38" s="45" t="e">
        <f t="shared" ca="1" si="18"/>
        <v>#N/A</v>
      </c>
      <c r="BA38" s="47" t="e">
        <f t="shared" ca="1" si="29"/>
        <v>#N/A</v>
      </c>
      <c r="BB38" s="47" t="str">
        <f t="shared" ca="1" si="30"/>
        <v/>
      </c>
      <c r="BC38" s="45" t="e">
        <f t="shared" ca="1" si="19"/>
        <v>#N/A</v>
      </c>
      <c r="BD38" s="47" t="e">
        <f t="shared" ca="1" si="31"/>
        <v>#N/A</v>
      </c>
      <c r="BE38" s="47" t="str">
        <f t="shared" ca="1" si="32"/>
        <v/>
      </c>
      <c r="BF38" s="45" t="e">
        <f t="shared" ca="1" si="20"/>
        <v>#N/A</v>
      </c>
      <c r="BG38" s="47" t="e">
        <f t="shared" ca="1" si="33"/>
        <v>#N/A</v>
      </c>
      <c r="BH38" s="47" t="str">
        <f t="shared" ca="1" si="34"/>
        <v/>
      </c>
      <c r="BI38" s="98" t="b">
        <v>0</v>
      </c>
      <c r="BJ38" s="99" t="b">
        <v>0</v>
      </c>
      <c r="BK38" s="99" t="b">
        <v>0</v>
      </c>
      <c r="BL38" s="99" t="b">
        <v>0</v>
      </c>
      <c r="BM38" s="100" t="b">
        <v>1</v>
      </c>
      <c r="BN38" s="101" t="b">
        <v>1</v>
      </c>
      <c r="BO38" s="98" t="b">
        <v>0</v>
      </c>
      <c r="BP38" s="99" t="b">
        <v>0</v>
      </c>
      <c r="BQ38" s="99" t="b">
        <v>0</v>
      </c>
      <c r="BR38" s="99" t="b">
        <v>0</v>
      </c>
      <c r="BS38" s="100" t="b">
        <v>1</v>
      </c>
      <c r="BT38" s="101" t="b">
        <v>1</v>
      </c>
      <c r="BU38" s="45" t="e">
        <f t="shared" ca="1" si="21"/>
        <v>#N/A</v>
      </c>
      <c r="BV38" s="47" t="e">
        <f t="shared" ca="1" si="35"/>
        <v>#N/A</v>
      </c>
      <c r="BW38" s="166" t="str">
        <f t="shared" ca="1" si="25"/>
        <v/>
      </c>
      <c r="BX38" s="167" t="b">
        <v>1</v>
      </c>
      <c r="BY38" s="168" t="b">
        <v>1</v>
      </c>
      <c r="BZ38" s="168" t="b">
        <v>1</v>
      </c>
      <c r="CA38" s="168" t="b">
        <v>1</v>
      </c>
      <c r="CB38" s="168" t="b">
        <v>0</v>
      </c>
      <c r="CC38" s="169" t="b">
        <v>1</v>
      </c>
      <c r="CD38" s="167" t="b">
        <v>1</v>
      </c>
      <c r="CE38" s="168" t="b">
        <v>1</v>
      </c>
      <c r="CF38" s="168" t="b">
        <v>1</v>
      </c>
      <c r="CG38" s="168" t="b">
        <v>1</v>
      </c>
      <c r="CH38" s="168" t="b">
        <v>0</v>
      </c>
      <c r="CI38" s="169" t="b">
        <v>1</v>
      </c>
    </row>
    <row r="39" spans="1:87">
      <c r="A39" s="135">
        <f t="shared" si="2"/>
        <v>33</v>
      </c>
      <c r="B39" s="40"/>
      <c r="C39" s="41"/>
      <c r="D39" s="41"/>
      <c r="E39" s="42"/>
      <c r="F39" s="42"/>
      <c r="G39" s="42"/>
      <c r="H39" s="42"/>
      <c r="I39" s="42"/>
      <c r="J39" s="42"/>
      <c r="K39" s="42"/>
      <c r="L39" s="42"/>
      <c r="M39" s="42"/>
      <c r="N39" s="42"/>
      <c r="O39" s="42"/>
      <c r="P39" s="42"/>
      <c r="Q39" s="48"/>
      <c r="R39" s="49"/>
      <c r="S39" s="50"/>
      <c r="T39" s="51"/>
      <c r="U39" s="56"/>
      <c r="V39" s="52"/>
      <c r="W39" s="170"/>
      <c r="X39" s="142"/>
      <c r="Y39" s="45" t="b">
        <f t="shared" si="3"/>
        <v>0</v>
      </c>
      <c r="Z39" s="45" t="b">
        <f t="shared" ca="1" si="4"/>
        <v>0</v>
      </c>
      <c r="AA39" s="45" t="b">
        <f t="shared" ca="1" si="37"/>
        <v>0</v>
      </c>
      <c r="AB39" s="45" t="b">
        <f t="shared" ca="1" si="37"/>
        <v>0</v>
      </c>
      <c r="AC39" s="45" t="b">
        <f t="shared" ca="1" si="37"/>
        <v>0</v>
      </c>
      <c r="AD39" s="45" t="b">
        <f t="shared" ca="1" si="6"/>
        <v>0</v>
      </c>
      <c r="AE39" s="45" t="b">
        <f t="shared" ca="1" si="22"/>
        <v>0</v>
      </c>
      <c r="AF39" s="45" t="b">
        <f t="shared" ca="1" si="7"/>
        <v>1</v>
      </c>
      <c r="AG39" s="45" t="b">
        <f t="shared" ca="1" si="8"/>
        <v>0</v>
      </c>
      <c r="AH39" s="45" t="b">
        <f t="shared" ca="1" si="23"/>
        <v>0</v>
      </c>
      <c r="AI39" s="45" t="b">
        <f t="shared" ca="1" si="9"/>
        <v>0</v>
      </c>
      <c r="AJ39" s="45" t="b">
        <f t="shared" ca="1" si="10"/>
        <v>0</v>
      </c>
      <c r="AK39" s="45" t="b">
        <f t="shared" ca="1" si="11"/>
        <v>0</v>
      </c>
      <c r="AL39" s="45" t="b">
        <f t="shared" ca="1" si="24"/>
        <v>0</v>
      </c>
      <c r="AM39" s="45" t="b">
        <f t="shared" ca="1" si="12"/>
        <v>0</v>
      </c>
      <c r="AN39" s="45" t="b">
        <f t="shared" ca="1" si="24"/>
        <v>0</v>
      </c>
      <c r="AO39" s="45" t="str">
        <f t="shared" si="13"/>
        <v xml:space="preserve">  </v>
      </c>
      <c r="AP39" s="46"/>
      <c r="AQ39" s="45">
        <f t="shared" si="26"/>
        <v>32</v>
      </c>
      <c r="AR39" s="45">
        <f t="shared" ca="1" si="38"/>
        <v>0</v>
      </c>
      <c r="AS39" s="45" t="str">
        <f t="shared" ca="1" si="38"/>
        <v xml:space="preserve">  </v>
      </c>
      <c r="AT39" s="45" t="b">
        <f t="shared" ca="1" si="36"/>
        <v>0</v>
      </c>
      <c r="AU39" s="45" t="b">
        <f t="shared" ca="1" si="16"/>
        <v>0</v>
      </c>
      <c r="AV39" s="46"/>
      <c r="AW39" s="45" t="e">
        <f t="shared" ca="1" si="17"/>
        <v>#N/A</v>
      </c>
      <c r="AX39" s="47" t="e">
        <f t="shared" ca="1" si="27"/>
        <v>#N/A</v>
      </c>
      <c r="AY39" s="47" t="str">
        <f t="shared" ca="1" si="28"/>
        <v/>
      </c>
      <c r="AZ39" s="45" t="e">
        <f t="shared" ca="1" si="18"/>
        <v>#N/A</v>
      </c>
      <c r="BA39" s="47" t="e">
        <f t="shared" ca="1" si="29"/>
        <v>#N/A</v>
      </c>
      <c r="BB39" s="47" t="str">
        <f t="shared" ca="1" si="30"/>
        <v/>
      </c>
      <c r="BC39" s="45" t="e">
        <f t="shared" ca="1" si="19"/>
        <v>#N/A</v>
      </c>
      <c r="BD39" s="47" t="e">
        <f t="shared" ca="1" si="31"/>
        <v>#N/A</v>
      </c>
      <c r="BE39" s="47" t="str">
        <f t="shared" ca="1" si="32"/>
        <v/>
      </c>
      <c r="BF39" s="45" t="e">
        <f t="shared" ca="1" si="20"/>
        <v>#N/A</v>
      </c>
      <c r="BG39" s="47" t="e">
        <f t="shared" ca="1" si="33"/>
        <v>#N/A</v>
      </c>
      <c r="BH39" s="47" t="str">
        <f t="shared" ca="1" si="34"/>
        <v/>
      </c>
      <c r="BI39" s="98" t="b">
        <v>0</v>
      </c>
      <c r="BJ39" s="99" t="b">
        <v>0</v>
      </c>
      <c r="BK39" s="99" t="b">
        <v>0</v>
      </c>
      <c r="BL39" s="99" t="b">
        <v>0</v>
      </c>
      <c r="BM39" s="100" t="b">
        <v>1</v>
      </c>
      <c r="BN39" s="101" t="b">
        <v>1</v>
      </c>
      <c r="BO39" s="98" t="b">
        <v>0</v>
      </c>
      <c r="BP39" s="99" t="b">
        <v>0</v>
      </c>
      <c r="BQ39" s="99" t="b">
        <v>0</v>
      </c>
      <c r="BR39" s="99" t="b">
        <v>0</v>
      </c>
      <c r="BS39" s="100" t="b">
        <v>1</v>
      </c>
      <c r="BT39" s="101" t="b">
        <v>1</v>
      </c>
      <c r="BU39" s="45" t="e">
        <f t="shared" ca="1" si="21"/>
        <v>#N/A</v>
      </c>
      <c r="BV39" s="47" t="e">
        <f t="shared" ca="1" si="35"/>
        <v>#N/A</v>
      </c>
      <c r="BW39" s="166" t="str">
        <f t="shared" ca="1" si="25"/>
        <v/>
      </c>
      <c r="BX39" s="167" t="b">
        <v>1</v>
      </c>
      <c r="BY39" s="168" t="b">
        <v>1</v>
      </c>
      <c r="BZ39" s="168" t="b">
        <v>1</v>
      </c>
      <c r="CA39" s="168" t="b">
        <v>1</v>
      </c>
      <c r="CB39" s="168" t="b">
        <v>0</v>
      </c>
      <c r="CC39" s="169" t="b">
        <v>1</v>
      </c>
      <c r="CD39" s="167" t="b">
        <v>1</v>
      </c>
      <c r="CE39" s="168" t="b">
        <v>1</v>
      </c>
      <c r="CF39" s="168" t="b">
        <v>1</v>
      </c>
      <c r="CG39" s="168" t="b">
        <v>1</v>
      </c>
      <c r="CH39" s="168" t="b">
        <v>0</v>
      </c>
      <c r="CI39" s="169" t="b">
        <v>1</v>
      </c>
    </row>
    <row r="40" spans="1:87">
      <c r="A40" s="135">
        <f t="shared" si="2"/>
        <v>34</v>
      </c>
      <c r="B40" s="40"/>
      <c r="C40" s="41"/>
      <c r="D40" s="41"/>
      <c r="E40" s="42"/>
      <c r="F40" s="42"/>
      <c r="G40" s="42"/>
      <c r="H40" s="42"/>
      <c r="I40" s="42"/>
      <c r="J40" s="42"/>
      <c r="K40" s="42"/>
      <c r="L40" s="42"/>
      <c r="M40" s="42"/>
      <c r="N40" s="42"/>
      <c r="O40" s="42"/>
      <c r="P40" s="42"/>
      <c r="Q40" s="48"/>
      <c r="R40" s="49"/>
      <c r="S40" s="50"/>
      <c r="T40" s="51"/>
      <c r="U40" s="56"/>
      <c r="V40" s="52"/>
      <c r="W40" s="170"/>
      <c r="X40" s="142"/>
      <c r="Y40" s="45" t="b">
        <f t="shared" si="3"/>
        <v>0</v>
      </c>
      <c r="Z40" s="45" t="b">
        <f t="shared" ca="1" si="4"/>
        <v>0</v>
      </c>
      <c r="AA40" s="45" t="b">
        <f t="shared" ca="1" si="37"/>
        <v>0</v>
      </c>
      <c r="AB40" s="45" t="b">
        <f t="shared" ca="1" si="37"/>
        <v>0</v>
      </c>
      <c r="AC40" s="45" t="b">
        <f t="shared" ca="1" si="37"/>
        <v>0</v>
      </c>
      <c r="AD40" s="45" t="b">
        <f t="shared" ca="1" si="6"/>
        <v>0</v>
      </c>
      <c r="AE40" s="45" t="b">
        <f t="shared" ca="1" si="22"/>
        <v>0</v>
      </c>
      <c r="AF40" s="45" t="b">
        <f t="shared" ca="1" si="7"/>
        <v>1</v>
      </c>
      <c r="AG40" s="45" t="b">
        <f t="shared" ca="1" si="8"/>
        <v>0</v>
      </c>
      <c r="AH40" s="45" t="b">
        <f t="shared" ca="1" si="23"/>
        <v>0</v>
      </c>
      <c r="AI40" s="45" t="b">
        <f t="shared" ca="1" si="9"/>
        <v>0</v>
      </c>
      <c r="AJ40" s="45" t="b">
        <f t="shared" ca="1" si="10"/>
        <v>0</v>
      </c>
      <c r="AK40" s="45" t="b">
        <f t="shared" ca="1" si="11"/>
        <v>0</v>
      </c>
      <c r="AL40" s="45" t="b">
        <f t="shared" ca="1" si="24"/>
        <v>0</v>
      </c>
      <c r="AM40" s="45" t="b">
        <f t="shared" ca="1" si="12"/>
        <v>0</v>
      </c>
      <c r="AN40" s="45" t="b">
        <f t="shared" ca="1" si="24"/>
        <v>0</v>
      </c>
      <c r="AO40" s="45" t="str">
        <f t="shared" si="13"/>
        <v xml:space="preserve">  </v>
      </c>
      <c r="AP40" s="46"/>
      <c r="AQ40" s="45">
        <f t="shared" si="26"/>
        <v>33</v>
      </c>
      <c r="AR40" s="45">
        <f t="shared" ca="1" si="38"/>
        <v>0</v>
      </c>
      <c r="AS40" s="45" t="str">
        <f t="shared" ca="1" si="38"/>
        <v xml:space="preserve">  </v>
      </c>
      <c r="AT40" s="45" t="b">
        <f t="shared" ca="1" si="36"/>
        <v>0</v>
      </c>
      <c r="AU40" s="45" t="b">
        <f t="shared" ca="1" si="16"/>
        <v>0</v>
      </c>
      <c r="AV40" s="46"/>
      <c r="AW40" s="45" t="e">
        <f t="shared" ca="1" si="17"/>
        <v>#N/A</v>
      </c>
      <c r="AX40" s="47" t="e">
        <f t="shared" ca="1" si="27"/>
        <v>#N/A</v>
      </c>
      <c r="AY40" s="47" t="str">
        <f t="shared" ca="1" si="28"/>
        <v/>
      </c>
      <c r="AZ40" s="45" t="e">
        <f t="shared" ca="1" si="18"/>
        <v>#N/A</v>
      </c>
      <c r="BA40" s="47" t="e">
        <f t="shared" ca="1" si="29"/>
        <v>#N/A</v>
      </c>
      <c r="BB40" s="47" t="str">
        <f t="shared" ca="1" si="30"/>
        <v/>
      </c>
      <c r="BC40" s="45" t="e">
        <f t="shared" ca="1" si="19"/>
        <v>#N/A</v>
      </c>
      <c r="BD40" s="47" t="e">
        <f t="shared" ca="1" si="31"/>
        <v>#N/A</v>
      </c>
      <c r="BE40" s="47" t="str">
        <f t="shared" ca="1" si="32"/>
        <v/>
      </c>
      <c r="BF40" s="45" t="e">
        <f t="shared" ca="1" si="20"/>
        <v>#N/A</v>
      </c>
      <c r="BG40" s="47" t="e">
        <f t="shared" ca="1" si="33"/>
        <v>#N/A</v>
      </c>
      <c r="BH40" s="47" t="str">
        <f t="shared" ca="1" si="34"/>
        <v/>
      </c>
      <c r="BI40" s="98" t="b">
        <v>0</v>
      </c>
      <c r="BJ40" s="99" t="b">
        <v>0</v>
      </c>
      <c r="BK40" s="99" t="b">
        <v>0</v>
      </c>
      <c r="BL40" s="99" t="b">
        <v>0</v>
      </c>
      <c r="BM40" s="100" t="b">
        <v>1</v>
      </c>
      <c r="BN40" s="101" t="b">
        <v>1</v>
      </c>
      <c r="BO40" s="98" t="b">
        <v>0</v>
      </c>
      <c r="BP40" s="99" t="b">
        <v>0</v>
      </c>
      <c r="BQ40" s="99" t="b">
        <v>0</v>
      </c>
      <c r="BR40" s="99" t="b">
        <v>0</v>
      </c>
      <c r="BS40" s="100" t="b">
        <v>1</v>
      </c>
      <c r="BT40" s="101" t="b">
        <v>1</v>
      </c>
      <c r="BU40" s="45" t="e">
        <f t="shared" ca="1" si="21"/>
        <v>#N/A</v>
      </c>
      <c r="BV40" s="47" t="e">
        <f t="shared" ca="1" si="35"/>
        <v>#N/A</v>
      </c>
      <c r="BW40" s="166" t="str">
        <f t="shared" ca="1" si="25"/>
        <v/>
      </c>
      <c r="BX40" s="167" t="b">
        <v>1</v>
      </c>
      <c r="BY40" s="168" t="b">
        <v>1</v>
      </c>
      <c r="BZ40" s="168" t="b">
        <v>1</v>
      </c>
      <c r="CA40" s="168" t="b">
        <v>1</v>
      </c>
      <c r="CB40" s="168" t="b">
        <v>0</v>
      </c>
      <c r="CC40" s="169" t="b">
        <v>1</v>
      </c>
      <c r="CD40" s="167" t="b">
        <v>1</v>
      </c>
      <c r="CE40" s="168" t="b">
        <v>1</v>
      </c>
      <c r="CF40" s="168" t="b">
        <v>1</v>
      </c>
      <c r="CG40" s="168" t="b">
        <v>1</v>
      </c>
      <c r="CH40" s="168" t="b">
        <v>0</v>
      </c>
      <c r="CI40" s="169" t="b">
        <v>1</v>
      </c>
    </row>
    <row r="41" spans="1:87">
      <c r="A41" s="135">
        <f t="shared" si="2"/>
        <v>35</v>
      </c>
      <c r="B41" s="40"/>
      <c r="C41" s="41"/>
      <c r="D41" s="41"/>
      <c r="E41" s="42"/>
      <c r="F41" s="42"/>
      <c r="G41" s="42"/>
      <c r="H41" s="42"/>
      <c r="I41" s="42"/>
      <c r="J41" s="42"/>
      <c r="K41" s="42"/>
      <c r="L41" s="42"/>
      <c r="M41" s="42"/>
      <c r="N41" s="42"/>
      <c r="O41" s="42"/>
      <c r="P41" s="42"/>
      <c r="Q41" s="48"/>
      <c r="R41" s="49"/>
      <c r="S41" s="50"/>
      <c r="T41" s="51"/>
      <c r="U41" s="56"/>
      <c r="V41" s="52"/>
      <c r="W41" s="170"/>
      <c r="X41" s="142"/>
      <c r="Y41" s="45" t="b">
        <f t="shared" si="3"/>
        <v>0</v>
      </c>
      <c r="Z41" s="45" t="b">
        <f t="shared" ca="1" si="4"/>
        <v>0</v>
      </c>
      <c r="AA41" s="45" t="b">
        <f t="shared" ca="1" si="37"/>
        <v>0</v>
      </c>
      <c r="AB41" s="45" t="b">
        <f t="shared" ca="1" si="37"/>
        <v>0</v>
      </c>
      <c r="AC41" s="45" t="b">
        <f t="shared" ca="1" si="37"/>
        <v>0</v>
      </c>
      <c r="AD41" s="45" t="b">
        <f t="shared" ca="1" si="6"/>
        <v>0</v>
      </c>
      <c r="AE41" s="45" t="b">
        <f t="shared" ca="1" si="22"/>
        <v>0</v>
      </c>
      <c r="AF41" s="45" t="b">
        <f t="shared" ca="1" si="7"/>
        <v>1</v>
      </c>
      <c r="AG41" s="45" t="b">
        <f t="shared" ca="1" si="8"/>
        <v>0</v>
      </c>
      <c r="AH41" s="45" t="b">
        <f t="shared" ca="1" si="23"/>
        <v>0</v>
      </c>
      <c r="AI41" s="45" t="b">
        <f t="shared" ca="1" si="9"/>
        <v>0</v>
      </c>
      <c r="AJ41" s="45" t="b">
        <f t="shared" ca="1" si="10"/>
        <v>0</v>
      </c>
      <c r="AK41" s="45" t="b">
        <f t="shared" ca="1" si="11"/>
        <v>0</v>
      </c>
      <c r="AL41" s="45" t="b">
        <f t="shared" ca="1" si="24"/>
        <v>0</v>
      </c>
      <c r="AM41" s="45" t="b">
        <f t="shared" ca="1" si="12"/>
        <v>0</v>
      </c>
      <c r="AN41" s="45" t="b">
        <f t="shared" ca="1" si="24"/>
        <v>0</v>
      </c>
      <c r="AO41" s="45" t="str">
        <f t="shared" si="13"/>
        <v xml:space="preserve">  </v>
      </c>
      <c r="AP41" s="46"/>
      <c r="AQ41" s="45">
        <f t="shared" si="26"/>
        <v>34</v>
      </c>
      <c r="AR41" s="45">
        <f t="shared" ca="1" si="38"/>
        <v>0</v>
      </c>
      <c r="AS41" s="45" t="str">
        <f t="shared" ca="1" si="38"/>
        <v xml:space="preserve">  </v>
      </c>
      <c r="AT41" s="45" t="b">
        <f t="shared" ca="1" si="36"/>
        <v>0</v>
      </c>
      <c r="AU41" s="45" t="b">
        <f t="shared" ca="1" si="16"/>
        <v>0</v>
      </c>
      <c r="AV41" s="46"/>
      <c r="AW41" s="45" t="e">
        <f t="shared" ca="1" si="17"/>
        <v>#N/A</v>
      </c>
      <c r="AX41" s="47" t="e">
        <f t="shared" ca="1" si="27"/>
        <v>#N/A</v>
      </c>
      <c r="AY41" s="47" t="str">
        <f t="shared" ca="1" si="28"/>
        <v/>
      </c>
      <c r="AZ41" s="45" t="e">
        <f t="shared" ca="1" si="18"/>
        <v>#N/A</v>
      </c>
      <c r="BA41" s="47" t="e">
        <f t="shared" ca="1" si="29"/>
        <v>#N/A</v>
      </c>
      <c r="BB41" s="47" t="str">
        <f t="shared" ca="1" si="30"/>
        <v/>
      </c>
      <c r="BC41" s="45" t="e">
        <f t="shared" ca="1" si="19"/>
        <v>#N/A</v>
      </c>
      <c r="BD41" s="47" t="e">
        <f t="shared" ca="1" si="31"/>
        <v>#N/A</v>
      </c>
      <c r="BE41" s="47" t="str">
        <f t="shared" ca="1" si="32"/>
        <v/>
      </c>
      <c r="BF41" s="45" t="e">
        <f t="shared" ca="1" si="20"/>
        <v>#N/A</v>
      </c>
      <c r="BG41" s="47" t="e">
        <f t="shared" ca="1" si="33"/>
        <v>#N/A</v>
      </c>
      <c r="BH41" s="47" t="str">
        <f t="shared" ca="1" si="34"/>
        <v/>
      </c>
      <c r="BI41" s="98" t="b">
        <v>0</v>
      </c>
      <c r="BJ41" s="99" t="b">
        <v>0</v>
      </c>
      <c r="BK41" s="99" t="b">
        <v>0</v>
      </c>
      <c r="BL41" s="99" t="b">
        <v>0</v>
      </c>
      <c r="BM41" s="100" t="b">
        <v>1</v>
      </c>
      <c r="BN41" s="101" t="b">
        <v>1</v>
      </c>
      <c r="BO41" s="98" t="b">
        <v>0</v>
      </c>
      <c r="BP41" s="99" t="b">
        <v>0</v>
      </c>
      <c r="BQ41" s="99" t="b">
        <v>0</v>
      </c>
      <c r="BR41" s="99" t="b">
        <v>0</v>
      </c>
      <c r="BS41" s="100" t="b">
        <v>1</v>
      </c>
      <c r="BT41" s="101" t="b">
        <v>1</v>
      </c>
      <c r="BU41" s="45" t="e">
        <f t="shared" ca="1" si="21"/>
        <v>#N/A</v>
      </c>
      <c r="BV41" s="47" t="e">
        <f t="shared" ca="1" si="35"/>
        <v>#N/A</v>
      </c>
      <c r="BW41" s="166" t="str">
        <f t="shared" ca="1" si="25"/>
        <v/>
      </c>
      <c r="BX41" s="167" t="b">
        <v>1</v>
      </c>
      <c r="BY41" s="168" t="b">
        <v>1</v>
      </c>
      <c r="BZ41" s="168" t="b">
        <v>1</v>
      </c>
      <c r="CA41" s="168" t="b">
        <v>1</v>
      </c>
      <c r="CB41" s="168" t="b">
        <v>0</v>
      </c>
      <c r="CC41" s="169" t="b">
        <v>1</v>
      </c>
      <c r="CD41" s="167" t="b">
        <v>1</v>
      </c>
      <c r="CE41" s="168" t="b">
        <v>1</v>
      </c>
      <c r="CF41" s="168" t="b">
        <v>1</v>
      </c>
      <c r="CG41" s="168" t="b">
        <v>1</v>
      </c>
      <c r="CH41" s="168" t="b">
        <v>0</v>
      </c>
      <c r="CI41" s="169" t="b">
        <v>1</v>
      </c>
    </row>
    <row r="42" spans="1:87">
      <c r="A42" s="135">
        <f t="shared" si="2"/>
        <v>36</v>
      </c>
      <c r="B42" s="40"/>
      <c r="C42" s="41"/>
      <c r="D42" s="41"/>
      <c r="E42" s="42"/>
      <c r="F42" s="42"/>
      <c r="G42" s="42"/>
      <c r="H42" s="42"/>
      <c r="I42" s="42"/>
      <c r="J42" s="42"/>
      <c r="K42" s="42"/>
      <c r="L42" s="42"/>
      <c r="M42" s="42"/>
      <c r="N42" s="42"/>
      <c r="O42" s="42"/>
      <c r="P42" s="42"/>
      <c r="Q42" s="48"/>
      <c r="R42" s="49"/>
      <c r="S42" s="50"/>
      <c r="T42" s="51"/>
      <c r="U42" s="56"/>
      <c r="V42" s="52"/>
      <c r="W42" s="170"/>
      <c r="X42" s="142"/>
      <c r="Y42" s="45" t="b">
        <f t="shared" si="3"/>
        <v>0</v>
      </c>
      <c r="Z42" s="45" t="b">
        <f t="shared" ca="1" si="4"/>
        <v>0</v>
      </c>
      <c r="AA42" s="45" t="b">
        <f t="shared" ca="1" si="37"/>
        <v>0</v>
      </c>
      <c r="AB42" s="45" t="b">
        <f t="shared" ca="1" si="37"/>
        <v>0</v>
      </c>
      <c r="AC42" s="45" t="b">
        <f t="shared" ca="1" si="37"/>
        <v>0</v>
      </c>
      <c r="AD42" s="45" t="b">
        <f t="shared" ca="1" si="6"/>
        <v>0</v>
      </c>
      <c r="AE42" s="45" t="b">
        <f t="shared" ca="1" si="22"/>
        <v>0</v>
      </c>
      <c r="AF42" s="45" t="b">
        <f t="shared" ca="1" si="7"/>
        <v>1</v>
      </c>
      <c r="AG42" s="45" t="b">
        <f t="shared" ca="1" si="8"/>
        <v>0</v>
      </c>
      <c r="AH42" s="45" t="b">
        <f t="shared" ca="1" si="23"/>
        <v>0</v>
      </c>
      <c r="AI42" s="45" t="b">
        <f t="shared" ca="1" si="9"/>
        <v>0</v>
      </c>
      <c r="AJ42" s="45" t="b">
        <f t="shared" ca="1" si="10"/>
        <v>0</v>
      </c>
      <c r="AK42" s="45" t="b">
        <f t="shared" ca="1" si="11"/>
        <v>0</v>
      </c>
      <c r="AL42" s="45" t="b">
        <f t="shared" ca="1" si="24"/>
        <v>0</v>
      </c>
      <c r="AM42" s="45" t="b">
        <f t="shared" ca="1" si="12"/>
        <v>0</v>
      </c>
      <c r="AN42" s="45" t="b">
        <f t="shared" ca="1" si="24"/>
        <v>0</v>
      </c>
      <c r="AO42" s="45" t="str">
        <f t="shared" si="13"/>
        <v xml:space="preserve">  </v>
      </c>
      <c r="AP42" s="46"/>
      <c r="AQ42" s="45">
        <f t="shared" si="26"/>
        <v>35</v>
      </c>
      <c r="AR42" s="45">
        <f t="shared" ca="1" si="38"/>
        <v>0</v>
      </c>
      <c r="AS42" s="45" t="str">
        <f t="shared" ca="1" si="38"/>
        <v xml:space="preserve">  </v>
      </c>
      <c r="AT42" s="45" t="b">
        <f t="shared" ca="1" si="36"/>
        <v>0</v>
      </c>
      <c r="AU42" s="45" t="b">
        <f t="shared" ca="1" si="16"/>
        <v>0</v>
      </c>
      <c r="AV42" s="46"/>
      <c r="AW42" s="45" t="e">
        <f t="shared" ca="1" si="17"/>
        <v>#N/A</v>
      </c>
      <c r="AX42" s="47" t="e">
        <f t="shared" ca="1" si="27"/>
        <v>#N/A</v>
      </c>
      <c r="AY42" s="47" t="str">
        <f t="shared" ca="1" si="28"/>
        <v/>
      </c>
      <c r="AZ42" s="45" t="e">
        <f t="shared" ca="1" si="18"/>
        <v>#N/A</v>
      </c>
      <c r="BA42" s="47" t="e">
        <f t="shared" ca="1" si="29"/>
        <v>#N/A</v>
      </c>
      <c r="BB42" s="47" t="str">
        <f t="shared" ca="1" si="30"/>
        <v/>
      </c>
      <c r="BC42" s="45" t="e">
        <f t="shared" ca="1" si="19"/>
        <v>#N/A</v>
      </c>
      <c r="BD42" s="47" t="e">
        <f t="shared" ca="1" si="31"/>
        <v>#N/A</v>
      </c>
      <c r="BE42" s="47" t="str">
        <f t="shared" ca="1" si="32"/>
        <v/>
      </c>
      <c r="BF42" s="45" t="e">
        <f t="shared" ca="1" si="20"/>
        <v>#N/A</v>
      </c>
      <c r="BG42" s="47" t="e">
        <f t="shared" ca="1" si="33"/>
        <v>#N/A</v>
      </c>
      <c r="BH42" s="47" t="str">
        <f t="shared" ca="1" si="34"/>
        <v/>
      </c>
      <c r="BI42" s="98" t="b">
        <v>0</v>
      </c>
      <c r="BJ42" s="99" t="b">
        <v>0</v>
      </c>
      <c r="BK42" s="99" t="b">
        <v>0</v>
      </c>
      <c r="BL42" s="99" t="b">
        <v>0</v>
      </c>
      <c r="BM42" s="100" t="b">
        <v>1</v>
      </c>
      <c r="BN42" s="101" t="b">
        <v>1</v>
      </c>
      <c r="BO42" s="98" t="b">
        <v>0</v>
      </c>
      <c r="BP42" s="99" t="b">
        <v>0</v>
      </c>
      <c r="BQ42" s="99" t="b">
        <v>0</v>
      </c>
      <c r="BR42" s="99" t="b">
        <v>0</v>
      </c>
      <c r="BS42" s="100" t="b">
        <v>1</v>
      </c>
      <c r="BT42" s="101" t="b">
        <v>1</v>
      </c>
      <c r="BU42" s="45" t="e">
        <f t="shared" ca="1" si="21"/>
        <v>#N/A</v>
      </c>
      <c r="BV42" s="47" t="e">
        <f t="shared" ca="1" si="35"/>
        <v>#N/A</v>
      </c>
      <c r="BW42" s="166" t="str">
        <f t="shared" ca="1" si="25"/>
        <v/>
      </c>
      <c r="BX42" s="167" t="b">
        <v>1</v>
      </c>
      <c r="BY42" s="168" t="b">
        <v>1</v>
      </c>
      <c r="BZ42" s="168" t="b">
        <v>1</v>
      </c>
      <c r="CA42" s="168" t="b">
        <v>1</v>
      </c>
      <c r="CB42" s="168" t="b">
        <v>0</v>
      </c>
      <c r="CC42" s="169" t="b">
        <v>1</v>
      </c>
      <c r="CD42" s="167" t="b">
        <v>1</v>
      </c>
      <c r="CE42" s="168" t="b">
        <v>1</v>
      </c>
      <c r="CF42" s="168" t="b">
        <v>1</v>
      </c>
      <c r="CG42" s="168" t="b">
        <v>1</v>
      </c>
      <c r="CH42" s="168" t="b">
        <v>0</v>
      </c>
      <c r="CI42" s="169" t="b">
        <v>1</v>
      </c>
    </row>
    <row r="43" spans="1:87">
      <c r="V43" s="142"/>
      <c r="X43" s="142"/>
      <c r="BI43" s="93"/>
      <c r="BJ43" s="93"/>
      <c r="BX43" s="93"/>
      <c r="BY43" s="93"/>
    </row>
    <row r="44" spans="1:87">
      <c r="V44" s="142"/>
      <c r="X44" s="142"/>
      <c r="BI44" s="93"/>
      <c r="BJ44" s="93"/>
      <c r="BX44" s="93"/>
      <c r="BY44" s="93"/>
    </row>
    <row r="45" spans="1:87">
      <c r="V45" s="142"/>
      <c r="X45" s="142"/>
      <c r="BI45" s="93"/>
      <c r="BJ45" s="93"/>
      <c r="BX45" s="93"/>
      <c r="BY45" s="93"/>
    </row>
    <row r="46" spans="1:87">
      <c r="V46" s="142"/>
      <c r="X46" s="142"/>
      <c r="BI46" s="93"/>
      <c r="BJ46" s="93"/>
      <c r="BX46" s="93"/>
      <c r="BY46" s="93"/>
    </row>
    <row r="47" spans="1:87">
      <c r="V47" s="142"/>
      <c r="X47" s="142"/>
      <c r="BI47" s="93"/>
      <c r="BJ47" s="93"/>
      <c r="BX47" s="93"/>
      <c r="BY47" s="93"/>
    </row>
    <row r="48" spans="1:87">
      <c r="V48" s="142"/>
      <c r="X48" s="142"/>
      <c r="BI48" s="93"/>
      <c r="BJ48" s="93"/>
      <c r="BX48" s="93"/>
      <c r="BY48" s="93"/>
    </row>
    <row r="49" spans="22:77">
      <c r="V49" s="142"/>
      <c r="X49" s="142"/>
      <c r="BI49" s="93"/>
      <c r="BJ49" s="93"/>
      <c r="BX49" s="93"/>
      <c r="BY49" s="93"/>
    </row>
    <row r="50" spans="22:77">
      <c r="V50" s="142"/>
      <c r="X50" s="142"/>
      <c r="BI50" s="93"/>
      <c r="BJ50" s="93"/>
      <c r="BX50" s="93"/>
      <c r="BY50" s="93"/>
    </row>
    <row r="51" spans="22:77">
      <c r="V51" s="142"/>
      <c r="X51" s="142"/>
      <c r="BI51" s="93"/>
      <c r="BJ51" s="93"/>
      <c r="BX51" s="93"/>
      <c r="BY51" s="93"/>
    </row>
    <row r="52" spans="22:77">
      <c r="V52" s="142"/>
      <c r="X52" s="142"/>
      <c r="BI52" s="93"/>
      <c r="BJ52" s="93"/>
      <c r="BX52" s="93"/>
      <c r="BY52" s="93"/>
    </row>
    <row r="53" spans="22:77">
      <c r="V53" s="142"/>
      <c r="X53" s="142"/>
      <c r="BI53" s="93"/>
      <c r="BJ53" s="93"/>
      <c r="BX53" s="93"/>
      <c r="BY53" s="93"/>
    </row>
    <row r="54" spans="22:77">
      <c r="V54" s="142"/>
      <c r="X54" s="142"/>
      <c r="BI54" s="93"/>
      <c r="BJ54" s="93"/>
      <c r="BX54" s="93"/>
      <c r="BY54" s="93"/>
    </row>
    <row r="55" spans="22:77">
      <c r="V55" s="142"/>
      <c r="X55" s="142"/>
      <c r="BI55" s="93"/>
      <c r="BJ55" s="93"/>
      <c r="BX55" s="93"/>
      <c r="BY55" s="93"/>
    </row>
    <row r="56" spans="22:77">
      <c r="V56" s="142"/>
      <c r="X56" s="142"/>
      <c r="BI56" s="93"/>
      <c r="BJ56" s="93"/>
      <c r="BX56" s="93"/>
      <c r="BY56" s="93"/>
    </row>
    <row r="57" spans="22:77">
      <c r="V57" s="142"/>
      <c r="X57" s="142"/>
      <c r="BI57" s="93"/>
      <c r="BJ57" s="93"/>
      <c r="BX57" s="93"/>
      <c r="BY57" s="93"/>
    </row>
    <row r="58" spans="22:77">
      <c r="BI58" s="93"/>
      <c r="BJ58" s="93"/>
      <c r="BX58" s="93"/>
      <c r="BY58" s="93"/>
    </row>
    <row r="59" spans="22:77">
      <c r="BI59" s="93"/>
      <c r="BJ59" s="93"/>
      <c r="BX59" s="93"/>
      <c r="BY59" s="93"/>
    </row>
    <row r="60" spans="22:77">
      <c r="BI60" s="93"/>
      <c r="BJ60" s="93"/>
    </row>
  </sheetData>
  <autoFilter ref="A6:AO6"/>
  <mergeCells count="19">
    <mergeCell ref="AW4:AY4"/>
    <mergeCell ref="AZ4:BB4"/>
    <mergeCell ref="BC4:BE4"/>
    <mergeCell ref="AW3:BT3"/>
    <mergeCell ref="BU3:CI3"/>
    <mergeCell ref="B3:W3"/>
    <mergeCell ref="AQ3:AU3"/>
    <mergeCell ref="L4:P4"/>
    <mergeCell ref="R5:T5"/>
    <mergeCell ref="Q4:W4"/>
    <mergeCell ref="AA4:AC4"/>
    <mergeCell ref="Y4:Z4"/>
    <mergeCell ref="Y3:AO3"/>
    <mergeCell ref="BI5:BN5"/>
    <mergeCell ref="BO5:BT5"/>
    <mergeCell ref="BF4:BT4"/>
    <mergeCell ref="BX5:CC5"/>
    <mergeCell ref="CD5:CI5"/>
    <mergeCell ref="BU4:CI4"/>
  </mergeCells>
  <phoneticPr fontId="10" type="noConversion"/>
  <conditionalFormatting sqref="Q7:Q42">
    <cfRule type="expression" dxfId="155" priority="22" stopIfTrue="1">
      <formula>AND(NOT($AC7),NOT($AG7),NOT(AND($AB7,$AJ7)))</formula>
    </cfRule>
  </conditionalFormatting>
  <conditionalFormatting sqref="L5:P6">
    <cfRule type="expression" dxfId="154" priority="142" stopIfTrue="1">
      <formula>L$2</formula>
    </cfRule>
  </conditionalFormatting>
  <conditionalFormatting sqref="C7:W42">
    <cfRule type="expression" dxfId="153" priority="0" stopIfTrue="1">
      <formula>NOT($Y7)</formula>
    </cfRule>
  </conditionalFormatting>
  <conditionalFormatting sqref="E7:P42">
    <cfRule type="expression" dxfId="152" priority="2" stopIfTrue="1">
      <formula>NOT($Z7)</formula>
    </cfRule>
  </conditionalFormatting>
  <conditionalFormatting sqref="J7:K42">
    <cfRule type="expression" dxfId="151" priority="19" stopIfTrue="1">
      <formula>NOT($AB7)</formula>
    </cfRule>
    <cfRule type="expression" dxfId="150" priority="141" stopIfTrue="1">
      <formula>J7</formula>
    </cfRule>
  </conditionalFormatting>
  <conditionalFormatting sqref="J7:K42 R7:U42 W7:W42">
    <cfRule type="expression" dxfId="149" priority="20" stopIfTrue="1">
      <formula>NOT($AJ7)</formula>
    </cfRule>
  </conditionalFormatting>
  <conditionalFormatting sqref="I7:I42">
    <cfRule type="expression" dxfId="148" priority="17" stopIfTrue="1">
      <formula>ISBLANK(C7)</formula>
    </cfRule>
  </conditionalFormatting>
  <conditionalFormatting sqref="E7:H42">
    <cfRule type="expression" dxfId="147" priority="3" stopIfTrue="1">
      <formula>NOT($AA7)</formula>
    </cfRule>
  </conditionalFormatting>
  <conditionalFormatting sqref="V7:V42">
    <cfRule type="expression" dxfId="146" priority="24" stopIfTrue="1">
      <formula>AND(NOT($AB7),NOT($AC7),NOT($AI7))</formula>
    </cfRule>
  </conditionalFormatting>
  <conditionalFormatting sqref="F7:F42">
    <cfRule type="expression" dxfId="145" priority="6" stopIfTrue="1">
      <formula>NOT($AI7)</formula>
    </cfRule>
    <cfRule type="expression" dxfId="144" priority="52" stopIfTrue="1">
      <formula>AND(NOT(ISBLANK(F7)),NOT(F7))</formula>
    </cfRule>
  </conditionalFormatting>
  <conditionalFormatting sqref="L7:P42">
    <cfRule type="expression" dxfId="143" priority="26" stopIfTrue="1">
      <formula>NOT(L$2)</formula>
    </cfRule>
    <cfRule type="expression" dxfId="142" priority="143" stopIfTrue="1">
      <formula>AND(L$2,L7&lt;&gt;"",L7)</formula>
    </cfRule>
    <cfRule type="expression" dxfId="141" priority="165" stopIfTrue="1">
      <formula>AND(L$2,L7&lt;&gt;"",NOT(L7))</formula>
    </cfRule>
  </conditionalFormatting>
  <conditionalFormatting sqref="B7:B42">
    <cfRule type="expression" dxfId="140" priority="27" stopIfTrue="1">
      <formula>AND($Y7,NOT($AT7),NOT($Z7))</formula>
    </cfRule>
  </conditionalFormatting>
  <conditionalFormatting sqref="E7:E42">
    <cfRule type="expression" dxfId="139" priority="44" stopIfTrue="1">
      <formula>AND(NOT(ISBLANK(E7)),NOT(E7))</formula>
    </cfRule>
  </conditionalFormatting>
  <conditionalFormatting sqref="G7:G42">
    <cfRule type="expression" dxfId="138" priority="57" stopIfTrue="1">
      <formula>$AG7</formula>
    </cfRule>
  </conditionalFormatting>
  <conditionalFormatting sqref="B7:D42">
    <cfRule type="expression" dxfId="137" priority="29" stopIfTrue="1">
      <formula>AND(NOT($AT7),B7&lt;&gt;"")</formula>
    </cfRule>
    <cfRule type="expression" dxfId="136" priority="30" stopIfTrue="1">
      <formula>$AT7</formula>
    </cfRule>
  </conditionalFormatting>
  <conditionalFormatting sqref="E7:F42">
    <cfRule type="expression" dxfId="135" priority="47" stopIfTrue="1">
      <formula>E7</formula>
    </cfRule>
  </conditionalFormatting>
  <conditionalFormatting sqref="H7:I42">
    <cfRule type="expression" dxfId="134" priority="62" stopIfTrue="1">
      <formula>AI7</formula>
    </cfRule>
  </conditionalFormatting>
  <conditionalFormatting sqref="G7:G42">
    <cfRule type="expression" dxfId="133" priority="56" stopIfTrue="1">
      <formula>AND(NOT(ISBLANK(G7)),NOT(AG7))</formula>
    </cfRule>
  </conditionalFormatting>
  <conditionalFormatting sqref="Q7:W42">
    <cfRule type="expression" dxfId="132" priority="171" stopIfTrue="1">
      <formula>Q7&lt;&gt;""</formula>
    </cfRule>
  </conditionalFormatting>
  <conditionalFormatting sqref="R7:T42">
    <cfRule type="expression" dxfId="131" priority="166" stopIfTrue="1">
      <formula>AND(R7&lt;&gt;"",$AU7)</formula>
    </cfRule>
    <cfRule type="expression" dxfId="130" priority="168" stopIfTrue="1">
      <formula>AND(R7&lt;&gt;"",NOT($AU7))</formula>
    </cfRule>
  </conditionalFormatting>
  <conditionalFormatting sqref="H7:J42">
    <cfRule type="expression" dxfId="129" priority="185" stopIfTrue="1">
      <formula>AND(NOT(ISBLANK(H7)),NOT(AI7))</formula>
    </cfRule>
  </conditionalFormatting>
  <conditionalFormatting sqref="K7:K42">
    <cfRule type="expression" dxfId="128" priority="187" stopIfTrue="1">
      <formula>AND(NOT(ISBLANK(K7)),NOT(AM7))</formula>
    </cfRule>
  </conditionalFormatting>
  <dataValidations count="3">
    <dataValidation type="list" allowBlank="1" showInputMessage="1" showErrorMessage="1" sqref="C7:C42">
      <formula1>ActorType</formula1>
    </dataValidation>
    <dataValidation type="list" allowBlank="1" showInputMessage="1" showErrorMessage="1" sqref="E7:P42">
      <formula1>"TRUE, FALSE"</formula1>
    </dataValidation>
    <dataValidation type="list" allowBlank="1" showInputMessage="1" showErrorMessage="1" sqref="S7:S42">
      <formula1>DataName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6"/>
  <sheetViews>
    <sheetView workbookViewId="0">
      <pane xSplit="2" ySplit="6" topLeftCell="C7" activePane="bottomRight" state="frozen"/>
      <selection pane="topRight" activeCell="B1" sqref="B1"/>
      <selection pane="bottomLeft" activeCell="A5" sqref="A5"/>
      <selection pane="bottomRight" activeCell="B7" sqref="B7"/>
    </sheetView>
  </sheetViews>
  <sheetFormatPr baseColWidth="10" defaultRowHeight="13" x14ac:dyDescent="0"/>
  <cols>
    <col min="1" max="1" width="6.5703125" hidden="1" customWidth="1"/>
    <col min="2" max="2" width="14" customWidth="1"/>
    <col min="3" max="3" width="16.7109375" customWidth="1"/>
    <col min="4" max="4" width="22.7109375" customWidth="1"/>
    <col min="5" max="6" width="5.7109375" bestFit="1" customWidth="1"/>
    <col min="7" max="9" width="5.7109375" customWidth="1"/>
    <col min="10" max="12" width="5.7109375" bestFit="1" customWidth="1"/>
    <col min="13" max="13" width="2.7109375" hidden="1" customWidth="1"/>
    <col min="14" max="14" width="8" hidden="1" customWidth="1"/>
    <col min="15" max="15" width="5.7109375" hidden="1" customWidth="1"/>
    <col min="16" max="17" width="8" hidden="1" customWidth="1"/>
    <col min="18" max="18" width="5" hidden="1" customWidth="1"/>
    <col min="19" max="19" width="23.42578125" hidden="1" customWidth="1"/>
    <col min="20" max="20" width="5" hidden="1" customWidth="1"/>
    <col min="21" max="21" width="6.85546875" hidden="1" customWidth="1"/>
    <col min="22" max="22" width="9.7109375" hidden="1" customWidth="1"/>
    <col min="23" max="23" width="10.5703125" hidden="1" customWidth="1"/>
    <col min="24" max="24" width="6.85546875" hidden="1" customWidth="1"/>
    <col min="25" max="25" width="13.7109375" hidden="1" customWidth="1"/>
    <col min="26" max="26" width="10.5703125" hidden="1" customWidth="1"/>
    <col min="27" max="27" width="6.85546875" hidden="1" customWidth="1"/>
    <col min="28" max="28" width="12.7109375" hidden="1" customWidth="1"/>
    <col min="29" max="29" width="10.7109375" hidden="1" customWidth="1"/>
    <col min="30" max="30" width="8.28515625" hidden="1" customWidth="1"/>
    <col min="31" max="31" width="4.85546875" hidden="1" customWidth="1"/>
    <col min="32" max="33" width="5" hidden="1" customWidth="1"/>
    <col min="34" max="34" width="5.140625" hidden="1" customWidth="1"/>
    <col min="35" max="35" width="5" hidden="1" customWidth="1"/>
    <col min="36" max="36" width="4.7109375" hidden="1" customWidth="1"/>
    <col min="37" max="37" width="4.85546875" hidden="1" customWidth="1"/>
    <col min="38" max="39" width="5" hidden="1" customWidth="1"/>
    <col min="40" max="40" width="5.140625" hidden="1" customWidth="1"/>
    <col min="41" max="41" width="5" hidden="1" customWidth="1"/>
    <col min="42" max="42" width="4.7109375" hidden="1" customWidth="1"/>
  </cols>
  <sheetData>
    <row r="1" spans="1:42" ht="50" hidden="1">
      <c r="A1" s="22"/>
      <c r="B1" s="22"/>
      <c r="C1" s="22"/>
      <c r="D1" s="22"/>
      <c r="E1" s="22"/>
      <c r="F1" s="22"/>
      <c r="G1" s="22"/>
      <c r="H1" s="22"/>
      <c r="I1" s="22"/>
      <c r="J1" s="22"/>
      <c r="K1" s="22"/>
      <c r="L1" s="22"/>
      <c r="N1" s="22"/>
      <c r="O1" s="22"/>
      <c r="P1" s="22"/>
      <c r="Q1" s="22"/>
      <c r="S1" s="22"/>
      <c r="U1" s="178" t="s">
        <v>299</v>
      </c>
      <c r="V1" s="110">
        <f>COLUMN($N$6)-COLUMN($A$6)</f>
        <v>13</v>
      </c>
      <c r="W1" s="28"/>
      <c r="X1" s="28"/>
      <c r="Y1" s="110">
        <f>COLUMN($O$6)-COLUMN($A$6)</f>
        <v>14</v>
      </c>
      <c r="Z1" s="28"/>
      <c r="AA1" s="28"/>
      <c r="AB1" s="110">
        <f>COLUMN($P$6)-COLUMN($A$6)</f>
        <v>15</v>
      </c>
      <c r="AC1" s="28"/>
      <c r="AD1" s="178" t="s">
        <v>373</v>
      </c>
      <c r="AE1" s="28"/>
      <c r="AF1" s="28"/>
      <c r="AG1" s="28"/>
      <c r="AH1" s="28"/>
      <c r="AI1" s="28"/>
      <c r="AJ1" s="28"/>
      <c r="AK1" s="28"/>
      <c r="AL1" s="28"/>
      <c r="AM1" s="28"/>
      <c r="AN1" s="28"/>
      <c r="AO1" s="28"/>
      <c r="AP1" s="28"/>
    </row>
    <row r="2" spans="1:42" ht="110" hidden="1" customHeight="1">
      <c r="A2" s="157" t="s">
        <v>340</v>
      </c>
      <c r="B2" s="22"/>
      <c r="C2" s="22"/>
      <c r="D2" s="22"/>
      <c r="E2" s="22"/>
      <c r="F2" s="22"/>
      <c r="G2" s="97" t="s">
        <v>226</v>
      </c>
      <c r="H2" s="31" t="b">
        <f>Actors!L$6&lt;&gt;""</f>
        <v>0</v>
      </c>
      <c r="I2" s="31" t="b">
        <f>Actors!M$6&lt;&gt;""</f>
        <v>0</v>
      </c>
      <c r="J2" s="31" t="b">
        <f>Actors!N$6&lt;&gt;""</f>
        <v>0</v>
      </c>
      <c r="K2" s="31" t="b">
        <f>Actors!O$6&lt;&gt;""</f>
        <v>0</v>
      </c>
      <c r="L2" s="31" t="b">
        <f>Actors!P$6&lt;&gt;""</f>
        <v>0</v>
      </c>
      <c r="N2" s="28"/>
      <c r="O2" s="28"/>
      <c r="P2" s="28"/>
      <c r="Q2" s="28"/>
      <c r="S2" s="22"/>
      <c r="U2" s="177" t="s">
        <v>267</v>
      </c>
      <c r="V2" s="110">
        <f>COLUMN()-COLUMN($A$6)</f>
        <v>21</v>
      </c>
      <c r="W2" s="28"/>
      <c r="X2" s="28"/>
      <c r="Y2" s="110">
        <f>COLUMN()-COLUMN($A$6)</f>
        <v>24</v>
      </c>
      <c r="Z2" s="28"/>
      <c r="AA2" s="28"/>
      <c r="AB2" s="110">
        <f>COLUMN()-COLUMN($A$6)</f>
        <v>27</v>
      </c>
      <c r="AC2" s="28"/>
      <c r="AD2" s="110">
        <f>COLUMN($C$6)-COLUMN($A$6)</f>
        <v>2</v>
      </c>
      <c r="AE2" s="28">
        <v>3</v>
      </c>
      <c r="AF2" s="28">
        <v>4</v>
      </c>
      <c r="AG2" s="28">
        <v>5</v>
      </c>
      <c r="AH2" s="28">
        <v>6</v>
      </c>
      <c r="AI2" s="28">
        <v>7</v>
      </c>
      <c r="AJ2" s="28">
        <v>8</v>
      </c>
      <c r="AK2" s="28"/>
      <c r="AL2" s="28"/>
      <c r="AM2" s="28"/>
      <c r="AN2" s="28"/>
      <c r="AO2" s="28"/>
      <c r="AP2" s="28"/>
    </row>
    <row r="3" spans="1:42" ht="30" hidden="1" customHeight="1">
      <c r="A3" s="134">
        <f>COUNTIF($A$7:$A$182,"&gt;0")</f>
        <v>35</v>
      </c>
      <c r="B3" s="205" t="s">
        <v>143</v>
      </c>
      <c r="C3" s="206"/>
      <c r="D3" s="206"/>
      <c r="E3" s="206"/>
      <c r="F3" s="206"/>
      <c r="G3" s="206"/>
      <c r="H3" s="206"/>
      <c r="I3" s="206"/>
      <c r="J3" s="206"/>
      <c r="K3" s="206"/>
      <c r="L3" s="207"/>
      <c r="M3" s="142"/>
      <c r="N3" s="205" t="s">
        <v>156</v>
      </c>
      <c r="O3" s="198"/>
      <c r="P3" s="198"/>
      <c r="Q3" s="224"/>
      <c r="S3" s="141" t="s">
        <v>369</v>
      </c>
      <c r="U3" s="205" t="s">
        <v>367</v>
      </c>
      <c r="V3" s="226"/>
      <c r="W3" s="226"/>
      <c r="X3" s="226"/>
      <c r="Y3" s="226"/>
      <c r="Z3" s="226"/>
      <c r="AA3" s="226"/>
      <c r="AB3" s="226"/>
      <c r="AC3" s="226"/>
      <c r="AD3" s="226"/>
      <c r="AE3" s="226"/>
      <c r="AF3" s="226"/>
      <c r="AG3" s="226"/>
      <c r="AH3" s="226"/>
      <c r="AI3" s="226"/>
      <c r="AJ3" s="226"/>
      <c r="AK3" s="226"/>
      <c r="AL3" s="226"/>
      <c r="AM3" s="226"/>
      <c r="AN3" s="226"/>
      <c r="AO3" s="226"/>
      <c r="AP3" s="227"/>
    </row>
    <row r="4" spans="1:42" ht="16">
      <c r="A4" s="134"/>
      <c r="B4" s="16"/>
      <c r="C4" s="16"/>
      <c r="D4" s="16"/>
      <c r="E4" s="16"/>
      <c r="F4" s="16"/>
      <c r="G4" s="16"/>
      <c r="H4" s="208" t="s">
        <v>255</v>
      </c>
      <c r="I4" s="209"/>
      <c r="J4" s="209"/>
      <c r="K4" s="209"/>
      <c r="L4" s="215"/>
      <c r="M4" s="142"/>
      <c r="N4" s="158"/>
      <c r="O4" s="172"/>
      <c r="P4" s="172"/>
      <c r="Q4" s="172"/>
      <c r="S4" s="24"/>
      <c r="U4" s="200" t="s">
        <v>151</v>
      </c>
      <c r="V4" s="202"/>
      <c r="W4" s="225"/>
      <c r="X4" s="219" t="s">
        <v>145</v>
      </c>
      <c r="Y4" s="220"/>
      <c r="Z4" s="221"/>
      <c r="AA4" s="200" t="s">
        <v>72</v>
      </c>
      <c r="AB4" s="201"/>
      <c r="AC4" s="222"/>
      <c r="AD4" s="223"/>
      <c r="AE4" s="197" t="s">
        <v>366</v>
      </c>
      <c r="AF4" s="198"/>
      <c r="AG4" s="198"/>
      <c r="AH4" s="198"/>
      <c r="AI4" s="198"/>
      <c r="AJ4" s="199"/>
      <c r="AK4" s="197" t="s">
        <v>33</v>
      </c>
      <c r="AL4" s="198"/>
      <c r="AM4" s="198"/>
      <c r="AN4" s="198"/>
      <c r="AO4" s="198"/>
      <c r="AP4" s="199"/>
    </row>
    <row r="5" spans="1:42" ht="23">
      <c r="A5" s="171"/>
      <c r="B5" s="16"/>
      <c r="C5" s="16"/>
      <c r="D5" s="16"/>
      <c r="E5" s="16"/>
      <c r="F5" s="16"/>
      <c r="G5" s="16"/>
      <c r="H5" s="19"/>
      <c r="I5" s="19"/>
      <c r="J5" s="19"/>
      <c r="K5" s="19"/>
      <c r="L5" s="19"/>
      <c r="M5" s="142"/>
      <c r="N5" s="26"/>
      <c r="O5" s="172"/>
      <c r="P5" s="172"/>
      <c r="Q5" s="172"/>
      <c r="S5" s="21"/>
      <c r="U5" s="34"/>
      <c r="V5" s="160" t="s">
        <v>363</v>
      </c>
      <c r="W5" s="172"/>
      <c r="X5" s="34"/>
      <c r="Y5" s="160" t="s">
        <v>363</v>
      </c>
      <c r="Z5" s="172"/>
      <c r="AA5" s="34"/>
      <c r="AB5" s="160" t="s">
        <v>363</v>
      </c>
      <c r="AC5" s="172"/>
      <c r="AD5" s="34"/>
      <c r="AE5" s="173"/>
      <c r="AF5" s="34"/>
      <c r="AG5" s="34"/>
      <c r="AH5" s="34"/>
      <c r="AI5" s="34"/>
      <c r="AJ5" s="175"/>
      <c r="AK5" s="174"/>
      <c r="AL5" s="34"/>
      <c r="AM5" s="34"/>
      <c r="AN5" s="34"/>
      <c r="AO5" s="34"/>
      <c r="AP5" s="175"/>
    </row>
    <row r="6" spans="1:42" ht="79" customHeight="1">
      <c r="A6" s="157" t="s">
        <v>336</v>
      </c>
      <c r="B6" s="16" t="s">
        <v>26</v>
      </c>
      <c r="C6" s="16" t="s">
        <v>49</v>
      </c>
      <c r="D6" s="16" t="s">
        <v>50</v>
      </c>
      <c r="E6" s="36" t="s">
        <v>51</v>
      </c>
      <c r="F6" s="36" t="s">
        <v>52</v>
      </c>
      <c r="G6" s="36" t="s">
        <v>53</v>
      </c>
      <c r="H6" s="19" t="str">
        <f>IF(H$2,Actors!L$6,"")</f>
        <v/>
      </c>
      <c r="I6" s="19" t="str">
        <f>IF(I$2,Actors!M$6,"")</f>
        <v/>
      </c>
      <c r="J6" s="19" t="str">
        <f>IF(J$2,Actors!N$6,"")</f>
        <v/>
      </c>
      <c r="K6" s="19" t="str">
        <f>IF(K$2,Actors!O$6,"")</f>
        <v/>
      </c>
      <c r="L6" s="19" t="str">
        <f>IF(L$2,Actors!P$6,"")</f>
        <v/>
      </c>
      <c r="M6" s="133" t="s">
        <v>330</v>
      </c>
      <c r="N6" s="107" t="s">
        <v>149</v>
      </c>
      <c r="O6" s="33" t="s">
        <v>150</v>
      </c>
      <c r="P6" s="33" t="s">
        <v>84</v>
      </c>
      <c r="Q6" s="33" t="s">
        <v>19</v>
      </c>
      <c r="R6" s="29" t="s">
        <v>36</v>
      </c>
      <c r="S6" s="81" t="s">
        <v>187</v>
      </c>
      <c r="T6" s="29" t="s">
        <v>36</v>
      </c>
      <c r="U6" s="177" t="s">
        <v>337</v>
      </c>
      <c r="V6" s="47">
        <v>0</v>
      </c>
      <c r="W6" s="35" t="s">
        <v>28</v>
      </c>
      <c r="X6" s="177" t="s">
        <v>337</v>
      </c>
      <c r="Y6" s="47">
        <v>0</v>
      </c>
      <c r="Z6" s="141" t="s">
        <v>26</v>
      </c>
      <c r="AA6" s="177" t="s">
        <v>337</v>
      </c>
      <c r="AB6" s="47">
        <v>0</v>
      </c>
      <c r="AC6" s="141" t="s">
        <v>26</v>
      </c>
      <c r="AD6" s="91" t="s">
        <v>10</v>
      </c>
      <c r="AE6" s="87" t="s">
        <v>0</v>
      </c>
      <c r="AF6" s="81" t="s">
        <v>1</v>
      </c>
      <c r="AG6" s="81" t="s">
        <v>2</v>
      </c>
      <c r="AH6" s="81" t="s">
        <v>3</v>
      </c>
      <c r="AI6" s="81" t="s">
        <v>4</v>
      </c>
      <c r="AJ6" s="88" t="s">
        <v>5</v>
      </c>
      <c r="AK6" s="87" t="s">
        <v>0</v>
      </c>
      <c r="AL6" s="81" t="s">
        <v>1</v>
      </c>
      <c r="AM6" s="81" t="s">
        <v>2</v>
      </c>
      <c r="AN6" s="81" t="s">
        <v>3</v>
      </c>
      <c r="AO6" s="81" t="s">
        <v>4</v>
      </c>
      <c r="AP6" s="88" t="s">
        <v>5</v>
      </c>
    </row>
    <row r="7" spans="1:42">
      <c r="A7" s="135">
        <f t="shared" ref="A7:A41" si="0">ROW()-ROW($A$6)</f>
        <v>1</v>
      </c>
      <c r="B7" s="129"/>
      <c r="C7" s="41"/>
      <c r="D7" s="41"/>
      <c r="E7" s="42"/>
      <c r="F7" s="42"/>
      <c r="G7" s="42"/>
      <c r="H7" s="42"/>
      <c r="I7" s="42"/>
      <c r="J7" s="42"/>
      <c r="K7" s="42"/>
      <c r="L7" s="42"/>
      <c r="M7" s="142"/>
      <c r="N7" s="45" t="b">
        <f>NOT(ISBLANK($B7))</f>
        <v>0</v>
      </c>
      <c r="O7" s="45" t="b">
        <f t="shared" ref="O7:O41" si="1">IFERROR(IF(E7,TRUE,FALSE),FALSE)</f>
        <v>0</v>
      </c>
      <c r="P7" s="45" t="b">
        <f t="shared" ref="P7:P41" si="2">IFERROR(IF(F7,TRUE,FALSE),FALSE)</f>
        <v>0</v>
      </c>
      <c r="Q7" s="45" t="b">
        <f t="shared" ref="Q7:Q41" si="3">IFERROR(IF(G7,TRUE,FALSE),FALSE)</f>
        <v>0</v>
      </c>
      <c r="R7" s="46"/>
      <c r="S7" s="45">
        <f>$A7-1</f>
        <v>0</v>
      </c>
      <c r="T7" s="46"/>
      <c r="U7" s="176">
        <f ca="1">OFFSET($A$6,$S7,V$2)+1</f>
        <v>1</v>
      </c>
      <c r="V7" s="47" t="e">
        <f ca="1">MATCH(TRUE,OFFSET($A$6,U7,V$1,50,1),0)-1+U7</f>
        <v>#N/A</v>
      </c>
      <c r="W7" s="47" t="str">
        <f ca="1">IF(ISNA(V7),"",OFFSET($A$6,V7,1))</f>
        <v/>
      </c>
      <c r="X7" s="176">
        <f t="shared" ref="X7:AA22" ca="1" si="4">OFFSET($A$6,$S7,Y$2)+1</f>
        <v>1</v>
      </c>
      <c r="Y7" s="47" t="e">
        <f t="shared" ref="Y7:AB22" ca="1" si="5">MATCH(TRUE,OFFSET($A$6,X7,Y$1,50,1),0)-1+X7</f>
        <v>#N/A</v>
      </c>
      <c r="Z7" s="47" t="str">
        <f t="shared" ref="Z7:AC22" ca="1" si="6">IF(ISNA(Y7),"",OFFSET($A$6,Y7,1))</f>
        <v/>
      </c>
      <c r="AA7" s="176">
        <f t="shared" ref="AA7" ca="1" si="7">OFFSET($A$6,$S7,AB$2)+1</f>
        <v>1</v>
      </c>
      <c r="AB7" s="47" t="e">
        <f t="shared" ref="AB7" ca="1" si="8">MATCH(TRUE,OFFSET($A$6,AA7,AB$1,50,1),0)-1+AA7</f>
        <v>#N/A</v>
      </c>
      <c r="AC7" s="47" t="str">
        <f t="shared" ref="AC7" ca="1" si="9">IF(ISNA(AB7),"",OFFSET($A$6,AB7,1))</f>
        <v/>
      </c>
      <c r="AD7" s="92" t="str">
        <f ca="1">IF(ISNA(AB7),"",OFFSET($A$6,AB7,AD$2))</f>
        <v/>
      </c>
      <c r="AE7" s="98" t="e">
        <f ca="1">IF(ISNA($AD7),FALSE,VLOOKUP($AD7,RawDataTypeTable,AE$2,FALSE))</f>
        <v>#N/A</v>
      </c>
      <c r="AF7" s="99" t="e">
        <f t="shared" ref="AF7:AJ22" ca="1" si="10">IF(ISNA($AD7),FALSE,VLOOKUP($AD7,RawDataTypeTable,AF$2,FALSE))</f>
        <v>#N/A</v>
      </c>
      <c r="AG7" s="100" t="e">
        <f t="shared" ca="1" si="10"/>
        <v>#N/A</v>
      </c>
      <c r="AH7" s="100" t="e">
        <f t="shared" ca="1" si="10"/>
        <v>#N/A</v>
      </c>
      <c r="AI7" s="100" t="e">
        <f t="shared" ca="1" si="10"/>
        <v>#N/A</v>
      </c>
      <c r="AJ7" s="101" t="e">
        <f t="shared" ca="1" si="10"/>
        <v>#N/A</v>
      </c>
      <c r="AK7" s="102" t="e">
        <f ca="1">AE7</f>
        <v>#N/A</v>
      </c>
      <c r="AL7" s="100" t="e">
        <f t="shared" ref="AL7:AL41" ca="1" si="11">AF7</f>
        <v>#N/A</v>
      </c>
      <c r="AM7" s="100" t="e">
        <f t="shared" ref="AM7:AM41" ca="1" si="12">AG7</f>
        <v>#N/A</v>
      </c>
      <c r="AN7" s="100" t="e">
        <f t="shared" ref="AN7:AN41" ca="1" si="13">AH7</f>
        <v>#N/A</v>
      </c>
      <c r="AO7" s="100" t="e">
        <f t="shared" ref="AO7:AO41" ca="1" si="14">AI7</f>
        <v>#N/A</v>
      </c>
      <c r="AP7" s="101" t="e">
        <f t="shared" ref="AP7:AP41" ca="1" si="15">AJ7</f>
        <v>#N/A</v>
      </c>
    </row>
    <row r="8" spans="1:42">
      <c r="A8" s="135">
        <f t="shared" si="0"/>
        <v>2</v>
      </c>
      <c r="B8" s="129"/>
      <c r="C8" s="41"/>
      <c r="D8" s="41"/>
      <c r="E8" s="42"/>
      <c r="F8" s="42"/>
      <c r="G8" s="42"/>
      <c r="H8" s="42"/>
      <c r="I8" s="42"/>
      <c r="J8" s="42"/>
      <c r="K8" s="42"/>
      <c r="L8" s="42"/>
      <c r="M8" s="142"/>
      <c r="N8" s="45" t="b">
        <f t="shared" ref="N8:N41" si="16">NOT(ISBLANK($B8))</f>
        <v>0</v>
      </c>
      <c r="O8" s="45" t="b">
        <f t="shared" si="1"/>
        <v>0</v>
      </c>
      <c r="P8" s="45" t="b">
        <f t="shared" si="2"/>
        <v>0</v>
      </c>
      <c r="Q8" s="45" t="b">
        <f t="shared" si="3"/>
        <v>0</v>
      </c>
      <c r="R8" s="46"/>
      <c r="S8" s="45">
        <f>$A8-1</f>
        <v>1</v>
      </c>
      <c r="T8" s="46"/>
      <c r="U8" s="176" t="e">
        <f t="shared" ref="U8:U41" ca="1" si="17">OFFSET($A$6,$S8,V$2)+1</f>
        <v>#N/A</v>
      </c>
      <c r="V8" s="47" t="e">
        <f t="shared" ref="V8:V41" ca="1" si="18">MATCH(TRUE,OFFSET($A$6,U8,V$1,50,1),0)-1+U8</f>
        <v>#N/A</v>
      </c>
      <c r="W8" s="47" t="str">
        <f t="shared" ref="W8:W41" ca="1" si="19">IF(ISNA(V8),"",OFFSET($A$6,V8,1))</f>
        <v/>
      </c>
      <c r="X8" s="176" t="e">
        <f t="shared" ca="1" si="4"/>
        <v>#N/A</v>
      </c>
      <c r="Y8" s="47" t="e">
        <f t="shared" ca="1" si="5"/>
        <v>#N/A</v>
      </c>
      <c r="Z8" s="47" t="str">
        <f t="shared" ca="1" si="6"/>
        <v/>
      </c>
      <c r="AA8" s="176" t="e">
        <f t="shared" ca="1" si="4"/>
        <v>#N/A</v>
      </c>
      <c r="AB8" s="47" t="e">
        <f t="shared" ca="1" si="5"/>
        <v>#N/A</v>
      </c>
      <c r="AC8" s="47" t="str">
        <f t="shared" ca="1" si="6"/>
        <v/>
      </c>
      <c r="AD8" s="92" t="str">
        <f t="shared" ref="AD8:AD41" ca="1" si="20">IF(ISNA(AB8),"",OFFSET($A$6,AB8,AD$2))</f>
        <v/>
      </c>
      <c r="AE8" s="98" t="e">
        <f t="shared" ref="AE8:AJ23" ca="1" si="21">IF(ISNA($AD8),FALSE,VLOOKUP($AD8,RawDataTypeTable,AE$2,FALSE))</f>
        <v>#N/A</v>
      </c>
      <c r="AF8" s="99" t="e">
        <f t="shared" ca="1" si="10"/>
        <v>#N/A</v>
      </c>
      <c r="AG8" s="100" t="e">
        <f t="shared" ca="1" si="10"/>
        <v>#N/A</v>
      </c>
      <c r="AH8" s="100" t="e">
        <f t="shared" ca="1" si="10"/>
        <v>#N/A</v>
      </c>
      <c r="AI8" s="100" t="e">
        <f t="shared" ca="1" si="10"/>
        <v>#N/A</v>
      </c>
      <c r="AJ8" s="101" t="e">
        <f t="shared" ca="1" si="10"/>
        <v>#N/A</v>
      </c>
      <c r="AK8" s="102" t="e">
        <f t="shared" ref="AK8:AK41" ca="1" si="22">AE8</f>
        <v>#N/A</v>
      </c>
      <c r="AL8" s="100" t="e">
        <f t="shared" ca="1" si="11"/>
        <v>#N/A</v>
      </c>
      <c r="AM8" s="100" t="e">
        <f t="shared" ca="1" si="12"/>
        <v>#N/A</v>
      </c>
      <c r="AN8" s="100" t="e">
        <f t="shared" ca="1" si="13"/>
        <v>#N/A</v>
      </c>
      <c r="AO8" s="100" t="e">
        <f t="shared" ca="1" si="14"/>
        <v>#N/A</v>
      </c>
      <c r="AP8" s="101" t="e">
        <f t="shared" ca="1" si="15"/>
        <v>#N/A</v>
      </c>
    </row>
    <row r="9" spans="1:42">
      <c r="A9" s="135">
        <f t="shared" si="0"/>
        <v>3</v>
      </c>
      <c r="B9" s="129"/>
      <c r="C9" s="41"/>
      <c r="D9" s="41"/>
      <c r="E9" s="42"/>
      <c r="F9" s="42"/>
      <c r="G9" s="42"/>
      <c r="H9" s="42"/>
      <c r="I9" s="42"/>
      <c r="J9" s="42"/>
      <c r="K9" s="42"/>
      <c r="L9" s="42"/>
      <c r="M9" s="142"/>
      <c r="N9" s="45" t="b">
        <f t="shared" si="16"/>
        <v>0</v>
      </c>
      <c r="O9" s="45" t="b">
        <f t="shared" si="1"/>
        <v>0</v>
      </c>
      <c r="P9" s="45" t="b">
        <f t="shared" si="2"/>
        <v>0</v>
      </c>
      <c r="Q9" s="45" t="b">
        <f t="shared" si="3"/>
        <v>0</v>
      </c>
      <c r="R9" s="46"/>
      <c r="S9" s="45">
        <f t="shared" ref="S9:S41" si="23">$A9-1</f>
        <v>2</v>
      </c>
      <c r="T9" s="46"/>
      <c r="U9" s="176" t="e">
        <f t="shared" ca="1" si="17"/>
        <v>#N/A</v>
      </c>
      <c r="V9" s="47" t="e">
        <f t="shared" ca="1" si="18"/>
        <v>#N/A</v>
      </c>
      <c r="W9" s="47" t="str">
        <f t="shared" ca="1" si="19"/>
        <v/>
      </c>
      <c r="X9" s="176" t="e">
        <f t="shared" ca="1" si="4"/>
        <v>#N/A</v>
      </c>
      <c r="Y9" s="47" t="e">
        <f t="shared" ca="1" si="5"/>
        <v>#N/A</v>
      </c>
      <c r="Z9" s="47" t="str">
        <f t="shared" ca="1" si="6"/>
        <v/>
      </c>
      <c r="AA9" s="176" t="e">
        <f t="shared" ca="1" si="4"/>
        <v>#N/A</v>
      </c>
      <c r="AB9" s="47" t="e">
        <f t="shared" ca="1" si="5"/>
        <v>#N/A</v>
      </c>
      <c r="AC9" s="47" t="str">
        <f t="shared" ca="1" si="6"/>
        <v/>
      </c>
      <c r="AD9" s="92" t="str">
        <f t="shared" ca="1" si="20"/>
        <v/>
      </c>
      <c r="AE9" s="98" t="e">
        <f t="shared" ca="1" si="21"/>
        <v>#N/A</v>
      </c>
      <c r="AF9" s="99" t="e">
        <f t="shared" ca="1" si="10"/>
        <v>#N/A</v>
      </c>
      <c r="AG9" s="100" t="e">
        <f t="shared" ca="1" si="10"/>
        <v>#N/A</v>
      </c>
      <c r="AH9" s="100" t="e">
        <f t="shared" ca="1" si="10"/>
        <v>#N/A</v>
      </c>
      <c r="AI9" s="100" t="e">
        <f t="shared" ca="1" si="10"/>
        <v>#N/A</v>
      </c>
      <c r="AJ9" s="101" t="e">
        <f t="shared" ca="1" si="10"/>
        <v>#N/A</v>
      </c>
      <c r="AK9" s="102" t="e">
        <f t="shared" ca="1" si="22"/>
        <v>#N/A</v>
      </c>
      <c r="AL9" s="100" t="e">
        <f t="shared" ca="1" si="11"/>
        <v>#N/A</v>
      </c>
      <c r="AM9" s="100" t="e">
        <f t="shared" ca="1" si="12"/>
        <v>#N/A</v>
      </c>
      <c r="AN9" s="100" t="e">
        <f t="shared" ca="1" si="13"/>
        <v>#N/A</v>
      </c>
      <c r="AO9" s="100" t="e">
        <f t="shared" ca="1" si="14"/>
        <v>#N/A</v>
      </c>
      <c r="AP9" s="101" t="e">
        <f t="shared" ca="1" si="15"/>
        <v>#N/A</v>
      </c>
    </row>
    <row r="10" spans="1:42">
      <c r="A10" s="135">
        <f t="shared" si="0"/>
        <v>4</v>
      </c>
      <c r="B10" s="129"/>
      <c r="C10" s="41"/>
      <c r="D10" s="41"/>
      <c r="E10" s="42"/>
      <c r="F10" s="42"/>
      <c r="G10" s="42"/>
      <c r="H10" s="42"/>
      <c r="I10" s="42"/>
      <c r="J10" s="42"/>
      <c r="K10" s="42"/>
      <c r="L10" s="42"/>
      <c r="M10" s="142"/>
      <c r="N10" s="45" t="b">
        <f t="shared" si="16"/>
        <v>0</v>
      </c>
      <c r="O10" s="45" t="b">
        <f t="shared" si="1"/>
        <v>0</v>
      </c>
      <c r="P10" s="45" t="b">
        <f t="shared" si="2"/>
        <v>0</v>
      </c>
      <c r="Q10" s="45" t="b">
        <f t="shared" si="3"/>
        <v>0</v>
      </c>
      <c r="R10" s="46"/>
      <c r="S10" s="45">
        <f t="shared" si="23"/>
        <v>3</v>
      </c>
      <c r="T10" s="46"/>
      <c r="U10" s="176" t="e">
        <f t="shared" ca="1" si="17"/>
        <v>#N/A</v>
      </c>
      <c r="V10" s="47" t="e">
        <f t="shared" ca="1" si="18"/>
        <v>#N/A</v>
      </c>
      <c r="W10" s="47" t="str">
        <f t="shared" ca="1" si="19"/>
        <v/>
      </c>
      <c r="X10" s="176" t="e">
        <f t="shared" ca="1" si="4"/>
        <v>#N/A</v>
      </c>
      <c r="Y10" s="47" t="e">
        <f t="shared" ca="1" si="5"/>
        <v>#N/A</v>
      </c>
      <c r="Z10" s="47" t="str">
        <f t="shared" ca="1" si="6"/>
        <v/>
      </c>
      <c r="AA10" s="176" t="e">
        <f t="shared" ca="1" si="4"/>
        <v>#N/A</v>
      </c>
      <c r="AB10" s="47" t="e">
        <f t="shared" ca="1" si="5"/>
        <v>#N/A</v>
      </c>
      <c r="AC10" s="47" t="str">
        <f t="shared" ca="1" si="6"/>
        <v/>
      </c>
      <c r="AD10" s="92" t="str">
        <f t="shared" ca="1" si="20"/>
        <v/>
      </c>
      <c r="AE10" s="98" t="e">
        <f t="shared" ca="1" si="21"/>
        <v>#N/A</v>
      </c>
      <c r="AF10" s="99" t="e">
        <f t="shared" ca="1" si="10"/>
        <v>#N/A</v>
      </c>
      <c r="AG10" s="100" t="e">
        <f t="shared" ca="1" si="10"/>
        <v>#N/A</v>
      </c>
      <c r="AH10" s="100" t="e">
        <f t="shared" ca="1" si="10"/>
        <v>#N/A</v>
      </c>
      <c r="AI10" s="100" t="e">
        <f t="shared" ca="1" si="10"/>
        <v>#N/A</v>
      </c>
      <c r="AJ10" s="101" t="e">
        <f t="shared" ca="1" si="10"/>
        <v>#N/A</v>
      </c>
      <c r="AK10" s="102" t="e">
        <f t="shared" ca="1" si="22"/>
        <v>#N/A</v>
      </c>
      <c r="AL10" s="100" t="e">
        <f t="shared" ca="1" si="11"/>
        <v>#N/A</v>
      </c>
      <c r="AM10" s="100" t="e">
        <f t="shared" ca="1" si="12"/>
        <v>#N/A</v>
      </c>
      <c r="AN10" s="100" t="e">
        <f t="shared" ca="1" si="13"/>
        <v>#N/A</v>
      </c>
      <c r="AO10" s="100" t="e">
        <f t="shared" ca="1" si="14"/>
        <v>#N/A</v>
      </c>
      <c r="AP10" s="101" t="e">
        <f t="shared" ca="1" si="15"/>
        <v>#N/A</v>
      </c>
    </row>
    <row r="11" spans="1:42">
      <c r="A11" s="135">
        <f t="shared" si="0"/>
        <v>5</v>
      </c>
      <c r="B11" s="129"/>
      <c r="C11" s="41"/>
      <c r="D11" s="41"/>
      <c r="E11" s="42"/>
      <c r="F11" s="42"/>
      <c r="G11" s="42"/>
      <c r="H11" s="42"/>
      <c r="I11" s="42"/>
      <c r="J11" s="42"/>
      <c r="K11" s="42"/>
      <c r="L11" s="42"/>
      <c r="M11" s="142"/>
      <c r="N11" s="45" t="b">
        <f t="shared" si="16"/>
        <v>0</v>
      </c>
      <c r="O11" s="45" t="b">
        <f t="shared" si="1"/>
        <v>0</v>
      </c>
      <c r="P11" s="45" t="b">
        <f t="shared" si="2"/>
        <v>0</v>
      </c>
      <c r="Q11" s="45" t="b">
        <f t="shared" si="3"/>
        <v>0</v>
      </c>
      <c r="R11" s="46"/>
      <c r="S11" s="45">
        <f t="shared" si="23"/>
        <v>4</v>
      </c>
      <c r="T11" s="46"/>
      <c r="U11" s="176" t="e">
        <f t="shared" ca="1" si="17"/>
        <v>#N/A</v>
      </c>
      <c r="V11" s="47" t="e">
        <f t="shared" ca="1" si="18"/>
        <v>#N/A</v>
      </c>
      <c r="W11" s="47" t="str">
        <f t="shared" ca="1" si="19"/>
        <v/>
      </c>
      <c r="X11" s="176" t="e">
        <f t="shared" ca="1" si="4"/>
        <v>#N/A</v>
      </c>
      <c r="Y11" s="47" t="e">
        <f t="shared" ca="1" si="5"/>
        <v>#N/A</v>
      </c>
      <c r="Z11" s="47" t="str">
        <f t="shared" ca="1" si="6"/>
        <v/>
      </c>
      <c r="AA11" s="176" t="e">
        <f t="shared" ca="1" si="4"/>
        <v>#N/A</v>
      </c>
      <c r="AB11" s="47" t="e">
        <f t="shared" ca="1" si="5"/>
        <v>#N/A</v>
      </c>
      <c r="AC11" s="47" t="str">
        <f t="shared" ca="1" si="6"/>
        <v/>
      </c>
      <c r="AD11" s="92" t="str">
        <f t="shared" ca="1" si="20"/>
        <v/>
      </c>
      <c r="AE11" s="98" t="e">
        <f t="shared" ca="1" si="21"/>
        <v>#N/A</v>
      </c>
      <c r="AF11" s="99" t="e">
        <f t="shared" ca="1" si="10"/>
        <v>#N/A</v>
      </c>
      <c r="AG11" s="100" t="e">
        <f t="shared" ca="1" si="10"/>
        <v>#N/A</v>
      </c>
      <c r="AH11" s="100" t="e">
        <f t="shared" ca="1" si="10"/>
        <v>#N/A</v>
      </c>
      <c r="AI11" s="100" t="e">
        <f t="shared" ca="1" si="10"/>
        <v>#N/A</v>
      </c>
      <c r="AJ11" s="101" t="e">
        <f t="shared" ca="1" si="10"/>
        <v>#N/A</v>
      </c>
      <c r="AK11" s="102" t="e">
        <f t="shared" ca="1" si="22"/>
        <v>#N/A</v>
      </c>
      <c r="AL11" s="100" t="e">
        <f t="shared" ca="1" si="11"/>
        <v>#N/A</v>
      </c>
      <c r="AM11" s="100" t="e">
        <f t="shared" ca="1" si="12"/>
        <v>#N/A</v>
      </c>
      <c r="AN11" s="100" t="e">
        <f t="shared" ca="1" si="13"/>
        <v>#N/A</v>
      </c>
      <c r="AO11" s="100" t="e">
        <f t="shared" ca="1" si="14"/>
        <v>#N/A</v>
      </c>
      <c r="AP11" s="101" t="e">
        <f t="shared" ca="1" si="15"/>
        <v>#N/A</v>
      </c>
    </row>
    <row r="12" spans="1:42">
      <c r="A12" s="135">
        <f t="shared" si="0"/>
        <v>6</v>
      </c>
      <c r="B12" s="129"/>
      <c r="C12" s="41"/>
      <c r="D12" s="41"/>
      <c r="E12" s="42"/>
      <c r="F12" s="42"/>
      <c r="G12" s="42"/>
      <c r="H12" s="42"/>
      <c r="I12" s="42"/>
      <c r="J12" s="42"/>
      <c r="K12" s="42"/>
      <c r="L12" s="42"/>
      <c r="M12" s="142"/>
      <c r="N12" s="45" t="b">
        <f t="shared" si="16"/>
        <v>0</v>
      </c>
      <c r="O12" s="45" t="b">
        <f t="shared" si="1"/>
        <v>0</v>
      </c>
      <c r="P12" s="45" t="b">
        <f t="shared" si="2"/>
        <v>0</v>
      </c>
      <c r="Q12" s="45" t="b">
        <f t="shared" si="3"/>
        <v>0</v>
      </c>
      <c r="R12" s="46"/>
      <c r="S12" s="45">
        <f t="shared" si="23"/>
        <v>5</v>
      </c>
      <c r="T12" s="46"/>
      <c r="U12" s="176" t="e">
        <f t="shared" ca="1" si="17"/>
        <v>#N/A</v>
      </c>
      <c r="V12" s="47" t="e">
        <f t="shared" ca="1" si="18"/>
        <v>#N/A</v>
      </c>
      <c r="W12" s="47" t="str">
        <f t="shared" ca="1" si="19"/>
        <v/>
      </c>
      <c r="X12" s="176" t="e">
        <f t="shared" ca="1" si="4"/>
        <v>#N/A</v>
      </c>
      <c r="Y12" s="47" t="e">
        <f t="shared" ca="1" si="5"/>
        <v>#N/A</v>
      </c>
      <c r="Z12" s="47" t="str">
        <f t="shared" ca="1" si="6"/>
        <v/>
      </c>
      <c r="AA12" s="176" t="e">
        <f t="shared" ca="1" si="4"/>
        <v>#N/A</v>
      </c>
      <c r="AB12" s="47" t="e">
        <f t="shared" ca="1" si="5"/>
        <v>#N/A</v>
      </c>
      <c r="AC12" s="47" t="str">
        <f t="shared" ca="1" si="6"/>
        <v/>
      </c>
      <c r="AD12" s="92" t="str">
        <f t="shared" ca="1" si="20"/>
        <v/>
      </c>
      <c r="AE12" s="98" t="e">
        <f t="shared" ca="1" si="21"/>
        <v>#N/A</v>
      </c>
      <c r="AF12" s="99" t="e">
        <f t="shared" ca="1" si="10"/>
        <v>#N/A</v>
      </c>
      <c r="AG12" s="100" t="e">
        <f t="shared" ca="1" si="10"/>
        <v>#N/A</v>
      </c>
      <c r="AH12" s="100" t="e">
        <f t="shared" ca="1" si="10"/>
        <v>#N/A</v>
      </c>
      <c r="AI12" s="100" t="e">
        <f t="shared" ca="1" si="10"/>
        <v>#N/A</v>
      </c>
      <c r="AJ12" s="101" t="e">
        <f t="shared" ca="1" si="10"/>
        <v>#N/A</v>
      </c>
      <c r="AK12" s="102" t="e">
        <f t="shared" ca="1" si="22"/>
        <v>#N/A</v>
      </c>
      <c r="AL12" s="100" t="e">
        <f t="shared" ca="1" si="11"/>
        <v>#N/A</v>
      </c>
      <c r="AM12" s="100" t="e">
        <f t="shared" ca="1" si="12"/>
        <v>#N/A</v>
      </c>
      <c r="AN12" s="100" t="e">
        <f t="shared" ca="1" si="13"/>
        <v>#N/A</v>
      </c>
      <c r="AO12" s="100" t="e">
        <f t="shared" ca="1" si="14"/>
        <v>#N/A</v>
      </c>
      <c r="AP12" s="101" t="e">
        <f t="shared" ca="1" si="15"/>
        <v>#N/A</v>
      </c>
    </row>
    <row r="13" spans="1:42">
      <c r="A13" s="135">
        <f t="shared" si="0"/>
        <v>7</v>
      </c>
      <c r="B13" s="129"/>
      <c r="C13" s="130"/>
      <c r="D13" s="41"/>
      <c r="E13" s="42"/>
      <c r="F13" s="42"/>
      <c r="G13" s="42"/>
      <c r="H13" s="42"/>
      <c r="I13" s="42"/>
      <c r="J13" s="42"/>
      <c r="K13" s="42"/>
      <c r="L13" s="42"/>
      <c r="M13" s="142"/>
      <c r="N13" s="45" t="b">
        <f t="shared" si="16"/>
        <v>0</v>
      </c>
      <c r="O13" s="45" t="b">
        <f t="shared" si="1"/>
        <v>0</v>
      </c>
      <c r="P13" s="45" t="b">
        <f t="shared" si="2"/>
        <v>0</v>
      </c>
      <c r="Q13" s="45" t="b">
        <f t="shared" si="3"/>
        <v>0</v>
      </c>
      <c r="R13" s="46"/>
      <c r="S13" s="45">
        <f t="shared" si="23"/>
        <v>6</v>
      </c>
      <c r="T13" s="46"/>
      <c r="U13" s="176" t="e">
        <f t="shared" ca="1" si="17"/>
        <v>#N/A</v>
      </c>
      <c r="V13" s="47" t="e">
        <f t="shared" ca="1" si="18"/>
        <v>#N/A</v>
      </c>
      <c r="W13" s="47" t="str">
        <f t="shared" ca="1" si="19"/>
        <v/>
      </c>
      <c r="X13" s="176" t="e">
        <f t="shared" ca="1" si="4"/>
        <v>#N/A</v>
      </c>
      <c r="Y13" s="47" t="e">
        <f t="shared" ca="1" si="5"/>
        <v>#N/A</v>
      </c>
      <c r="Z13" s="47" t="str">
        <f t="shared" ca="1" si="6"/>
        <v/>
      </c>
      <c r="AA13" s="176" t="e">
        <f t="shared" ca="1" si="4"/>
        <v>#N/A</v>
      </c>
      <c r="AB13" s="47" t="e">
        <f t="shared" ca="1" si="5"/>
        <v>#N/A</v>
      </c>
      <c r="AC13" s="47" t="str">
        <f t="shared" ca="1" si="6"/>
        <v/>
      </c>
      <c r="AD13" s="92" t="str">
        <f t="shared" ca="1" si="20"/>
        <v/>
      </c>
      <c r="AE13" s="98" t="e">
        <f t="shared" ca="1" si="21"/>
        <v>#N/A</v>
      </c>
      <c r="AF13" s="99" t="e">
        <f t="shared" ca="1" si="10"/>
        <v>#N/A</v>
      </c>
      <c r="AG13" s="100" t="e">
        <f t="shared" ca="1" si="10"/>
        <v>#N/A</v>
      </c>
      <c r="AH13" s="100" t="e">
        <f t="shared" ca="1" si="10"/>
        <v>#N/A</v>
      </c>
      <c r="AI13" s="100" t="e">
        <f t="shared" ca="1" si="10"/>
        <v>#N/A</v>
      </c>
      <c r="AJ13" s="101" t="e">
        <f t="shared" ca="1" si="10"/>
        <v>#N/A</v>
      </c>
      <c r="AK13" s="102" t="e">
        <f t="shared" ca="1" si="22"/>
        <v>#N/A</v>
      </c>
      <c r="AL13" s="100" t="e">
        <f t="shared" ca="1" si="11"/>
        <v>#N/A</v>
      </c>
      <c r="AM13" s="100" t="e">
        <f t="shared" ca="1" si="12"/>
        <v>#N/A</v>
      </c>
      <c r="AN13" s="100" t="e">
        <f t="shared" ca="1" si="13"/>
        <v>#N/A</v>
      </c>
      <c r="AO13" s="100" t="e">
        <f t="shared" ca="1" si="14"/>
        <v>#N/A</v>
      </c>
      <c r="AP13" s="101" t="e">
        <f t="shared" ca="1" si="15"/>
        <v>#N/A</v>
      </c>
    </row>
    <row r="14" spans="1:42">
      <c r="A14" s="135">
        <f t="shared" si="0"/>
        <v>8</v>
      </c>
      <c r="B14" s="40"/>
      <c r="C14" s="41"/>
      <c r="D14" s="41"/>
      <c r="E14" s="42"/>
      <c r="F14" s="42"/>
      <c r="G14" s="42"/>
      <c r="H14" s="42"/>
      <c r="I14" s="42"/>
      <c r="J14" s="42"/>
      <c r="K14" s="42"/>
      <c r="L14" s="42"/>
      <c r="M14" s="142"/>
      <c r="N14" s="45" t="b">
        <f t="shared" si="16"/>
        <v>0</v>
      </c>
      <c r="O14" s="45" t="b">
        <f t="shared" si="1"/>
        <v>0</v>
      </c>
      <c r="P14" s="45" t="b">
        <f t="shared" si="2"/>
        <v>0</v>
      </c>
      <c r="Q14" s="45" t="b">
        <f t="shared" si="3"/>
        <v>0</v>
      </c>
      <c r="R14" s="46"/>
      <c r="S14" s="45">
        <f t="shared" si="23"/>
        <v>7</v>
      </c>
      <c r="T14" s="46"/>
      <c r="U14" s="176" t="e">
        <f t="shared" ca="1" si="17"/>
        <v>#N/A</v>
      </c>
      <c r="V14" s="47" t="e">
        <f t="shared" ca="1" si="18"/>
        <v>#N/A</v>
      </c>
      <c r="W14" s="47" t="str">
        <f t="shared" ca="1" si="19"/>
        <v/>
      </c>
      <c r="X14" s="176" t="e">
        <f t="shared" ca="1" si="4"/>
        <v>#N/A</v>
      </c>
      <c r="Y14" s="47" t="e">
        <f t="shared" ca="1" si="5"/>
        <v>#N/A</v>
      </c>
      <c r="Z14" s="47" t="str">
        <f t="shared" ca="1" si="6"/>
        <v/>
      </c>
      <c r="AA14" s="176" t="e">
        <f t="shared" ca="1" si="4"/>
        <v>#N/A</v>
      </c>
      <c r="AB14" s="47" t="e">
        <f t="shared" ca="1" si="5"/>
        <v>#N/A</v>
      </c>
      <c r="AC14" s="47" t="str">
        <f t="shared" ca="1" si="6"/>
        <v/>
      </c>
      <c r="AD14" s="92" t="str">
        <f t="shared" ca="1" si="20"/>
        <v/>
      </c>
      <c r="AE14" s="98" t="e">
        <f t="shared" ca="1" si="21"/>
        <v>#N/A</v>
      </c>
      <c r="AF14" s="99" t="e">
        <f t="shared" ca="1" si="10"/>
        <v>#N/A</v>
      </c>
      <c r="AG14" s="100" t="e">
        <f t="shared" ca="1" si="10"/>
        <v>#N/A</v>
      </c>
      <c r="AH14" s="100" t="e">
        <f t="shared" ca="1" si="10"/>
        <v>#N/A</v>
      </c>
      <c r="AI14" s="100" t="e">
        <f t="shared" ca="1" si="10"/>
        <v>#N/A</v>
      </c>
      <c r="AJ14" s="101" t="e">
        <f t="shared" ca="1" si="10"/>
        <v>#N/A</v>
      </c>
      <c r="AK14" s="102" t="e">
        <f t="shared" ca="1" si="22"/>
        <v>#N/A</v>
      </c>
      <c r="AL14" s="100" t="e">
        <f t="shared" ca="1" si="11"/>
        <v>#N/A</v>
      </c>
      <c r="AM14" s="100" t="e">
        <f t="shared" ca="1" si="12"/>
        <v>#N/A</v>
      </c>
      <c r="AN14" s="100" t="e">
        <f t="shared" ca="1" si="13"/>
        <v>#N/A</v>
      </c>
      <c r="AO14" s="100" t="e">
        <f t="shared" ca="1" si="14"/>
        <v>#N/A</v>
      </c>
      <c r="AP14" s="101" t="e">
        <f t="shared" ca="1" si="15"/>
        <v>#N/A</v>
      </c>
    </row>
    <row r="15" spans="1:42">
      <c r="A15" s="135">
        <f t="shared" si="0"/>
        <v>9</v>
      </c>
      <c r="B15" s="40"/>
      <c r="C15" s="41"/>
      <c r="D15" s="41"/>
      <c r="E15" s="42"/>
      <c r="F15" s="42"/>
      <c r="G15" s="42"/>
      <c r="H15" s="42"/>
      <c r="I15" s="42"/>
      <c r="J15" s="42"/>
      <c r="K15" s="42"/>
      <c r="L15" s="42"/>
      <c r="M15" s="142"/>
      <c r="N15" s="45" t="b">
        <f t="shared" si="16"/>
        <v>0</v>
      </c>
      <c r="O15" s="45" t="b">
        <f t="shared" si="1"/>
        <v>0</v>
      </c>
      <c r="P15" s="45" t="b">
        <f t="shared" si="2"/>
        <v>0</v>
      </c>
      <c r="Q15" s="45" t="b">
        <f t="shared" si="3"/>
        <v>0</v>
      </c>
      <c r="R15" s="46"/>
      <c r="S15" s="45">
        <f t="shared" si="23"/>
        <v>8</v>
      </c>
      <c r="T15" s="46"/>
      <c r="U15" s="176" t="e">
        <f t="shared" ca="1" si="17"/>
        <v>#N/A</v>
      </c>
      <c r="V15" s="47" t="e">
        <f t="shared" ca="1" si="18"/>
        <v>#N/A</v>
      </c>
      <c r="W15" s="47" t="str">
        <f t="shared" ca="1" si="19"/>
        <v/>
      </c>
      <c r="X15" s="176" t="e">
        <f t="shared" ca="1" si="4"/>
        <v>#N/A</v>
      </c>
      <c r="Y15" s="47" t="e">
        <f t="shared" ca="1" si="5"/>
        <v>#N/A</v>
      </c>
      <c r="Z15" s="47" t="str">
        <f t="shared" ca="1" si="6"/>
        <v/>
      </c>
      <c r="AA15" s="176" t="e">
        <f t="shared" ca="1" si="4"/>
        <v>#N/A</v>
      </c>
      <c r="AB15" s="47" t="e">
        <f t="shared" ca="1" si="5"/>
        <v>#N/A</v>
      </c>
      <c r="AC15" s="47" t="str">
        <f t="shared" ca="1" si="6"/>
        <v/>
      </c>
      <c r="AD15" s="92" t="str">
        <f t="shared" ca="1" si="20"/>
        <v/>
      </c>
      <c r="AE15" s="98" t="e">
        <f t="shared" ca="1" si="21"/>
        <v>#N/A</v>
      </c>
      <c r="AF15" s="99" t="e">
        <f t="shared" ca="1" si="10"/>
        <v>#N/A</v>
      </c>
      <c r="AG15" s="100" t="e">
        <f t="shared" ca="1" si="10"/>
        <v>#N/A</v>
      </c>
      <c r="AH15" s="100" t="e">
        <f t="shared" ca="1" si="10"/>
        <v>#N/A</v>
      </c>
      <c r="AI15" s="100" t="e">
        <f t="shared" ca="1" si="10"/>
        <v>#N/A</v>
      </c>
      <c r="AJ15" s="101" t="e">
        <f t="shared" ca="1" si="10"/>
        <v>#N/A</v>
      </c>
      <c r="AK15" s="102" t="e">
        <f t="shared" ca="1" si="22"/>
        <v>#N/A</v>
      </c>
      <c r="AL15" s="100" t="e">
        <f t="shared" ca="1" si="11"/>
        <v>#N/A</v>
      </c>
      <c r="AM15" s="100" t="e">
        <f t="shared" ca="1" si="12"/>
        <v>#N/A</v>
      </c>
      <c r="AN15" s="100" t="e">
        <f t="shared" ca="1" si="13"/>
        <v>#N/A</v>
      </c>
      <c r="AO15" s="100" t="e">
        <f t="shared" ca="1" si="14"/>
        <v>#N/A</v>
      </c>
      <c r="AP15" s="101" t="e">
        <f t="shared" ca="1" si="15"/>
        <v>#N/A</v>
      </c>
    </row>
    <row r="16" spans="1:42">
      <c r="A16" s="135">
        <f t="shared" si="0"/>
        <v>10</v>
      </c>
      <c r="B16" s="40"/>
      <c r="C16" s="41"/>
      <c r="D16" s="41"/>
      <c r="E16" s="42"/>
      <c r="F16" s="42"/>
      <c r="G16" s="42"/>
      <c r="H16" s="42"/>
      <c r="I16" s="42"/>
      <c r="J16" s="42"/>
      <c r="K16" s="42"/>
      <c r="L16" s="42"/>
      <c r="M16" s="142"/>
      <c r="N16" s="45" t="b">
        <f t="shared" si="16"/>
        <v>0</v>
      </c>
      <c r="O16" s="45" t="b">
        <f t="shared" si="1"/>
        <v>0</v>
      </c>
      <c r="P16" s="45" t="b">
        <f t="shared" si="2"/>
        <v>0</v>
      </c>
      <c r="Q16" s="45" t="b">
        <f t="shared" si="3"/>
        <v>0</v>
      </c>
      <c r="R16" s="46"/>
      <c r="S16" s="45">
        <f t="shared" si="23"/>
        <v>9</v>
      </c>
      <c r="T16" s="46"/>
      <c r="U16" s="176" t="e">
        <f t="shared" ca="1" si="17"/>
        <v>#N/A</v>
      </c>
      <c r="V16" s="47" t="e">
        <f t="shared" ca="1" si="18"/>
        <v>#N/A</v>
      </c>
      <c r="W16" s="47" t="str">
        <f t="shared" ca="1" si="19"/>
        <v/>
      </c>
      <c r="X16" s="176" t="e">
        <f t="shared" ca="1" si="4"/>
        <v>#N/A</v>
      </c>
      <c r="Y16" s="47" t="e">
        <f t="shared" ca="1" si="5"/>
        <v>#N/A</v>
      </c>
      <c r="Z16" s="47" t="str">
        <f t="shared" ca="1" si="6"/>
        <v/>
      </c>
      <c r="AA16" s="176" t="e">
        <f t="shared" ca="1" si="4"/>
        <v>#N/A</v>
      </c>
      <c r="AB16" s="47" t="e">
        <f t="shared" ca="1" si="5"/>
        <v>#N/A</v>
      </c>
      <c r="AC16" s="47" t="str">
        <f t="shared" ca="1" si="6"/>
        <v/>
      </c>
      <c r="AD16" s="92" t="str">
        <f t="shared" ca="1" si="20"/>
        <v/>
      </c>
      <c r="AE16" s="98" t="e">
        <f t="shared" ca="1" si="21"/>
        <v>#N/A</v>
      </c>
      <c r="AF16" s="99" t="e">
        <f t="shared" ca="1" si="10"/>
        <v>#N/A</v>
      </c>
      <c r="AG16" s="100" t="e">
        <f t="shared" ca="1" si="10"/>
        <v>#N/A</v>
      </c>
      <c r="AH16" s="100" t="e">
        <f t="shared" ca="1" si="10"/>
        <v>#N/A</v>
      </c>
      <c r="AI16" s="100" t="e">
        <f t="shared" ca="1" si="10"/>
        <v>#N/A</v>
      </c>
      <c r="AJ16" s="101" t="e">
        <f t="shared" ca="1" si="10"/>
        <v>#N/A</v>
      </c>
      <c r="AK16" s="102" t="e">
        <f t="shared" ca="1" si="22"/>
        <v>#N/A</v>
      </c>
      <c r="AL16" s="100" t="e">
        <f t="shared" ca="1" si="11"/>
        <v>#N/A</v>
      </c>
      <c r="AM16" s="100" t="e">
        <f t="shared" ca="1" si="12"/>
        <v>#N/A</v>
      </c>
      <c r="AN16" s="100" t="e">
        <f t="shared" ca="1" si="13"/>
        <v>#N/A</v>
      </c>
      <c r="AO16" s="100" t="e">
        <f t="shared" ca="1" si="14"/>
        <v>#N/A</v>
      </c>
      <c r="AP16" s="101" t="e">
        <f t="shared" ca="1" si="15"/>
        <v>#N/A</v>
      </c>
    </row>
    <row r="17" spans="1:42">
      <c r="A17" s="135">
        <f t="shared" si="0"/>
        <v>11</v>
      </c>
      <c r="B17" s="40"/>
      <c r="C17" s="41"/>
      <c r="D17" s="41"/>
      <c r="E17" s="42"/>
      <c r="F17" s="42"/>
      <c r="G17" s="42"/>
      <c r="H17" s="42"/>
      <c r="I17" s="42"/>
      <c r="J17" s="42"/>
      <c r="K17" s="42"/>
      <c r="L17" s="42"/>
      <c r="M17" s="142"/>
      <c r="N17" s="45" t="b">
        <f t="shared" si="16"/>
        <v>0</v>
      </c>
      <c r="O17" s="45" t="b">
        <f t="shared" si="1"/>
        <v>0</v>
      </c>
      <c r="P17" s="45" t="b">
        <f t="shared" si="2"/>
        <v>0</v>
      </c>
      <c r="Q17" s="45" t="b">
        <f t="shared" si="3"/>
        <v>0</v>
      </c>
      <c r="R17" s="46"/>
      <c r="S17" s="45">
        <f t="shared" si="23"/>
        <v>10</v>
      </c>
      <c r="T17" s="46"/>
      <c r="U17" s="176" t="e">
        <f t="shared" ca="1" si="17"/>
        <v>#N/A</v>
      </c>
      <c r="V17" s="47" t="e">
        <f t="shared" ca="1" si="18"/>
        <v>#N/A</v>
      </c>
      <c r="W17" s="47" t="str">
        <f t="shared" ca="1" si="19"/>
        <v/>
      </c>
      <c r="X17" s="176" t="e">
        <f t="shared" ca="1" si="4"/>
        <v>#N/A</v>
      </c>
      <c r="Y17" s="47" t="e">
        <f t="shared" ca="1" si="5"/>
        <v>#N/A</v>
      </c>
      <c r="Z17" s="47" t="str">
        <f t="shared" ca="1" si="6"/>
        <v/>
      </c>
      <c r="AA17" s="176" t="e">
        <f t="shared" ca="1" si="4"/>
        <v>#N/A</v>
      </c>
      <c r="AB17" s="47" t="e">
        <f t="shared" ca="1" si="5"/>
        <v>#N/A</v>
      </c>
      <c r="AC17" s="47" t="str">
        <f t="shared" ca="1" si="6"/>
        <v/>
      </c>
      <c r="AD17" s="92" t="str">
        <f t="shared" ca="1" si="20"/>
        <v/>
      </c>
      <c r="AE17" s="98" t="e">
        <f t="shared" ca="1" si="21"/>
        <v>#N/A</v>
      </c>
      <c r="AF17" s="99" t="e">
        <f t="shared" ca="1" si="10"/>
        <v>#N/A</v>
      </c>
      <c r="AG17" s="100" t="e">
        <f t="shared" ca="1" si="10"/>
        <v>#N/A</v>
      </c>
      <c r="AH17" s="100" t="e">
        <f t="shared" ca="1" si="10"/>
        <v>#N/A</v>
      </c>
      <c r="AI17" s="100" t="e">
        <f t="shared" ca="1" si="10"/>
        <v>#N/A</v>
      </c>
      <c r="AJ17" s="101" t="e">
        <f t="shared" ca="1" si="10"/>
        <v>#N/A</v>
      </c>
      <c r="AK17" s="102" t="e">
        <f t="shared" ca="1" si="22"/>
        <v>#N/A</v>
      </c>
      <c r="AL17" s="100" t="e">
        <f t="shared" ca="1" si="11"/>
        <v>#N/A</v>
      </c>
      <c r="AM17" s="100" t="e">
        <f t="shared" ca="1" si="12"/>
        <v>#N/A</v>
      </c>
      <c r="AN17" s="100" t="e">
        <f t="shared" ca="1" si="13"/>
        <v>#N/A</v>
      </c>
      <c r="AO17" s="100" t="e">
        <f t="shared" ca="1" si="14"/>
        <v>#N/A</v>
      </c>
      <c r="AP17" s="101" t="e">
        <f t="shared" ca="1" si="15"/>
        <v>#N/A</v>
      </c>
    </row>
    <row r="18" spans="1:42">
      <c r="A18" s="135">
        <f t="shared" si="0"/>
        <v>12</v>
      </c>
      <c r="B18" s="40"/>
      <c r="C18" s="41"/>
      <c r="D18" s="41"/>
      <c r="E18" s="42"/>
      <c r="F18" s="42"/>
      <c r="G18" s="42"/>
      <c r="H18" s="42"/>
      <c r="I18" s="42"/>
      <c r="J18" s="42"/>
      <c r="K18" s="42"/>
      <c r="L18" s="42"/>
      <c r="M18" s="142"/>
      <c r="N18" s="45" t="b">
        <f t="shared" si="16"/>
        <v>0</v>
      </c>
      <c r="O18" s="45" t="b">
        <f t="shared" si="1"/>
        <v>0</v>
      </c>
      <c r="P18" s="45" t="b">
        <f t="shared" si="2"/>
        <v>0</v>
      </c>
      <c r="Q18" s="45" t="b">
        <f t="shared" si="3"/>
        <v>0</v>
      </c>
      <c r="R18" s="46"/>
      <c r="S18" s="45">
        <f t="shared" si="23"/>
        <v>11</v>
      </c>
      <c r="T18" s="46"/>
      <c r="U18" s="176" t="e">
        <f t="shared" ca="1" si="17"/>
        <v>#N/A</v>
      </c>
      <c r="V18" s="47" t="e">
        <f t="shared" ca="1" si="18"/>
        <v>#N/A</v>
      </c>
      <c r="W18" s="47" t="str">
        <f t="shared" ca="1" si="19"/>
        <v/>
      </c>
      <c r="X18" s="176" t="e">
        <f t="shared" ca="1" si="4"/>
        <v>#N/A</v>
      </c>
      <c r="Y18" s="47" t="e">
        <f t="shared" ca="1" si="5"/>
        <v>#N/A</v>
      </c>
      <c r="Z18" s="47" t="str">
        <f t="shared" ca="1" si="6"/>
        <v/>
      </c>
      <c r="AA18" s="176" t="e">
        <f t="shared" ca="1" si="4"/>
        <v>#N/A</v>
      </c>
      <c r="AB18" s="47" t="e">
        <f t="shared" ca="1" si="5"/>
        <v>#N/A</v>
      </c>
      <c r="AC18" s="47" t="str">
        <f t="shared" ca="1" si="6"/>
        <v/>
      </c>
      <c r="AD18" s="92" t="str">
        <f t="shared" ca="1" si="20"/>
        <v/>
      </c>
      <c r="AE18" s="98" t="e">
        <f t="shared" ca="1" si="21"/>
        <v>#N/A</v>
      </c>
      <c r="AF18" s="99" t="e">
        <f t="shared" ca="1" si="10"/>
        <v>#N/A</v>
      </c>
      <c r="AG18" s="100" t="e">
        <f t="shared" ca="1" si="10"/>
        <v>#N/A</v>
      </c>
      <c r="AH18" s="100" t="e">
        <f t="shared" ca="1" si="10"/>
        <v>#N/A</v>
      </c>
      <c r="AI18" s="100" t="e">
        <f t="shared" ca="1" si="10"/>
        <v>#N/A</v>
      </c>
      <c r="AJ18" s="101" t="e">
        <f t="shared" ca="1" si="10"/>
        <v>#N/A</v>
      </c>
      <c r="AK18" s="102" t="e">
        <f t="shared" ca="1" si="22"/>
        <v>#N/A</v>
      </c>
      <c r="AL18" s="100" t="e">
        <f t="shared" ca="1" si="11"/>
        <v>#N/A</v>
      </c>
      <c r="AM18" s="100" t="e">
        <f t="shared" ca="1" si="12"/>
        <v>#N/A</v>
      </c>
      <c r="AN18" s="100" t="e">
        <f t="shared" ca="1" si="13"/>
        <v>#N/A</v>
      </c>
      <c r="AO18" s="100" t="e">
        <f t="shared" ca="1" si="14"/>
        <v>#N/A</v>
      </c>
      <c r="AP18" s="101" t="e">
        <f t="shared" ca="1" si="15"/>
        <v>#N/A</v>
      </c>
    </row>
    <row r="19" spans="1:42">
      <c r="A19" s="135">
        <f t="shared" si="0"/>
        <v>13</v>
      </c>
      <c r="B19" s="40"/>
      <c r="C19" s="41"/>
      <c r="D19" s="41"/>
      <c r="E19" s="42"/>
      <c r="F19" s="42"/>
      <c r="G19" s="42"/>
      <c r="H19" s="42"/>
      <c r="I19" s="42"/>
      <c r="J19" s="42"/>
      <c r="K19" s="42"/>
      <c r="L19" s="42"/>
      <c r="M19" s="142"/>
      <c r="N19" s="45" t="b">
        <f t="shared" si="16"/>
        <v>0</v>
      </c>
      <c r="O19" s="45" t="b">
        <f t="shared" si="1"/>
        <v>0</v>
      </c>
      <c r="P19" s="45" t="b">
        <f t="shared" si="2"/>
        <v>0</v>
      </c>
      <c r="Q19" s="45" t="b">
        <f t="shared" si="3"/>
        <v>0</v>
      </c>
      <c r="R19" s="46"/>
      <c r="S19" s="45">
        <f t="shared" si="23"/>
        <v>12</v>
      </c>
      <c r="T19" s="46"/>
      <c r="U19" s="176" t="e">
        <f t="shared" ca="1" si="17"/>
        <v>#N/A</v>
      </c>
      <c r="V19" s="47" t="e">
        <f t="shared" ca="1" si="18"/>
        <v>#N/A</v>
      </c>
      <c r="W19" s="47" t="str">
        <f t="shared" ca="1" si="19"/>
        <v/>
      </c>
      <c r="X19" s="176" t="e">
        <f t="shared" ca="1" si="4"/>
        <v>#N/A</v>
      </c>
      <c r="Y19" s="47" t="e">
        <f t="shared" ca="1" si="5"/>
        <v>#N/A</v>
      </c>
      <c r="Z19" s="47" t="str">
        <f t="shared" ca="1" si="6"/>
        <v/>
      </c>
      <c r="AA19" s="176" t="e">
        <f t="shared" ca="1" si="4"/>
        <v>#N/A</v>
      </c>
      <c r="AB19" s="47" t="e">
        <f t="shared" ca="1" si="5"/>
        <v>#N/A</v>
      </c>
      <c r="AC19" s="47" t="str">
        <f t="shared" ca="1" si="6"/>
        <v/>
      </c>
      <c r="AD19" s="92" t="str">
        <f t="shared" ca="1" si="20"/>
        <v/>
      </c>
      <c r="AE19" s="98" t="e">
        <f t="shared" ca="1" si="21"/>
        <v>#N/A</v>
      </c>
      <c r="AF19" s="99" t="e">
        <f t="shared" ca="1" si="10"/>
        <v>#N/A</v>
      </c>
      <c r="AG19" s="100" t="e">
        <f t="shared" ca="1" si="10"/>
        <v>#N/A</v>
      </c>
      <c r="AH19" s="100" t="e">
        <f t="shared" ca="1" si="10"/>
        <v>#N/A</v>
      </c>
      <c r="AI19" s="100" t="e">
        <f t="shared" ca="1" si="10"/>
        <v>#N/A</v>
      </c>
      <c r="AJ19" s="101" t="e">
        <f t="shared" ca="1" si="10"/>
        <v>#N/A</v>
      </c>
      <c r="AK19" s="102" t="e">
        <f t="shared" ca="1" si="22"/>
        <v>#N/A</v>
      </c>
      <c r="AL19" s="100" t="e">
        <f t="shared" ca="1" si="11"/>
        <v>#N/A</v>
      </c>
      <c r="AM19" s="100" t="e">
        <f t="shared" ca="1" si="12"/>
        <v>#N/A</v>
      </c>
      <c r="AN19" s="100" t="e">
        <f t="shared" ca="1" si="13"/>
        <v>#N/A</v>
      </c>
      <c r="AO19" s="100" t="e">
        <f t="shared" ca="1" si="14"/>
        <v>#N/A</v>
      </c>
      <c r="AP19" s="101" t="e">
        <f t="shared" ca="1" si="15"/>
        <v>#N/A</v>
      </c>
    </row>
    <row r="20" spans="1:42">
      <c r="A20" s="135">
        <f t="shared" si="0"/>
        <v>14</v>
      </c>
      <c r="B20" s="40"/>
      <c r="C20" s="41"/>
      <c r="D20" s="41"/>
      <c r="E20" s="42"/>
      <c r="F20" s="42"/>
      <c r="G20" s="42"/>
      <c r="H20" s="42"/>
      <c r="I20" s="42"/>
      <c r="J20" s="42"/>
      <c r="K20" s="42"/>
      <c r="L20" s="42"/>
      <c r="M20" s="142"/>
      <c r="N20" s="45" t="b">
        <f t="shared" si="16"/>
        <v>0</v>
      </c>
      <c r="O20" s="45" t="b">
        <f t="shared" si="1"/>
        <v>0</v>
      </c>
      <c r="P20" s="45" t="b">
        <f t="shared" si="2"/>
        <v>0</v>
      </c>
      <c r="Q20" s="45" t="b">
        <f t="shared" si="3"/>
        <v>0</v>
      </c>
      <c r="R20" s="46"/>
      <c r="S20" s="45">
        <f t="shared" si="23"/>
        <v>13</v>
      </c>
      <c r="T20" s="46"/>
      <c r="U20" s="176" t="e">
        <f t="shared" ca="1" si="17"/>
        <v>#N/A</v>
      </c>
      <c r="V20" s="47" t="e">
        <f t="shared" ca="1" si="18"/>
        <v>#N/A</v>
      </c>
      <c r="W20" s="47" t="str">
        <f t="shared" ca="1" si="19"/>
        <v/>
      </c>
      <c r="X20" s="176" t="e">
        <f t="shared" ca="1" si="4"/>
        <v>#N/A</v>
      </c>
      <c r="Y20" s="47" t="e">
        <f t="shared" ca="1" si="5"/>
        <v>#N/A</v>
      </c>
      <c r="Z20" s="47" t="str">
        <f t="shared" ca="1" si="6"/>
        <v/>
      </c>
      <c r="AA20" s="176" t="e">
        <f t="shared" ca="1" si="4"/>
        <v>#N/A</v>
      </c>
      <c r="AB20" s="47" t="e">
        <f t="shared" ca="1" si="5"/>
        <v>#N/A</v>
      </c>
      <c r="AC20" s="47" t="str">
        <f t="shared" ca="1" si="6"/>
        <v/>
      </c>
      <c r="AD20" s="92" t="str">
        <f t="shared" ca="1" si="20"/>
        <v/>
      </c>
      <c r="AE20" s="98" t="e">
        <f t="shared" ca="1" si="21"/>
        <v>#N/A</v>
      </c>
      <c r="AF20" s="99" t="e">
        <f t="shared" ca="1" si="10"/>
        <v>#N/A</v>
      </c>
      <c r="AG20" s="100" t="e">
        <f t="shared" ca="1" si="10"/>
        <v>#N/A</v>
      </c>
      <c r="AH20" s="100" t="e">
        <f t="shared" ca="1" si="10"/>
        <v>#N/A</v>
      </c>
      <c r="AI20" s="100" t="e">
        <f t="shared" ca="1" si="10"/>
        <v>#N/A</v>
      </c>
      <c r="AJ20" s="101" t="e">
        <f t="shared" ca="1" si="10"/>
        <v>#N/A</v>
      </c>
      <c r="AK20" s="102" t="e">
        <f t="shared" ca="1" si="22"/>
        <v>#N/A</v>
      </c>
      <c r="AL20" s="100" t="e">
        <f t="shared" ca="1" si="11"/>
        <v>#N/A</v>
      </c>
      <c r="AM20" s="100" t="e">
        <f t="shared" ca="1" si="12"/>
        <v>#N/A</v>
      </c>
      <c r="AN20" s="100" t="e">
        <f t="shared" ca="1" si="13"/>
        <v>#N/A</v>
      </c>
      <c r="AO20" s="100" t="e">
        <f t="shared" ca="1" si="14"/>
        <v>#N/A</v>
      </c>
      <c r="AP20" s="101" t="e">
        <f t="shared" ca="1" si="15"/>
        <v>#N/A</v>
      </c>
    </row>
    <row r="21" spans="1:42">
      <c r="A21" s="135">
        <f t="shared" si="0"/>
        <v>15</v>
      </c>
      <c r="B21" s="40"/>
      <c r="C21" s="41"/>
      <c r="D21" s="41"/>
      <c r="E21" s="42"/>
      <c r="F21" s="42"/>
      <c r="G21" s="42"/>
      <c r="H21" s="42"/>
      <c r="I21" s="42"/>
      <c r="J21" s="42"/>
      <c r="K21" s="42"/>
      <c r="L21" s="42"/>
      <c r="M21" s="142"/>
      <c r="N21" s="45" t="b">
        <f t="shared" si="16"/>
        <v>0</v>
      </c>
      <c r="O21" s="45" t="b">
        <f t="shared" si="1"/>
        <v>0</v>
      </c>
      <c r="P21" s="45" t="b">
        <f t="shared" si="2"/>
        <v>0</v>
      </c>
      <c r="Q21" s="45" t="b">
        <f t="shared" si="3"/>
        <v>0</v>
      </c>
      <c r="R21" s="46"/>
      <c r="S21" s="45">
        <f t="shared" si="23"/>
        <v>14</v>
      </c>
      <c r="T21" s="46"/>
      <c r="U21" s="176" t="e">
        <f t="shared" ca="1" si="17"/>
        <v>#N/A</v>
      </c>
      <c r="V21" s="47" t="e">
        <f t="shared" ca="1" si="18"/>
        <v>#N/A</v>
      </c>
      <c r="W21" s="47" t="str">
        <f t="shared" ca="1" si="19"/>
        <v/>
      </c>
      <c r="X21" s="176" t="e">
        <f t="shared" ca="1" si="4"/>
        <v>#N/A</v>
      </c>
      <c r="Y21" s="47" t="e">
        <f t="shared" ca="1" si="5"/>
        <v>#N/A</v>
      </c>
      <c r="Z21" s="47" t="str">
        <f t="shared" ca="1" si="6"/>
        <v/>
      </c>
      <c r="AA21" s="176" t="e">
        <f t="shared" ca="1" si="4"/>
        <v>#N/A</v>
      </c>
      <c r="AB21" s="47" t="e">
        <f t="shared" ca="1" si="5"/>
        <v>#N/A</v>
      </c>
      <c r="AC21" s="47" t="str">
        <f t="shared" ca="1" si="6"/>
        <v/>
      </c>
      <c r="AD21" s="92" t="str">
        <f t="shared" ca="1" si="20"/>
        <v/>
      </c>
      <c r="AE21" s="98" t="e">
        <f t="shared" ca="1" si="21"/>
        <v>#N/A</v>
      </c>
      <c r="AF21" s="99" t="e">
        <f t="shared" ca="1" si="10"/>
        <v>#N/A</v>
      </c>
      <c r="AG21" s="100" t="e">
        <f t="shared" ca="1" si="10"/>
        <v>#N/A</v>
      </c>
      <c r="AH21" s="100" t="e">
        <f t="shared" ca="1" si="10"/>
        <v>#N/A</v>
      </c>
      <c r="AI21" s="100" t="e">
        <f t="shared" ca="1" si="10"/>
        <v>#N/A</v>
      </c>
      <c r="AJ21" s="101" t="e">
        <f t="shared" ca="1" si="10"/>
        <v>#N/A</v>
      </c>
      <c r="AK21" s="102" t="e">
        <f t="shared" ca="1" si="22"/>
        <v>#N/A</v>
      </c>
      <c r="AL21" s="100" t="e">
        <f t="shared" ca="1" si="11"/>
        <v>#N/A</v>
      </c>
      <c r="AM21" s="100" t="e">
        <f t="shared" ca="1" si="12"/>
        <v>#N/A</v>
      </c>
      <c r="AN21" s="100" t="e">
        <f t="shared" ca="1" si="13"/>
        <v>#N/A</v>
      </c>
      <c r="AO21" s="100" t="e">
        <f t="shared" ca="1" si="14"/>
        <v>#N/A</v>
      </c>
      <c r="AP21" s="101" t="e">
        <f t="shared" ca="1" si="15"/>
        <v>#N/A</v>
      </c>
    </row>
    <row r="22" spans="1:42">
      <c r="A22" s="135">
        <f t="shared" si="0"/>
        <v>16</v>
      </c>
      <c r="B22" s="40"/>
      <c r="C22" s="41"/>
      <c r="D22" s="41"/>
      <c r="E22" s="42"/>
      <c r="F22" s="42"/>
      <c r="G22" s="42"/>
      <c r="H22" s="42"/>
      <c r="I22" s="42"/>
      <c r="J22" s="42"/>
      <c r="K22" s="42"/>
      <c r="L22" s="42"/>
      <c r="M22" s="142"/>
      <c r="N22" s="45" t="b">
        <f t="shared" si="16"/>
        <v>0</v>
      </c>
      <c r="O22" s="45" t="b">
        <f t="shared" si="1"/>
        <v>0</v>
      </c>
      <c r="P22" s="45" t="b">
        <f t="shared" si="2"/>
        <v>0</v>
      </c>
      <c r="Q22" s="45" t="b">
        <f t="shared" si="3"/>
        <v>0</v>
      </c>
      <c r="R22" s="46"/>
      <c r="S22" s="45">
        <f t="shared" si="23"/>
        <v>15</v>
      </c>
      <c r="T22" s="46"/>
      <c r="U22" s="176" t="e">
        <f t="shared" ca="1" si="17"/>
        <v>#N/A</v>
      </c>
      <c r="V22" s="47" t="e">
        <f t="shared" ca="1" si="18"/>
        <v>#N/A</v>
      </c>
      <c r="W22" s="47" t="str">
        <f t="shared" ca="1" si="19"/>
        <v/>
      </c>
      <c r="X22" s="176" t="e">
        <f t="shared" ca="1" si="4"/>
        <v>#N/A</v>
      </c>
      <c r="Y22" s="47" t="e">
        <f t="shared" ca="1" si="5"/>
        <v>#N/A</v>
      </c>
      <c r="Z22" s="47" t="str">
        <f t="shared" ca="1" si="6"/>
        <v/>
      </c>
      <c r="AA22" s="176" t="e">
        <f t="shared" ca="1" si="4"/>
        <v>#N/A</v>
      </c>
      <c r="AB22" s="47" t="e">
        <f t="shared" ca="1" si="5"/>
        <v>#N/A</v>
      </c>
      <c r="AC22" s="47" t="str">
        <f t="shared" ca="1" si="6"/>
        <v/>
      </c>
      <c r="AD22" s="92" t="str">
        <f t="shared" ca="1" si="20"/>
        <v/>
      </c>
      <c r="AE22" s="98" t="e">
        <f t="shared" ca="1" si="21"/>
        <v>#N/A</v>
      </c>
      <c r="AF22" s="99" t="e">
        <f t="shared" ca="1" si="10"/>
        <v>#N/A</v>
      </c>
      <c r="AG22" s="100" t="e">
        <f t="shared" ca="1" si="10"/>
        <v>#N/A</v>
      </c>
      <c r="AH22" s="100" t="e">
        <f t="shared" ca="1" si="10"/>
        <v>#N/A</v>
      </c>
      <c r="AI22" s="100" t="e">
        <f t="shared" ca="1" si="10"/>
        <v>#N/A</v>
      </c>
      <c r="AJ22" s="101" t="e">
        <f t="shared" ca="1" si="10"/>
        <v>#N/A</v>
      </c>
      <c r="AK22" s="102" t="e">
        <f t="shared" ca="1" si="22"/>
        <v>#N/A</v>
      </c>
      <c r="AL22" s="100" t="e">
        <f t="shared" ca="1" si="11"/>
        <v>#N/A</v>
      </c>
      <c r="AM22" s="100" t="e">
        <f t="shared" ca="1" si="12"/>
        <v>#N/A</v>
      </c>
      <c r="AN22" s="100" t="e">
        <f t="shared" ca="1" si="13"/>
        <v>#N/A</v>
      </c>
      <c r="AO22" s="100" t="e">
        <f t="shared" ca="1" si="14"/>
        <v>#N/A</v>
      </c>
      <c r="AP22" s="101" t="e">
        <f t="shared" ca="1" si="15"/>
        <v>#N/A</v>
      </c>
    </row>
    <row r="23" spans="1:42">
      <c r="A23" s="135">
        <f t="shared" si="0"/>
        <v>17</v>
      </c>
      <c r="B23" s="40"/>
      <c r="C23" s="41"/>
      <c r="D23" s="41"/>
      <c r="E23" s="42"/>
      <c r="F23" s="42"/>
      <c r="G23" s="42"/>
      <c r="H23" s="42"/>
      <c r="I23" s="42"/>
      <c r="J23" s="42"/>
      <c r="K23" s="42"/>
      <c r="L23" s="42"/>
      <c r="M23" s="142"/>
      <c r="N23" s="45" t="b">
        <f t="shared" si="16"/>
        <v>0</v>
      </c>
      <c r="O23" s="45" t="b">
        <f t="shared" si="1"/>
        <v>0</v>
      </c>
      <c r="P23" s="45" t="b">
        <f t="shared" si="2"/>
        <v>0</v>
      </c>
      <c r="Q23" s="45" t="b">
        <f t="shared" si="3"/>
        <v>0</v>
      </c>
      <c r="R23" s="46"/>
      <c r="S23" s="45">
        <f t="shared" si="23"/>
        <v>16</v>
      </c>
      <c r="T23" s="46"/>
      <c r="U23" s="176" t="e">
        <f t="shared" ca="1" si="17"/>
        <v>#N/A</v>
      </c>
      <c r="V23" s="47" t="e">
        <f t="shared" ca="1" si="18"/>
        <v>#N/A</v>
      </c>
      <c r="W23" s="47" t="str">
        <f t="shared" ca="1" si="19"/>
        <v/>
      </c>
      <c r="X23" s="176" t="e">
        <f t="shared" ref="X23:AA38" ca="1" si="24">OFFSET($A$6,$S23,Y$2)+1</f>
        <v>#N/A</v>
      </c>
      <c r="Y23" s="47" t="e">
        <f t="shared" ref="Y23:AB38" ca="1" si="25">MATCH(TRUE,OFFSET($A$6,X23,Y$1,50,1),0)-1+X23</f>
        <v>#N/A</v>
      </c>
      <c r="Z23" s="47" t="str">
        <f t="shared" ref="Z23:AC38" ca="1" si="26">IF(ISNA(Y23),"",OFFSET($A$6,Y23,1))</f>
        <v/>
      </c>
      <c r="AA23" s="176" t="e">
        <f t="shared" ca="1" si="24"/>
        <v>#N/A</v>
      </c>
      <c r="AB23" s="47" t="e">
        <f t="shared" ca="1" si="25"/>
        <v>#N/A</v>
      </c>
      <c r="AC23" s="47" t="str">
        <f t="shared" ca="1" si="26"/>
        <v/>
      </c>
      <c r="AD23" s="92" t="str">
        <f t="shared" ca="1" si="20"/>
        <v/>
      </c>
      <c r="AE23" s="98" t="e">
        <f t="shared" ca="1" si="21"/>
        <v>#N/A</v>
      </c>
      <c r="AF23" s="99" t="e">
        <f t="shared" ca="1" si="21"/>
        <v>#N/A</v>
      </c>
      <c r="AG23" s="100" t="e">
        <f t="shared" ca="1" si="21"/>
        <v>#N/A</v>
      </c>
      <c r="AH23" s="100" t="e">
        <f t="shared" ca="1" si="21"/>
        <v>#N/A</v>
      </c>
      <c r="AI23" s="100" t="e">
        <f t="shared" ca="1" si="21"/>
        <v>#N/A</v>
      </c>
      <c r="AJ23" s="101" t="e">
        <f t="shared" ca="1" si="21"/>
        <v>#N/A</v>
      </c>
      <c r="AK23" s="102" t="e">
        <f t="shared" ca="1" si="22"/>
        <v>#N/A</v>
      </c>
      <c r="AL23" s="100" t="e">
        <f t="shared" ca="1" si="11"/>
        <v>#N/A</v>
      </c>
      <c r="AM23" s="100" t="e">
        <f t="shared" ca="1" si="12"/>
        <v>#N/A</v>
      </c>
      <c r="AN23" s="100" t="e">
        <f t="shared" ca="1" si="13"/>
        <v>#N/A</v>
      </c>
      <c r="AO23" s="100" t="e">
        <f t="shared" ca="1" si="14"/>
        <v>#N/A</v>
      </c>
      <c r="AP23" s="101" t="e">
        <f t="shared" ca="1" si="15"/>
        <v>#N/A</v>
      </c>
    </row>
    <row r="24" spans="1:42">
      <c r="A24" s="135">
        <f t="shared" si="0"/>
        <v>18</v>
      </c>
      <c r="B24" s="40"/>
      <c r="C24" s="41"/>
      <c r="D24" s="41"/>
      <c r="E24" s="42"/>
      <c r="F24" s="42"/>
      <c r="G24" s="42"/>
      <c r="H24" s="42"/>
      <c r="I24" s="42"/>
      <c r="J24" s="42"/>
      <c r="K24" s="42"/>
      <c r="L24" s="42"/>
      <c r="M24" s="142"/>
      <c r="N24" s="45" t="b">
        <f t="shared" si="16"/>
        <v>0</v>
      </c>
      <c r="O24" s="45" t="b">
        <f t="shared" si="1"/>
        <v>0</v>
      </c>
      <c r="P24" s="45" t="b">
        <f t="shared" si="2"/>
        <v>0</v>
      </c>
      <c r="Q24" s="45" t="b">
        <f t="shared" si="3"/>
        <v>0</v>
      </c>
      <c r="R24" s="46"/>
      <c r="S24" s="45">
        <f t="shared" si="23"/>
        <v>17</v>
      </c>
      <c r="T24" s="46"/>
      <c r="U24" s="176" t="e">
        <f t="shared" ca="1" si="17"/>
        <v>#N/A</v>
      </c>
      <c r="V24" s="47" t="e">
        <f t="shared" ca="1" si="18"/>
        <v>#N/A</v>
      </c>
      <c r="W24" s="47" t="str">
        <f t="shared" ca="1" si="19"/>
        <v/>
      </c>
      <c r="X24" s="176" t="e">
        <f t="shared" ca="1" si="24"/>
        <v>#N/A</v>
      </c>
      <c r="Y24" s="47" t="e">
        <f t="shared" ca="1" si="25"/>
        <v>#N/A</v>
      </c>
      <c r="Z24" s="47" t="str">
        <f t="shared" ca="1" si="26"/>
        <v/>
      </c>
      <c r="AA24" s="176" t="e">
        <f t="shared" ca="1" si="24"/>
        <v>#N/A</v>
      </c>
      <c r="AB24" s="47" t="e">
        <f t="shared" ca="1" si="25"/>
        <v>#N/A</v>
      </c>
      <c r="AC24" s="47" t="str">
        <f t="shared" ca="1" si="26"/>
        <v/>
      </c>
      <c r="AD24" s="92" t="str">
        <f t="shared" ca="1" si="20"/>
        <v/>
      </c>
      <c r="AE24" s="98" t="e">
        <f t="shared" ref="AE24:AJ39" ca="1" si="27">IF(ISNA($AD24),FALSE,VLOOKUP($AD24,RawDataTypeTable,AE$2,FALSE))</f>
        <v>#N/A</v>
      </c>
      <c r="AF24" s="99" t="e">
        <f t="shared" ca="1" si="27"/>
        <v>#N/A</v>
      </c>
      <c r="AG24" s="100" t="e">
        <f t="shared" ca="1" si="27"/>
        <v>#N/A</v>
      </c>
      <c r="AH24" s="100" t="e">
        <f t="shared" ca="1" si="27"/>
        <v>#N/A</v>
      </c>
      <c r="AI24" s="100" t="e">
        <f t="shared" ca="1" si="27"/>
        <v>#N/A</v>
      </c>
      <c r="AJ24" s="101" t="e">
        <f t="shared" ca="1" si="27"/>
        <v>#N/A</v>
      </c>
      <c r="AK24" s="102" t="e">
        <f t="shared" ca="1" si="22"/>
        <v>#N/A</v>
      </c>
      <c r="AL24" s="100" t="e">
        <f t="shared" ca="1" si="11"/>
        <v>#N/A</v>
      </c>
      <c r="AM24" s="100" t="e">
        <f t="shared" ca="1" si="12"/>
        <v>#N/A</v>
      </c>
      <c r="AN24" s="100" t="e">
        <f t="shared" ca="1" si="13"/>
        <v>#N/A</v>
      </c>
      <c r="AO24" s="100" t="e">
        <f t="shared" ca="1" si="14"/>
        <v>#N/A</v>
      </c>
      <c r="AP24" s="101" t="e">
        <f t="shared" ca="1" si="15"/>
        <v>#N/A</v>
      </c>
    </row>
    <row r="25" spans="1:42">
      <c r="A25" s="135">
        <f t="shared" si="0"/>
        <v>19</v>
      </c>
      <c r="B25" s="40"/>
      <c r="C25" s="41"/>
      <c r="D25" s="41"/>
      <c r="E25" s="42"/>
      <c r="F25" s="42"/>
      <c r="G25" s="42"/>
      <c r="H25" s="42"/>
      <c r="I25" s="42"/>
      <c r="J25" s="42"/>
      <c r="K25" s="42"/>
      <c r="L25" s="42"/>
      <c r="M25" s="142"/>
      <c r="N25" s="45" t="b">
        <f t="shared" si="16"/>
        <v>0</v>
      </c>
      <c r="O25" s="45" t="b">
        <f t="shared" si="1"/>
        <v>0</v>
      </c>
      <c r="P25" s="45" t="b">
        <f t="shared" si="2"/>
        <v>0</v>
      </c>
      <c r="Q25" s="45" t="b">
        <f t="shared" si="3"/>
        <v>0</v>
      </c>
      <c r="R25" s="46"/>
      <c r="S25" s="45">
        <f t="shared" si="23"/>
        <v>18</v>
      </c>
      <c r="T25" s="46"/>
      <c r="U25" s="176" t="e">
        <f t="shared" ca="1" si="17"/>
        <v>#N/A</v>
      </c>
      <c r="V25" s="47" t="e">
        <f t="shared" ca="1" si="18"/>
        <v>#N/A</v>
      </c>
      <c r="W25" s="47" t="str">
        <f t="shared" ca="1" si="19"/>
        <v/>
      </c>
      <c r="X25" s="176" t="e">
        <f t="shared" ca="1" si="24"/>
        <v>#N/A</v>
      </c>
      <c r="Y25" s="47" t="e">
        <f t="shared" ca="1" si="25"/>
        <v>#N/A</v>
      </c>
      <c r="Z25" s="47" t="str">
        <f t="shared" ca="1" si="26"/>
        <v/>
      </c>
      <c r="AA25" s="176" t="e">
        <f t="shared" ca="1" si="24"/>
        <v>#N/A</v>
      </c>
      <c r="AB25" s="47" t="e">
        <f t="shared" ca="1" si="25"/>
        <v>#N/A</v>
      </c>
      <c r="AC25" s="47" t="str">
        <f t="shared" ca="1" si="26"/>
        <v/>
      </c>
      <c r="AD25" s="92" t="str">
        <f t="shared" ca="1" si="20"/>
        <v/>
      </c>
      <c r="AE25" s="98" t="e">
        <f t="shared" ca="1" si="27"/>
        <v>#N/A</v>
      </c>
      <c r="AF25" s="99" t="e">
        <f t="shared" ca="1" si="27"/>
        <v>#N/A</v>
      </c>
      <c r="AG25" s="100" t="e">
        <f t="shared" ca="1" si="27"/>
        <v>#N/A</v>
      </c>
      <c r="AH25" s="100" t="e">
        <f t="shared" ca="1" si="27"/>
        <v>#N/A</v>
      </c>
      <c r="AI25" s="100" t="e">
        <f t="shared" ca="1" si="27"/>
        <v>#N/A</v>
      </c>
      <c r="AJ25" s="101" t="e">
        <f t="shared" ca="1" si="27"/>
        <v>#N/A</v>
      </c>
      <c r="AK25" s="102" t="e">
        <f t="shared" ca="1" si="22"/>
        <v>#N/A</v>
      </c>
      <c r="AL25" s="100" t="e">
        <f t="shared" ca="1" si="11"/>
        <v>#N/A</v>
      </c>
      <c r="AM25" s="100" t="e">
        <f t="shared" ca="1" si="12"/>
        <v>#N/A</v>
      </c>
      <c r="AN25" s="100" t="e">
        <f t="shared" ca="1" si="13"/>
        <v>#N/A</v>
      </c>
      <c r="AO25" s="100" t="e">
        <f t="shared" ca="1" si="14"/>
        <v>#N/A</v>
      </c>
      <c r="AP25" s="101" t="e">
        <f t="shared" ca="1" si="15"/>
        <v>#N/A</v>
      </c>
    </row>
    <row r="26" spans="1:42">
      <c r="A26" s="135">
        <f t="shared" si="0"/>
        <v>20</v>
      </c>
      <c r="B26" s="40"/>
      <c r="C26" s="41"/>
      <c r="D26" s="41"/>
      <c r="E26" s="42"/>
      <c r="F26" s="42"/>
      <c r="G26" s="42"/>
      <c r="H26" s="42"/>
      <c r="I26" s="42"/>
      <c r="J26" s="42"/>
      <c r="K26" s="42"/>
      <c r="L26" s="42"/>
      <c r="M26" s="142"/>
      <c r="N26" s="45" t="b">
        <f t="shared" si="16"/>
        <v>0</v>
      </c>
      <c r="O26" s="45" t="b">
        <f t="shared" si="1"/>
        <v>0</v>
      </c>
      <c r="P26" s="45" t="b">
        <f t="shared" si="2"/>
        <v>0</v>
      </c>
      <c r="Q26" s="45" t="b">
        <f t="shared" si="3"/>
        <v>0</v>
      </c>
      <c r="R26" s="46"/>
      <c r="S26" s="45">
        <f t="shared" si="23"/>
        <v>19</v>
      </c>
      <c r="T26" s="46"/>
      <c r="U26" s="176" t="e">
        <f t="shared" ca="1" si="17"/>
        <v>#N/A</v>
      </c>
      <c r="V26" s="47" t="e">
        <f t="shared" ca="1" si="18"/>
        <v>#N/A</v>
      </c>
      <c r="W26" s="47" t="str">
        <f t="shared" ca="1" si="19"/>
        <v/>
      </c>
      <c r="X26" s="176" t="e">
        <f t="shared" ca="1" si="24"/>
        <v>#N/A</v>
      </c>
      <c r="Y26" s="47" t="e">
        <f t="shared" ca="1" si="25"/>
        <v>#N/A</v>
      </c>
      <c r="Z26" s="47" t="str">
        <f t="shared" ca="1" si="26"/>
        <v/>
      </c>
      <c r="AA26" s="176" t="e">
        <f t="shared" ca="1" si="24"/>
        <v>#N/A</v>
      </c>
      <c r="AB26" s="47" t="e">
        <f t="shared" ca="1" si="25"/>
        <v>#N/A</v>
      </c>
      <c r="AC26" s="47" t="str">
        <f t="shared" ca="1" si="26"/>
        <v/>
      </c>
      <c r="AD26" s="92" t="str">
        <f t="shared" ca="1" si="20"/>
        <v/>
      </c>
      <c r="AE26" s="98" t="e">
        <f t="shared" ca="1" si="27"/>
        <v>#N/A</v>
      </c>
      <c r="AF26" s="99" t="e">
        <f t="shared" ca="1" si="27"/>
        <v>#N/A</v>
      </c>
      <c r="AG26" s="100" t="e">
        <f t="shared" ca="1" si="27"/>
        <v>#N/A</v>
      </c>
      <c r="AH26" s="100" t="e">
        <f t="shared" ca="1" si="27"/>
        <v>#N/A</v>
      </c>
      <c r="AI26" s="100" t="e">
        <f t="shared" ca="1" si="27"/>
        <v>#N/A</v>
      </c>
      <c r="AJ26" s="101" t="e">
        <f t="shared" ca="1" si="27"/>
        <v>#N/A</v>
      </c>
      <c r="AK26" s="102" t="e">
        <f t="shared" ca="1" si="22"/>
        <v>#N/A</v>
      </c>
      <c r="AL26" s="100" t="e">
        <f t="shared" ca="1" si="11"/>
        <v>#N/A</v>
      </c>
      <c r="AM26" s="100" t="e">
        <f t="shared" ca="1" si="12"/>
        <v>#N/A</v>
      </c>
      <c r="AN26" s="100" t="e">
        <f t="shared" ca="1" si="13"/>
        <v>#N/A</v>
      </c>
      <c r="AO26" s="100" t="e">
        <f t="shared" ca="1" si="14"/>
        <v>#N/A</v>
      </c>
      <c r="AP26" s="101" t="e">
        <f t="shared" ca="1" si="15"/>
        <v>#N/A</v>
      </c>
    </row>
    <row r="27" spans="1:42">
      <c r="A27" s="135">
        <f t="shared" si="0"/>
        <v>21</v>
      </c>
      <c r="B27" s="40"/>
      <c r="C27" s="41"/>
      <c r="D27" s="41"/>
      <c r="E27" s="42"/>
      <c r="F27" s="42"/>
      <c r="G27" s="42"/>
      <c r="H27" s="42"/>
      <c r="I27" s="42"/>
      <c r="J27" s="42"/>
      <c r="K27" s="42"/>
      <c r="L27" s="42"/>
      <c r="M27" s="142"/>
      <c r="N27" s="45" t="b">
        <f t="shared" si="16"/>
        <v>0</v>
      </c>
      <c r="O27" s="45" t="b">
        <f t="shared" si="1"/>
        <v>0</v>
      </c>
      <c r="P27" s="45" t="b">
        <f t="shared" si="2"/>
        <v>0</v>
      </c>
      <c r="Q27" s="45" t="b">
        <f t="shared" si="3"/>
        <v>0</v>
      </c>
      <c r="R27" s="46"/>
      <c r="S27" s="45">
        <f t="shared" si="23"/>
        <v>20</v>
      </c>
      <c r="T27" s="46"/>
      <c r="U27" s="176" t="e">
        <f t="shared" ca="1" si="17"/>
        <v>#N/A</v>
      </c>
      <c r="V27" s="47" t="e">
        <f t="shared" ca="1" si="18"/>
        <v>#N/A</v>
      </c>
      <c r="W27" s="47" t="str">
        <f t="shared" ca="1" si="19"/>
        <v/>
      </c>
      <c r="X27" s="176" t="e">
        <f t="shared" ca="1" si="24"/>
        <v>#N/A</v>
      </c>
      <c r="Y27" s="47" t="e">
        <f t="shared" ca="1" si="25"/>
        <v>#N/A</v>
      </c>
      <c r="Z27" s="47" t="str">
        <f t="shared" ca="1" si="26"/>
        <v/>
      </c>
      <c r="AA27" s="176" t="e">
        <f t="shared" ca="1" si="24"/>
        <v>#N/A</v>
      </c>
      <c r="AB27" s="47" t="e">
        <f t="shared" ca="1" si="25"/>
        <v>#N/A</v>
      </c>
      <c r="AC27" s="47" t="str">
        <f t="shared" ca="1" si="26"/>
        <v/>
      </c>
      <c r="AD27" s="92" t="str">
        <f t="shared" ca="1" si="20"/>
        <v/>
      </c>
      <c r="AE27" s="98" t="e">
        <f t="shared" ca="1" si="27"/>
        <v>#N/A</v>
      </c>
      <c r="AF27" s="99" t="e">
        <f t="shared" ca="1" si="27"/>
        <v>#N/A</v>
      </c>
      <c r="AG27" s="100" t="e">
        <f t="shared" ca="1" si="27"/>
        <v>#N/A</v>
      </c>
      <c r="AH27" s="100" t="e">
        <f t="shared" ca="1" si="27"/>
        <v>#N/A</v>
      </c>
      <c r="AI27" s="100" t="e">
        <f t="shared" ca="1" si="27"/>
        <v>#N/A</v>
      </c>
      <c r="AJ27" s="101" t="e">
        <f t="shared" ca="1" si="27"/>
        <v>#N/A</v>
      </c>
      <c r="AK27" s="102" t="e">
        <f t="shared" ca="1" si="22"/>
        <v>#N/A</v>
      </c>
      <c r="AL27" s="100" t="e">
        <f t="shared" ca="1" si="11"/>
        <v>#N/A</v>
      </c>
      <c r="AM27" s="100" t="e">
        <f t="shared" ca="1" si="12"/>
        <v>#N/A</v>
      </c>
      <c r="AN27" s="100" t="e">
        <f t="shared" ca="1" si="13"/>
        <v>#N/A</v>
      </c>
      <c r="AO27" s="100" t="e">
        <f t="shared" ca="1" si="14"/>
        <v>#N/A</v>
      </c>
      <c r="AP27" s="101" t="e">
        <f t="shared" ca="1" si="15"/>
        <v>#N/A</v>
      </c>
    </row>
    <row r="28" spans="1:42">
      <c r="A28" s="135">
        <f t="shared" si="0"/>
        <v>22</v>
      </c>
      <c r="B28" s="40"/>
      <c r="C28" s="41"/>
      <c r="D28" s="41"/>
      <c r="E28" s="42"/>
      <c r="F28" s="42"/>
      <c r="G28" s="42"/>
      <c r="H28" s="42"/>
      <c r="I28" s="42"/>
      <c r="J28" s="42"/>
      <c r="K28" s="42"/>
      <c r="L28" s="42"/>
      <c r="M28" s="142"/>
      <c r="N28" s="45" t="b">
        <f t="shared" si="16"/>
        <v>0</v>
      </c>
      <c r="O28" s="45" t="b">
        <f t="shared" si="1"/>
        <v>0</v>
      </c>
      <c r="P28" s="45" t="b">
        <f t="shared" si="2"/>
        <v>0</v>
      </c>
      <c r="Q28" s="45" t="b">
        <f t="shared" si="3"/>
        <v>0</v>
      </c>
      <c r="R28" s="46"/>
      <c r="S28" s="45">
        <f t="shared" si="23"/>
        <v>21</v>
      </c>
      <c r="T28" s="46"/>
      <c r="U28" s="176" t="e">
        <f t="shared" ca="1" si="17"/>
        <v>#N/A</v>
      </c>
      <c r="V28" s="47" t="e">
        <f t="shared" ca="1" si="18"/>
        <v>#N/A</v>
      </c>
      <c r="W28" s="47" t="str">
        <f t="shared" ca="1" si="19"/>
        <v/>
      </c>
      <c r="X28" s="176" t="e">
        <f t="shared" ca="1" si="24"/>
        <v>#N/A</v>
      </c>
      <c r="Y28" s="47" t="e">
        <f t="shared" ca="1" si="25"/>
        <v>#N/A</v>
      </c>
      <c r="Z28" s="47" t="str">
        <f t="shared" ca="1" si="26"/>
        <v/>
      </c>
      <c r="AA28" s="176" t="e">
        <f t="shared" ca="1" si="24"/>
        <v>#N/A</v>
      </c>
      <c r="AB28" s="47" t="e">
        <f t="shared" ca="1" si="25"/>
        <v>#N/A</v>
      </c>
      <c r="AC28" s="47" t="str">
        <f t="shared" ca="1" si="26"/>
        <v/>
      </c>
      <c r="AD28" s="92" t="str">
        <f t="shared" ca="1" si="20"/>
        <v/>
      </c>
      <c r="AE28" s="98" t="e">
        <f t="shared" ca="1" si="27"/>
        <v>#N/A</v>
      </c>
      <c r="AF28" s="99" t="e">
        <f t="shared" ca="1" si="27"/>
        <v>#N/A</v>
      </c>
      <c r="AG28" s="100" t="e">
        <f t="shared" ca="1" si="27"/>
        <v>#N/A</v>
      </c>
      <c r="AH28" s="100" t="e">
        <f t="shared" ca="1" si="27"/>
        <v>#N/A</v>
      </c>
      <c r="AI28" s="100" t="e">
        <f t="shared" ca="1" si="27"/>
        <v>#N/A</v>
      </c>
      <c r="AJ28" s="101" t="e">
        <f t="shared" ca="1" si="27"/>
        <v>#N/A</v>
      </c>
      <c r="AK28" s="102" t="e">
        <f t="shared" ca="1" si="22"/>
        <v>#N/A</v>
      </c>
      <c r="AL28" s="100" t="e">
        <f t="shared" ca="1" si="11"/>
        <v>#N/A</v>
      </c>
      <c r="AM28" s="100" t="e">
        <f t="shared" ca="1" si="12"/>
        <v>#N/A</v>
      </c>
      <c r="AN28" s="100" t="e">
        <f t="shared" ca="1" si="13"/>
        <v>#N/A</v>
      </c>
      <c r="AO28" s="100" t="e">
        <f t="shared" ca="1" si="14"/>
        <v>#N/A</v>
      </c>
      <c r="AP28" s="101" t="e">
        <f t="shared" ca="1" si="15"/>
        <v>#N/A</v>
      </c>
    </row>
    <row r="29" spans="1:42">
      <c r="A29" s="135">
        <f t="shared" si="0"/>
        <v>23</v>
      </c>
      <c r="B29" s="40"/>
      <c r="C29" s="41"/>
      <c r="D29" s="41"/>
      <c r="E29" s="42"/>
      <c r="F29" s="42"/>
      <c r="G29" s="42"/>
      <c r="H29" s="42"/>
      <c r="I29" s="42"/>
      <c r="J29" s="42"/>
      <c r="K29" s="42"/>
      <c r="L29" s="42"/>
      <c r="M29" s="142"/>
      <c r="N29" s="45" t="b">
        <f t="shared" si="16"/>
        <v>0</v>
      </c>
      <c r="O29" s="45" t="b">
        <f t="shared" si="1"/>
        <v>0</v>
      </c>
      <c r="P29" s="45" t="b">
        <f t="shared" si="2"/>
        <v>0</v>
      </c>
      <c r="Q29" s="45" t="b">
        <f t="shared" si="3"/>
        <v>0</v>
      </c>
      <c r="R29" s="46"/>
      <c r="S29" s="45">
        <f t="shared" si="23"/>
        <v>22</v>
      </c>
      <c r="T29" s="46"/>
      <c r="U29" s="176" t="e">
        <f t="shared" ca="1" si="17"/>
        <v>#N/A</v>
      </c>
      <c r="V29" s="47" t="e">
        <f t="shared" ca="1" si="18"/>
        <v>#N/A</v>
      </c>
      <c r="W29" s="47" t="str">
        <f t="shared" ca="1" si="19"/>
        <v/>
      </c>
      <c r="X29" s="176" t="e">
        <f t="shared" ca="1" si="24"/>
        <v>#N/A</v>
      </c>
      <c r="Y29" s="47" t="e">
        <f t="shared" ca="1" si="25"/>
        <v>#N/A</v>
      </c>
      <c r="Z29" s="47" t="str">
        <f t="shared" ca="1" si="26"/>
        <v/>
      </c>
      <c r="AA29" s="176" t="e">
        <f t="shared" ca="1" si="24"/>
        <v>#N/A</v>
      </c>
      <c r="AB29" s="47" t="e">
        <f t="shared" ca="1" si="25"/>
        <v>#N/A</v>
      </c>
      <c r="AC29" s="47" t="str">
        <f t="shared" ca="1" si="26"/>
        <v/>
      </c>
      <c r="AD29" s="92" t="str">
        <f t="shared" ca="1" si="20"/>
        <v/>
      </c>
      <c r="AE29" s="98" t="e">
        <f t="shared" ca="1" si="27"/>
        <v>#N/A</v>
      </c>
      <c r="AF29" s="99" t="e">
        <f t="shared" ca="1" si="27"/>
        <v>#N/A</v>
      </c>
      <c r="AG29" s="100" t="e">
        <f t="shared" ca="1" si="27"/>
        <v>#N/A</v>
      </c>
      <c r="AH29" s="100" t="e">
        <f t="shared" ca="1" si="27"/>
        <v>#N/A</v>
      </c>
      <c r="AI29" s="100" t="e">
        <f t="shared" ca="1" si="27"/>
        <v>#N/A</v>
      </c>
      <c r="AJ29" s="101" t="e">
        <f t="shared" ca="1" si="27"/>
        <v>#N/A</v>
      </c>
      <c r="AK29" s="102" t="e">
        <f t="shared" ca="1" si="22"/>
        <v>#N/A</v>
      </c>
      <c r="AL29" s="100" t="e">
        <f t="shared" ca="1" si="11"/>
        <v>#N/A</v>
      </c>
      <c r="AM29" s="100" t="e">
        <f t="shared" ca="1" si="12"/>
        <v>#N/A</v>
      </c>
      <c r="AN29" s="100" t="e">
        <f t="shared" ca="1" si="13"/>
        <v>#N/A</v>
      </c>
      <c r="AO29" s="100" t="e">
        <f t="shared" ca="1" si="14"/>
        <v>#N/A</v>
      </c>
      <c r="AP29" s="101" t="e">
        <f t="shared" ca="1" si="15"/>
        <v>#N/A</v>
      </c>
    </row>
    <row r="30" spans="1:42">
      <c r="A30" s="135">
        <f t="shared" si="0"/>
        <v>24</v>
      </c>
      <c r="B30" s="40"/>
      <c r="C30" s="41"/>
      <c r="D30" s="41"/>
      <c r="E30" s="42"/>
      <c r="F30" s="42"/>
      <c r="G30" s="42"/>
      <c r="H30" s="42"/>
      <c r="I30" s="42"/>
      <c r="J30" s="42"/>
      <c r="K30" s="42"/>
      <c r="L30" s="42"/>
      <c r="M30" s="142"/>
      <c r="N30" s="45" t="b">
        <f t="shared" si="16"/>
        <v>0</v>
      </c>
      <c r="O30" s="45" t="b">
        <f t="shared" si="1"/>
        <v>0</v>
      </c>
      <c r="P30" s="45" t="b">
        <f t="shared" si="2"/>
        <v>0</v>
      </c>
      <c r="Q30" s="45" t="b">
        <f t="shared" si="3"/>
        <v>0</v>
      </c>
      <c r="R30" s="46"/>
      <c r="S30" s="45">
        <f t="shared" si="23"/>
        <v>23</v>
      </c>
      <c r="T30" s="46"/>
      <c r="U30" s="176" t="e">
        <f t="shared" ca="1" si="17"/>
        <v>#N/A</v>
      </c>
      <c r="V30" s="47" t="e">
        <f t="shared" ca="1" si="18"/>
        <v>#N/A</v>
      </c>
      <c r="W30" s="47" t="str">
        <f t="shared" ca="1" si="19"/>
        <v/>
      </c>
      <c r="X30" s="176" t="e">
        <f t="shared" ca="1" si="24"/>
        <v>#N/A</v>
      </c>
      <c r="Y30" s="47" t="e">
        <f t="shared" ca="1" si="25"/>
        <v>#N/A</v>
      </c>
      <c r="Z30" s="47" t="str">
        <f t="shared" ca="1" si="26"/>
        <v/>
      </c>
      <c r="AA30" s="176" t="e">
        <f t="shared" ca="1" si="24"/>
        <v>#N/A</v>
      </c>
      <c r="AB30" s="47" t="e">
        <f t="shared" ca="1" si="25"/>
        <v>#N/A</v>
      </c>
      <c r="AC30" s="47" t="str">
        <f t="shared" ca="1" si="26"/>
        <v/>
      </c>
      <c r="AD30" s="92" t="str">
        <f t="shared" ca="1" si="20"/>
        <v/>
      </c>
      <c r="AE30" s="98" t="e">
        <f t="shared" ca="1" si="27"/>
        <v>#N/A</v>
      </c>
      <c r="AF30" s="99" t="e">
        <f t="shared" ca="1" si="27"/>
        <v>#N/A</v>
      </c>
      <c r="AG30" s="100" t="e">
        <f t="shared" ca="1" si="27"/>
        <v>#N/A</v>
      </c>
      <c r="AH30" s="100" t="e">
        <f t="shared" ca="1" si="27"/>
        <v>#N/A</v>
      </c>
      <c r="AI30" s="100" t="e">
        <f t="shared" ca="1" si="27"/>
        <v>#N/A</v>
      </c>
      <c r="AJ30" s="101" t="e">
        <f t="shared" ca="1" si="27"/>
        <v>#N/A</v>
      </c>
      <c r="AK30" s="102" t="e">
        <f t="shared" ca="1" si="22"/>
        <v>#N/A</v>
      </c>
      <c r="AL30" s="100" t="e">
        <f t="shared" ca="1" si="11"/>
        <v>#N/A</v>
      </c>
      <c r="AM30" s="100" t="e">
        <f t="shared" ca="1" si="12"/>
        <v>#N/A</v>
      </c>
      <c r="AN30" s="100" t="e">
        <f t="shared" ca="1" si="13"/>
        <v>#N/A</v>
      </c>
      <c r="AO30" s="100" t="e">
        <f t="shared" ca="1" si="14"/>
        <v>#N/A</v>
      </c>
      <c r="AP30" s="101" t="e">
        <f t="shared" ca="1" si="15"/>
        <v>#N/A</v>
      </c>
    </row>
    <row r="31" spans="1:42">
      <c r="A31" s="135">
        <f t="shared" si="0"/>
        <v>25</v>
      </c>
      <c r="B31" s="40"/>
      <c r="C31" s="41"/>
      <c r="D31" s="41"/>
      <c r="E31" s="42"/>
      <c r="F31" s="42"/>
      <c r="G31" s="42"/>
      <c r="H31" s="42"/>
      <c r="I31" s="42"/>
      <c r="J31" s="42"/>
      <c r="K31" s="42"/>
      <c r="L31" s="42"/>
      <c r="M31" s="142"/>
      <c r="N31" s="45" t="b">
        <f t="shared" si="16"/>
        <v>0</v>
      </c>
      <c r="O31" s="45" t="b">
        <f t="shared" si="1"/>
        <v>0</v>
      </c>
      <c r="P31" s="45" t="b">
        <f t="shared" si="2"/>
        <v>0</v>
      </c>
      <c r="Q31" s="45" t="b">
        <f t="shared" si="3"/>
        <v>0</v>
      </c>
      <c r="R31" s="46"/>
      <c r="S31" s="45">
        <f t="shared" si="23"/>
        <v>24</v>
      </c>
      <c r="T31" s="46"/>
      <c r="U31" s="176" t="e">
        <f t="shared" ca="1" si="17"/>
        <v>#N/A</v>
      </c>
      <c r="V31" s="47" t="e">
        <f t="shared" ca="1" si="18"/>
        <v>#N/A</v>
      </c>
      <c r="W31" s="47" t="str">
        <f t="shared" ca="1" si="19"/>
        <v/>
      </c>
      <c r="X31" s="176" t="e">
        <f t="shared" ca="1" si="24"/>
        <v>#N/A</v>
      </c>
      <c r="Y31" s="47" t="e">
        <f t="shared" ca="1" si="25"/>
        <v>#N/A</v>
      </c>
      <c r="Z31" s="47" t="str">
        <f t="shared" ca="1" si="26"/>
        <v/>
      </c>
      <c r="AA31" s="176" t="e">
        <f t="shared" ca="1" si="24"/>
        <v>#N/A</v>
      </c>
      <c r="AB31" s="47" t="e">
        <f t="shared" ca="1" si="25"/>
        <v>#N/A</v>
      </c>
      <c r="AC31" s="47" t="str">
        <f t="shared" ca="1" si="26"/>
        <v/>
      </c>
      <c r="AD31" s="92" t="str">
        <f t="shared" ca="1" si="20"/>
        <v/>
      </c>
      <c r="AE31" s="98" t="e">
        <f t="shared" ca="1" si="27"/>
        <v>#N/A</v>
      </c>
      <c r="AF31" s="99" t="e">
        <f t="shared" ca="1" si="27"/>
        <v>#N/A</v>
      </c>
      <c r="AG31" s="100" t="e">
        <f t="shared" ca="1" si="27"/>
        <v>#N/A</v>
      </c>
      <c r="AH31" s="100" t="e">
        <f t="shared" ca="1" si="27"/>
        <v>#N/A</v>
      </c>
      <c r="AI31" s="100" t="e">
        <f t="shared" ca="1" si="27"/>
        <v>#N/A</v>
      </c>
      <c r="AJ31" s="101" t="e">
        <f t="shared" ca="1" si="27"/>
        <v>#N/A</v>
      </c>
      <c r="AK31" s="102" t="e">
        <f t="shared" ca="1" si="22"/>
        <v>#N/A</v>
      </c>
      <c r="AL31" s="100" t="e">
        <f t="shared" ca="1" si="11"/>
        <v>#N/A</v>
      </c>
      <c r="AM31" s="100" t="e">
        <f t="shared" ca="1" si="12"/>
        <v>#N/A</v>
      </c>
      <c r="AN31" s="100" t="e">
        <f t="shared" ca="1" si="13"/>
        <v>#N/A</v>
      </c>
      <c r="AO31" s="100" t="e">
        <f t="shared" ca="1" si="14"/>
        <v>#N/A</v>
      </c>
      <c r="AP31" s="101" t="e">
        <f t="shared" ca="1" si="15"/>
        <v>#N/A</v>
      </c>
    </row>
    <row r="32" spans="1:42">
      <c r="A32" s="135">
        <f t="shared" si="0"/>
        <v>26</v>
      </c>
      <c r="B32" s="40"/>
      <c r="C32" s="41"/>
      <c r="D32" s="41"/>
      <c r="E32" s="42"/>
      <c r="F32" s="42"/>
      <c r="G32" s="42"/>
      <c r="H32" s="42"/>
      <c r="I32" s="42"/>
      <c r="J32" s="42"/>
      <c r="K32" s="42"/>
      <c r="L32" s="42"/>
      <c r="M32" s="142"/>
      <c r="N32" s="45" t="b">
        <f t="shared" si="16"/>
        <v>0</v>
      </c>
      <c r="O32" s="45" t="b">
        <f t="shared" si="1"/>
        <v>0</v>
      </c>
      <c r="P32" s="45" t="b">
        <f t="shared" si="2"/>
        <v>0</v>
      </c>
      <c r="Q32" s="45" t="b">
        <f t="shared" si="3"/>
        <v>0</v>
      </c>
      <c r="R32" s="46"/>
      <c r="S32" s="45">
        <f t="shared" si="23"/>
        <v>25</v>
      </c>
      <c r="T32" s="46"/>
      <c r="U32" s="176" t="e">
        <f t="shared" ca="1" si="17"/>
        <v>#N/A</v>
      </c>
      <c r="V32" s="47" t="e">
        <f t="shared" ca="1" si="18"/>
        <v>#N/A</v>
      </c>
      <c r="W32" s="47" t="str">
        <f t="shared" ca="1" si="19"/>
        <v/>
      </c>
      <c r="X32" s="176" t="e">
        <f t="shared" ca="1" si="24"/>
        <v>#N/A</v>
      </c>
      <c r="Y32" s="47" t="e">
        <f t="shared" ca="1" si="25"/>
        <v>#N/A</v>
      </c>
      <c r="Z32" s="47" t="str">
        <f t="shared" ca="1" si="26"/>
        <v/>
      </c>
      <c r="AA32" s="176" t="e">
        <f t="shared" ca="1" si="24"/>
        <v>#N/A</v>
      </c>
      <c r="AB32" s="47" t="e">
        <f t="shared" ca="1" si="25"/>
        <v>#N/A</v>
      </c>
      <c r="AC32" s="47" t="str">
        <f t="shared" ca="1" si="26"/>
        <v/>
      </c>
      <c r="AD32" s="92" t="str">
        <f t="shared" ca="1" si="20"/>
        <v/>
      </c>
      <c r="AE32" s="98" t="e">
        <f t="shared" ca="1" si="27"/>
        <v>#N/A</v>
      </c>
      <c r="AF32" s="99" t="e">
        <f t="shared" ca="1" si="27"/>
        <v>#N/A</v>
      </c>
      <c r="AG32" s="100" t="e">
        <f t="shared" ca="1" si="27"/>
        <v>#N/A</v>
      </c>
      <c r="AH32" s="100" t="e">
        <f t="shared" ca="1" si="27"/>
        <v>#N/A</v>
      </c>
      <c r="AI32" s="100" t="e">
        <f t="shared" ca="1" si="27"/>
        <v>#N/A</v>
      </c>
      <c r="AJ32" s="101" t="e">
        <f t="shared" ca="1" si="27"/>
        <v>#N/A</v>
      </c>
      <c r="AK32" s="102" t="e">
        <f t="shared" ca="1" si="22"/>
        <v>#N/A</v>
      </c>
      <c r="AL32" s="100" t="e">
        <f t="shared" ca="1" si="11"/>
        <v>#N/A</v>
      </c>
      <c r="AM32" s="100" t="e">
        <f t="shared" ca="1" si="12"/>
        <v>#N/A</v>
      </c>
      <c r="AN32" s="100" t="e">
        <f t="shared" ca="1" si="13"/>
        <v>#N/A</v>
      </c>
      <c r="AO32" s="100" t="e">
        <f t="shared" ca="1" si="14"/>
        <v>#N/A</v>
      </c>
      <c r="AP32" s="101" t="e">
        <f t="shared" ca="1" si="15"/>
        <v>#N/A</v>
      </c>
    </row>
    <row r="33" spans="1:42">
      <c r="A33" s="135">
        <f t="shared" si="0"/>
        <v>27</v>
      </c>
      <c r="B33" s="40"/>
      <c r="C33" s="41"/>
      <c r="D33" s="41"/>
      <c r="E33" s="42"/>
      <c r="F33" s="42"/>
      <c r="G33" s="42"/>
      <c r="H33" s="42"/>
      <c r="I33" s="42"/>
      <c r="J33" s="42"/>
      <c r="K33" s="42"/>
      <c r="L33" s="42"/>
      <c r="M33" s="142"/>
      <c r="N33" s="45" t="b">
        <f t="shared" si="16"/>
        <v>0</v>
      </c>
      <c r="O33" s="45" t="b">
        <f t="shared" si="1"/>
        <v>0</v>
      </c>
      <c r="P33" s="45" t="b">
        <f t="shared" si="2"/>
        <v>0</v>
      </c>
      <c r="Q33" s="45" t="b">
        <f t="shared" si="3"/>
        <v>0</v>
      </c>
      <c r="R33" s="46"/>
      <c r="S33" s="45">
        <f t="shared" si="23"/>
        <v>26</v>
      </c>
      <c r="T33" s="46"/>
      <c r="U33" s="176" t="e">
        <f t="shared" ca="1" si="17"/>
        <v>#N/A</v>
      </c>
      <c r="V33" s="47" t="e">
        <f t="shared" ca="1" si="18"/>
        <v>#N/A</v>
      </c>
      <c r="W33" s="47" t="str">
        <f t="shared" ca="1" si="19"/>
        <v/>
      </c>
      <c r="X33" s="176" t="e">
        <f t="shared" ca="1" si="24"/>
        <v>#N/A</v>
      </c>
      <c r="Y33" s="47" t="e">
        <f t="shared" ca="1" si="25"/>
        <v>#N/A</v>
      </c>
      <c r="Z33" s="47" t="str">
        <f t="shared" ca="1" si="26"/>
        <v/>
      </c>
      <c r="AA33" s="176" t="e">
        <f t="shared" ca="1" si="24"/>
        <v>#N/A</v>
      </c>
      <c r="AB33" s="47" t="e">
        <f t="shared" ca="1" si="25"/>
        <v>#N/A</v>
      </c>
      <c r="AC33" s="47" t="str">
        <f t="shared" ca="1" si="26"/>
        <v/>
      </c>
      <c r="AD33" s="92" t="str">
        <f t="shared" ca="1" si="20"/>
        <v/>
      </c>
      <c r="AE33" s="98" t="e">
        <f t="shared" ca="1" si="27"/>
        <v>#N/A</v>
      </c>
      <c r="AF33" s="99" t="e">
        <f t="shared" ca="1" si="27"/>
        <v>#N/A</v>
      </c>
      <c r="AG33" s="100" t="e">
        <f t="shared" ca="1" si="27"/>
        <v>#N/A</v>
      </c>
      <c r="AH33" s="100" t="e">
        <f t="shared" ca="1" si="27"/>
        <v>#N/A</v>
      </c>
      <c r="AI33" s="100" t="e">
        <f t="shared" ca="1" si="27"/>
        <v>#N/A</v>
      </c>
      <c r="AJ33" s="101" t="e">
        <f t="shared" ca="1" si="27"/>
        <v>#N/A</v>
      </c>
      <c r="AK33" s="102" t="e">
        <f t="shared" ca="1" si="22"/>
        <v>#N/A</v>
      </c>
      <c r="AL33" s="100" t="e">
        <f t="shared" ca="1" si="11"/>
        <v>#N/A</v>
      </c>
      <c r="AM33" s="100" t="e">
        <f t="shared" ca="1" si="12"/>
        <v>#N/A</v>
      </c>
      <c r="AN33" s="100" t="e">
        <f t="shared" ca="1" si="13"/>
        <v>#N/A</v>
      </c>
      <c r="AO33" s="100" t="e">
        <f t="shared" ca="1" si="14"/>
        <v>#N/A</v>
      </c>
      <c r="AP33" s="101" t="e">
        <f t="shared" ca="1" si="15"/>
        <v>#N/A</v>
      </c>
    </row>
    <row r="34" spans="1:42">
      <c r="A34" s="135">
        <f t="shared" si="0"/>
        <v>28</v>
      </c>
      <c r="B34" s="40"/>
      <c r="C34" s="41"/>
      <c r="D34" s="41"/>
      <c r="E34" s="42"/>
      <c r="F34" s="42"/>
      <c r="G34" s="42"/>
      <c r="H34" s="42"/>
      <c r="I34" s="42"/>
      <c r="J34" s="42"/>
      <c r="K34" s="42"/>
      <c r="L34" s="42"/>
      <c r="M34" s="142"/>
      <c r="N34" s="45" t="b">
        <f t="shared" si="16"/>
        <v>0</v>
      </c>
      <c r="O34" s="45" t="b">
        <f t="shared" si="1"/>
        <v>0</v>
      </c>
      <c r="P34" s="45" t="b">
        <f t="shared" si="2"/>
        <v>0</v>
      </c>
      <c r="Q34" s="45" t="b">
        <f t="shared" si="3"/>
        <v>0</v>
      </c>
      <c r="R34" s="46"/>
      <c r="S34" s="45">
        <f t="shared" si="23"/>
        <v>27</v>
      </c>
      <c r="T34" s="46"/>
      <c r="U34" s="176" t="e">
        <f t="shared" ca="1" si="17"/>
        <v>#N/A</v>
      </c>
      <c r="V34" s="47" t="e">
        <f t="shared" ca="1" si="18"/>
        <v>#N/A</v>
      </c>
      <c r="W34" s="47" t="str">
        <f t="shared" ca="1" si="19"/>
        <v/>
      </c>
      <c r="X34" s="176" t="e">
        <f t="shared" ca="1" si="24"/>
        <v>#N/A</v>
      </c>
      <c r="Y34" s="47" t="e">
        <f t="shared" ca="1" si="25"/>
        <v>#N/A</v>
      </c>
      <c r="Z34" s="47" t="str">
        <f t="shared" ca="1" si="26"/>
        <v/>
      </c>
      <c r="AA34" s="176" t="e">
        <f t="shared" ca="1" si="24"/>
        <v>#N/A</v>
      </c>
      <c r="AB34" s="47" t="e">
        <f t="shared" ca="1" si="25"/>
        <v>#N/A</v>
      </c>
      <c r="AC34" s="47" t="str">
        <f t="shared" ca="1" si="26"/>
        <v/>
      </c>
      <c r="AD34" s="92" t="str">
        <f t="shared" ca="1" si="20"/>
        <v/>
      </c>
      <c r="AE34" s="98" t="e">
        <f t="shared" ca="1" si="27"/>
        <v>#N/A</v>
      </c>
      <c r="AF34" s="99" t="e">
        <f t="shared" ca="1" si="27"/>
        <v>#N/A</v>
      </c>
      <c r="AG34" s="100" t="e">
        <f t="shared" ca="1" si="27"/>
        <v>#N/A</v>
      </c>
      <c r="AH34" s="100" t="e">
        <f t="shared" ca="1" si="27"/>
        <v>#N/A</v>
      </c>
      <c r="AI34" s="100" t="e">
        <f t="shared" ca="1" si="27"/>
        <v>#N/A</v>
      </c>
      <c r="AJ34" s="101" t="e">
        <f t="shared" ca="1" si="27"/>
        <v>#N/A</v>
      </c>
      <c r="AK34" s="102" t="e">
        <f t="shared" ca="1" si="22"/>
        <v>#N/A</v>
      </c>
      <c r="AL34" s="100" t="e">
        <f t="shared" ca="1" si="11"/>
        <v>#N/A</v>
      </c>
      <c r="AM34" s="100" t="e">
        <f t="shared" ca="1" si="12"/>
        <v>#N/A</v>
      </c>
      <c r="AN34" s="100" t="e">
        <f t="shared" ca="1" si="13"/>
        <v>#N/A</v>
      </c>
      <c r="AO34" s="100" t="e">
        <f t="shared" ca="1" si="14"/>
        <v>#N/A</v>
      </c>
      <c r="AP34" s="101" t="e">
        <f t="shared" ca="1" si="15"/>
        <v>#N/A</v>
      </c>
    </row>
    <row r="35" spans="1:42">
      <c r="A35" s="135">
        <f t="shared" si="0"/>
        <v>29</v>
      </c>
      <c r="B35" s="40"/>
      <c r="C35" s="41"/>
      <c r="D35" s="41"/>
      <c r="E35" s="42"/>
      <c r="F35" s="42"/>
      <c r="G35" s="42"/>
      <c r="H35" s="42"/>
      <c r="I35" s="42"/>
      <c r="J35" s="42"/>
      <c r="K35" s="42"/>
      <c r="L35" s="42"/>
      <c r="M35" s="142"/>
      <c r="N35" s="45" t="b">
        <f t="shared" si="16"/>
        <v>0</v>
      </c>
      <c r="O35" s="45" t="b">
        <f t="shared" si="1"/>
        <v>0</v>
      </c>
      <c r="P35" s="45" t="b">
        <f t="shared" si="2"/>
        <v>0</v>
      </c>
      <c r="Q35" s="45" t="b">
        <f t="shared" si="3"/>
        <v>0</v>
      </c>
      <c r="R35" s="46"/>
      <c r="S35" s="45">
        <f t="shared" si="23"/>
        <v>28</v>
      </c>
      <c r="T35" s="46"/>
      <c r="U35" s="176" t="e">
        <f t="shared" ca="1" si="17"/>
        <v>#N/A</v>
      </c>
      <c r="V35" s="47" t="e">
        <f t="shared" ca="1" si="18"/>
        <v>#N/A</v>
      </c>
      <c r="W35" s="47" t="str">
        <f t="shared" ca="1" si="19"/>
        <v/>
      </c>
      <c r="X35" s="176" t="e">
        <f t="shared" ca="1" si="24"/>
        <v>#N/A</v>
      </c>
      <c r="Y35" s="47" t="e">
        <f t="shared" ca="1" si="25"/>
        <v>#N/A</v>
      </c>
      <c r="Z35" s="47" t="str">
        <f t="shared" ca="1" si="26"/>
        <v/>
      </c>
      <c r="AA35" s="176" t="e">
        <f t="shared" ca="1" si="24"/>
        <v>#N/A</v>
      </c>
      <c r="AB35" s="47" t="e">
        <f t="shared" ca="1" si="25"/>
        <v>#N/A</v>
      </c>
      <c r="AC35" s="47" t="str">
        <f t="shared" ca="1" si="26"/>
        <v/>
      </c>
      <c r="AD35" s="92" t="str">
        <f t="shared" ca="1" si="20"/>
        <v/>
      </c>
      <c r="AE35" s="98" t="e">
        <f t="shared" ca="1" si="27"/>
        <v>#N/A</v>
      </c>
      <c r="AF35" s="99" t="e">
        <f t="shared" ca="1" si="27"/>
        <v>#N/A</v>
      </c>
      <c r="AG35" s="100" t="e">
        <f t="shared" ca="1" si="27"/>
        <v>#N/A</v>
      </c>
      <c r="AH35" s="100" t="e">
        <f t="shared" ca="1" si="27"/>
        <v>#N/A</v>
      </c>
      <c r="AI35" s="100" t="e">
        <f t="shared" ca="1" si="27"/>
        <v>#N/A</v>
      </c>
      <c r="AJ35" s="101" t="e">
        <f t="shared" ca="1" si="27"/>
        <v>#N/A</v>
      </c>
      <c r="AK35" s="102" t="e">
        <f t="shared" ca="1" si="22"/>
        <v>#N/A</v>
      </c>
      <c r="AL35" s="100" t="e">
        <f t="shared" ca="1" si="11"/>
        <v>#N/A</v>
      </c>
      <c r="AM35" s="100" t="e">
        <f t="shared" ca="1" si="12"/>
        <v>#N/A</v>
      </c>
      <c r="AN35" s="100" t="e">
        <f t="shared" ca="1" si="13"/>
        <v>#N/A</v>
      </c>
      <c r="AO35" s="100" t="e">
        <f t="shared" ca="1" si="14"/>
        <v>#N/A</v>
      </c>
      <c r="AP35" s="101" t="e">
        <f t="shared" ca="1" si="15"/>
        <v>#N/A</v>
      </c>
    </row>
    <row r="36" spans="1:42">
      <c r="A36" s="135">
        <f t="shared" si="0"/>
        <v>30</v>
      </c>
      <c r="B36" s="40"/>
      <c r="C36" s="41"/>
      <c r="D36" s="41"/>
      <c r="E36" s="42"/>
      <c r="F36" s="42"/>
      <c r="G36" s="42"/>
      <c r="H36" s="42"/>
      <c r="I36" s="42"/>
      <c r="J36" s="42"/>
      <c r="K36" s="42"/>
      <c r="L36" s="42"/>
      <c r="M36" s="142"/>
      <c r="N36" s="45" t="b">
        <f t="shared" si="16"/>
        <v>0</v>
      </c>
      <c r="O36" s="45" t="b">
        <f t="shared" si="1"/>
        <v>0</v>
      </c>
      <c r="P36" s="45" t="b">
        <f t="shared" si="2"/>
        <v>0</v>
      </c>
      <c r="Q36" s="45" t="b">
        <f t="shared" si="3"/>
        <v>0</v>
      </c>
      <c r="R36" s="46"/>
      <c r="S36" s="45">
        <f t="shared" si="23"/>
        <v>29</v>
      </c>
      <c r="T36" s="46"/>
      <c r="U36" s="176" t="e">
        <f t="shared" ca="1" si="17"/>
        <v>#N/A</v>
      </c>
      <c r="V36" s="47" t="e">
        <f t="shared" ca="1" si="18"/>
        <v>#N/A</v>
      </c>
      <c r="W36" s="47" t="str">
        <f t="shared" ca="1" si="19"/>
        <v/>
      </c>
      <c r="X36" s="176" t="e">
        <f t="shared" ca="1" si="24"/>
        <v>#N/A</v>
      </c>
      <c r="Y36" s="47" t="e">
        <f t="shared" ca="1" si="25"/>
        <v>#N/A</v>
      </c>
      <c r="Z36" s="47" t="str">
        <f t="shared" ca="1" si="26"/>
        <v/>
      </c>
      <c r="AA36" s="176" t="e">
        <f t="shared" ca="1" si="24"/>
        <v>#N/A</v>
      </c>
      <c r="AB36" s="47" t="e">
        <f t="shared" ca="1" si="25"/>
        <v>#N/A</v>
      </c>
      <c r="AC36" s="47" t="str">
        <f t="shared" ca="1" si="26"/>
        <v/>
      </c>
      <c r="AD36" s="92" t="str">
        <f t="shared" ca="1" si="20"/>
        <v/>
      </c>
      <c r="AE36" s="98" t="e">
        <f t="shared" ca="1" si="27"/>
        <v>#N/A</v>
      </c>
      <c r="AF36" s="99" t="e">
        <f t="shared" ca="1" si="27"/>
        <v>#N/A</v>
      </c>
      <c r="AG36" s="100" t="e">
        <f t="shared" ca="1" si="27"/>
        <v>#N/A</v>
      </c>
      <c r="AH36" s="100" t="e">
        <f t="shared" ca="1" si="27"/>
        <v>#N/A</v>
      </c>
      <c r="AI36" s="100" t="e">
        <f t="shared" ca="1" si="27"/>
        <v>#N/A</v>
      </c>
      <c r="AJ36" s="101" t="e">
        <f t="shared" ca="1" si="27"/>
        <v>#N/A</v>
      </c>
      <c r="AK36" s="102" t="e">
        <f t="shared" ca="1" si="22"/>
        <v>#N/A</v>
      </c>
      <c r="AL36" s="100" t="e">
        <f t="shared" ca="1" si="11"/>
        <v>#N/A</v>
      </c>
      <c r="AM36" s="100" t="e">
        <f t="shared" ca="1" si="12"/>
        <v>#N/A</v>
      </c>
      <c r="AN36" s="100" t="e">
        <f t="shared" ca="1" si="13"/>
        <v>#N/A</v>
      </c>
      <c r="AO36" s="100" t="e">
        <f t="shared" ca="1" si="14"/>
        <v>#N/A</v>
      </c>
      <c r="AP36" s="101" t="e">
        <f t="shared" ca="1" si="15"/>
        <v>#N/A</v>
      </c>
    </row>
    <row r="37" spans="1:42">
      <c r="A37" s="135">
        <f t="shared" si="0"/>
        <v>31</v>
      </c>
      <c r="B37" s="40"/>
      <c r="C37" s="41"/>
      <c r="D37" s="41"/>
      <c r="E37" s="42"/>
      <c r="F37" s="42"/>
      <c r="G37" s="42"/>
      <c r="H37" s="42"/>
      <c r="I37" s="42"/>
      <c r="J37" s="42"/>
      <c r="K37" s="42"/>
      <c r="L37" s="42"/>
      <c r="M37" s="142"/>
      <c r="N37" s="45" t="b">
        <f t="shared" si="16"/>
        <v>0</v>
      </c>
      <c r="O37" s="45" t="b">
        <f t="shared" si="1"/>
        <v>0</v>
      </c>
      <c r="P37" s="45" t="b">
        <f t="shared" si="2"/>
        <v>0</v>
      </c>
      <c r="Q37" s="45" t="b">
        <f t="shared" si="3"/>
        <v>0</v>
      </c>
      <c r="R37" s="46"/>
      <c r="S37" s="45">
        <f t="shared" si="23"/>
        <v>30</v>
      </c>
      <c r="T37" s="46"/>
      <c r="U37" s="176" t="e">
        <f t="shared" ca="1" si="17"/>
        <v>#N/A</v>
      </c>
      <c r="V37" s="47" t="e">
        <f t="shared" ca="1" si="18"/>
        <v>#N/A</v>
      </c>
      <c r="W37" s="47" t="str">
        <f t="shared" ca="1" si="19"/>
        <v/>
      </c>
      <c r="X37" s="176" t="e">
        <f t="shared" ca="1" si="24"/>
        <v>#N/A</v>
      </c>
      <c r="Y37" s="47" t="e">
        <f t="shared" ca="1" si="25"/>
        <v>#N/A</v>
      </c>
      <c r="Z37" s="47" t="str">
        <f t="shared" ca="1" si="26"/>
        <v/>
      </c>
      <c r="AA37" s="176" t="e">
        <f t="shared" ca="1" si="24"/>
        <v>#N/A</v>
      </c>
      <c r="AB37" s="47" t="e">
        <f t="shared" ca="1" si="25"/>
        <v>#N/A</v>
      </c>
      <c r="AC37" s="47" t="str">
        <f t="shared" ca="1" si="26"/>
        <v/>
      </c>
      <c r="AD37" s="92" t="str">
        <f t="shared" ca="1" si="20"/>
        <v/>
      </c>
      <c r="AE37" s="98" t="e">
        <f t="shared" ca="1" si="27"/>
        <v>#N/A</v>
      </c>
      <c r="AF37" s="99" t="e">
        <f t="shared" ca="1" si="27"/>
        <v>#N/A</v>
      </c>
      <c r="AG37" s="100" t="e">
        <f t="shared" ca="1" si="27"/>
        <v>#N/A</v>
      </c>
      <c r="AH37" s="100" t="e">
        <f t="shared" ca="1" si="27"/>
        <v>#N/A</v>
      </c>
      <c r="AI37" s="100" t="e">
        <f t="shared" ca="1" si="27"/>
        <v>#N/A</v>
      </c>
      <c r="AJ37" s="101" t="e">
        <f t="shared" ca="1" si="27"/>
        <v>#N/A</v>
      </c>
      <c r="AK37" s="102" t="e">
        <f t="shared" ca="1" si="22"/>
        <v>#N/A</v>
      </c>
      <c r="AL37" s="100" t="e">
        <f t="shared" ca="1" si="11"/>
        <v>#N/A</v>
      </c>
      <c r="AM37" s="100" t="e">
        <f t="shared" ca="1" si="12"/>
        <v>#N/A</v>
      </c>
      <c r="AN37" s="100" t="e">
        <f t="shared" ca="1" si="13"/>
        <v>#N/A</v>
      </c>
      <c r="AO37" s="100" t="e">
        <f t="shared" ca="1" si="14"/>
        <v>#N/A</v>
      </c>
      <c r="AP37" s="101" t="e">
        <f t="shared" ca="1" si="15"/>
        <v>#N/A</v>
      </c>
    </row>
    <row r="38" spans="1:42">
      <c r="A38" s="135">
        <f t="shared" si="0"/>
        <v>32</v>
      </c>
      <c r="B38" s="40"/>
      <c r="C38" s="41"/>
      <c r="D38" s="41"/>
      <c r="E38" s="42"/>
      <c r="F38" s="42"/>
      <c r="G38" s="42"/>
      <c r="H38" s="42"/>
      <c r="I38" s="42"/>
      <c r="J38" s="42"/>
      <c r="K38" s="42"/>
      <c r="L38" s="42"/>
      <c r="M38" s="142"/>
      <c r="N38" s="45" t="b">
        <f t="shared" si="16"/>
        <v>0</v>
      </c>
      <c r="O38" s="45" t="b">
        <f t="shared" si="1"/>
        <v>0</v>
      </c>
      <c r="P38" s="45" t="b">
        <f t="shared" si="2"/>
        <v>0</v>
      </c>
      <c r="Q38" s="45" t="b">
        <f t="shared" si="3"/>
        <v>0</v>
      </c>
      <c r="R38" s="46"/>
      <c r="S38" s="45">
        <f t="shared" si="23"/>
        <v>31</v>
      </c>
      <c r="T38" s="46"/>
      <c r="U38" s="176" t="e">
        <f t="shared" ca="1" si="17"/>
        <v>#N/A</v>
      </c>
      <c r="V38" s="47" t="e">
        <f t="shared" ca="1" si="18"/>
        <v>#N/A</v>
      </c>
      <c r="W38" s="47" t="str">
        <f t="shared" ca="1" si="19"/>
        <v/>
      </c>
      <c r="X38" s="176" t="e">
        <f t="shared" ca="1" si="24"/>
        <v>#N/A</v>
      </c>
      <c r="Y38" s="47" t="e">
        <f t="shared" ca="1" si="25"/>
        <v>#N/A</v>
      </c>
      <c r="Z38" s="47" t="str">
        <f t="shared" ca="1" si="26"/>
        <v/>
      </c>
      <c r="AA38" s="176" t="e">
        <f t="shared" ca="1" si="24"/>
        <v>#N/A</v>
      </c>
      <c r="AB38" s="47" t="e">
        <f t="shared" ca="1" si="25"/>
        <v>#N/A</v>
      </c>
      <c r="AC38" s="47" t="str">
        <f t="shared" ca="1" si="26"/>
        <v/>
      </c>
      <c r="AD38" s="92" t="str">
        <f t="shared" ca="1" si="20"/>
        <v/>
      </c>
      <c r="AE38" s="98" t="e">
        <f t="shared" ca="1" si="27"/>
        <v>#N/A</v>
      </c>
      <c r="AF38" s="99" t="e">
        <f t="shared" ca="1" si="27"/>
        <v>#N/A</v>
      </c>
      <c r="AG38" s="100" t="e">
        <f t="shared" ca="1" si="27"/>
        <v>#N/A</v>
      </c>
      <c r="AH38" s="100" t="e">
        <f t="shared" ca="1" si="27"/>
        <v>#N/A</v>
      </c>
      <c r="AI38" s="100" t="e">
        <f t="shared" ca="1" si="27"/>
        <v>#N/A</v>
      </c>
      <c r="AJ38" s="101" t="e">
        <f t="shared" ca="1" si="27"/>
        <v>#N/A</v>
      </c>
      <c r="AK38" s="102" t="e">
        <f t="shared" ca="1" si="22"/>
        <v>#N/A</v>
      </c>
      <c r="AL38" s="100" t="e">
        <f t="shared" ca="1" si="11"/>
        <v>#N/A</v>
      </c>
      <c r="AM38" s="100" t="e">
        <f t="shared" ca="1" si="12"/>
        <v>#N/A</v>
      </c>
      <c r="AN38" s="100" t="e">
        <f t="shared" ca="1" si="13"/>
        <v>#N/A</v>
      </c>
      <c r="AO38" s="100" t="e">
        <f t="shared" ca="1" si="14"/>
        <v>#N/A</v>
      </c>
      <c r="AP38" s="101" t="e">
        <f t="shared" ca="1" si="15"/>
        <v>#N/A</v>
      </c>
    </row>
    <row r="39" spans="1:42">
      <c r="A39" s="135">
        <f t="shared" si="0"/>
        <v>33</v>
      </c>
      <c r="B39" s="40"/>
      <c r="C39" s="41"/>
      <c r="D39" s="41"/>
      <c r="E39" s="42"/>
      <c r="F39" s="42"/>
      <c r="G39" s="42"/>
      <c r="H39" s="42"/>
      <c r="I39" s="42"/>
      <c r="J39" s="42"/>
      <c r="K39" s="42"/>
      <c r="L39" s="42"/>
      <c r="M39" s="142"/>
      <c r="N39" s="45" t="b">
        <f t="shared" si="16"/>
        <v>0</v>
      </c>
      <c r="O39" s="45" t="b">
        <f t="shared" si="1"/>
        <v>0</v>
      </c>
      <c r="P39" s="45" t="b">
        <f t="shared" si="2"/>
        <v>0</v>
      </c>
      <c r="Q39" s="45" t="b">
        <f t="shared" si="3"/>
        <v>0</v>
      </c>
      <c r="R39" s="46"/>
      <c r="S39" s="45">
        <f t="shared" si="23"/>
        <v>32</v>
      </c>
      <c r="T39" s="46"/>
      <c r="U39" s="176" t="e">
        <f t="shared" ca="1" si="17"/>
        <v>#N/A</v>
      </c>
      <c r="V39" s="47" t="e">
        <f t="shared" ca="1" si="18"/>
        <v>#N/A</v>
      </c>
      <c r="W39" s="47" t="str">
        <f t="shared" ca="1" si="19"/>
        <v/>
      </c>
      <c r="X39" s="176" t="e">
        <f t="shared" ref="X39:AA41" ca="1" si="28">OFFSET($A$6,$S39,Y$2)+1</f>
        <v>#N/A</v>
      </c>
      <c r="Y39" s="47" t="e">
        <f t="shared" ref="Y39:AB41" ca="1" si="29">MATCH(TRUE,OFFSET($A$6,X39,Y$1,50,1),0)-1+X39</f>
        <v>#N/A</v>
      </c>
      <c r="Z39" s="47" t="str">
        <f t="shared" ref="Z39:AC41" ca="1" si="30">IF(ISNA(Y39),"",OFFSET($A$6,Y39,1))</f>
        <v/>
      </c>
      <c r="AA39" s="176" t="e">
        <f t="shared" ca="1" si="28"/>
        <v>#N/A</v>
      </c>
      <c r="AB39" s="47" t="e">
        <f t="shared" ca="1" si="29"/>
        <v>#N/A</v>
      </c>
      <c r="AC39" s="47" t="str">
        <f t="shared" ca="1" si="30"/>
        <v/>
      </c>
      <c r="AD39" s="92" t="str">
        <f t="shared" ca="1" si="20"/>
        <v/>
      </c>
      <c r="AE39" s="98" t="e">
        <f t="shared" ca="1" si="27"/>
        <v>#N/A</v>
      </c>
      <c r="AF39" s="99" t="e">
        <f t="shared" ca="1" si="27"/>
        <v>#N/A</v>
      </c>
      <c r="AG39" s="100" t="e">
        <f t="shared" ca="1" si="27"/>
        <v>#N/A</v>
      </c>
      <c r="AH39" s="100" t="e">
        <f t="shared" ca="1" si="27"/>
        <v>#N/A</v>
      </c>
      <c r="AI39" s="100" t="e">
        <f t="shared" ca="1" si="27"/>
        <v>#N/A</v>
      </c>
      <c r="AJ39" s="101" t="e">
        <f t="shared" ca="1" si="27"/>
        <v>#N/A</v>
      </c>
      <c r="AK39" s="102" t="e">
        <f t="shared" ca="1" si="22"/>
        <v>#N/A</v>
      </c>
      <c r="AL39" s="100" t="e">
        <f t="shared" ca="1" si="11"/>
        <v>#N/A</v>
      </c>
      <c r="AM39" s="100" t="e">
        <f t="shared" ca="1" si="12"/>
        <v>#N/A</v>
      </c>
      <c r="AN39" s="100" t="e">
        <f t="shared" ca="1" si="13"/>
        <v>#N/A</v>
      </c>
      <c r="AO39" s="100" t="e">
        <f t="shared" ca="1" si="14"/>
        <v>#N/A</v>
      </c>
      <c r="AP39" s="101" t="e">
        <f t="shared" ca="1" si="15"/>
        <v>#N/A</v>
      </c>
    </row>
    <row r="40" spans="1:42">
      <c r="A40" s="135">
        <f t="shared" si="0"/>
        <v>34</v>
      </c>
      <c r="B40" s="40"/>
      <c r="C40" s="41"/>
      <c r="D40" s="41"/>
      <c r="E40" s="42"/>
      <c r="F40" s="42"/>
      <c r="G40" s="42"/>
      <c r="H40" s="42"/>
      <c r="I40" s="42"/>
      <c r="J40" s="42"/>
      <c r="K40" s="42"/>
      <c r="L40" s="42"/>
      <c r="M40" s="142"/>
      <c r="N40" s="45" t="b">
        <f t="shared" si="16"/>
        <v>0</v>
      </c>
      <c r="O40" s="45" t="b">
        <f t="shared" si="1"/>
        <v>0</v>
      </c>
      <c r="P40" s="45" t="b">
        <f t="shared" si="2"/>
        <v>0</v>
      </c>
      <c r="Q40" s="45" t="b">
        <f t="shared" si="3"/>
        <v>0</v>
      </c>
      <c r="R40" s="46"/>
      <c r="S40" s="45">
        <f t="shared" si="23"/>
        <v>33</v>
      </c>
      <c r="T40" s="46"/>
      <c r="U40" s="176" t="e">
        <f t="shared" ca="1" si="17"/>
        <v>#N/A</v>
      </c>
      <c r="V40" s="47" t="e">
        <f t="shared" ca="1" si="18"/>
        <v>#N/A</v>
      </c>
      <c r="W40" s="47" t="str">
        <f t="shared" ca="1" si="19"/>
        <v/>
      </c>
      <c r="X40" s="176" t="e">
        <f t="shared" ca="1" si="28"/>
        <v>#N/A</v>
      </c>
      <c r="Y40" s="47" t="e">
        <f t="shared" ca="1" si="29"/>
        <v>#N/A</v>
      </c>
      <c r="Z40" s="47" t="str">
        <f t="shared" ca="1" si="30"/>
        <v/>
      </c>
      <c r="AA40" s="176" t="e">
        <f t="shared" ca="1" si="28"/>
        <v>#N/A</v>
      </c>
      <c r="AB40" s="47" t="e">
        <f t="shared" ca="1" si="29"/>
        <v>#N/A</v>
      </c>
      <c r="AC40" s="47" t="str">
        <f t="shared" ca="1" si="30"/>
        <v/>
      </c>
      <c r="AD40" s="92" t="str">
        <f t="shared" ref="AD40" ca="1" si="31">IF(ISNA(AB40),"",OFFSET($A$6,AB40,AD$2))</f>
        <v/>
      </c>
      <c r="AE40" s="98" t="e">
        <f t="shared" ref="AE40:AJ41" ca="1" si="32">IF(ISNA($AD40),FALSE,VLOOKUP($AD40,RawDataTypeTable,AE$2,FALSE))</f>
        <v>#N/A</v>
      </c>
      <c r="AF40" s="99" t="e">
        <f t="shared" ca="1" si="32"/>
        <v>#N/A</v>
      </c>
      <c r="AG40" s="100" t="e">
        <f t="shared" ca="1" si="32"/>
        <v>#N/A</v>
      </c>
      <c r="AH40" s="100" t="e">
        <f t="shared" ca="1" si="32"/>
        <v>#N/A</v>
      </c>
      <c r="AI40" s="100" t="e">
        <f t="shared" ca="1" si="32"/>
        <v>#N/A</v>
      </c>
      <c r="AJ40" s="101" t="e">
        <f t="shared" ca="1" si="32"/>
        <v>#N/A</v>
      </c>
      <c r="AK40" s="102" t="e">
        <f t="shared" ref="AK40" ca="1" si="33">AE40</f>
        <v>#N/A</v>
      </c>
      <c r="AL40" s="100" t="e">
        <f t="shared" ref="AL40" ca="1" si="34">AF40</f>
        <v>#N/A</v>
      </c>
      <c r="AM40" s="100" t="e">
        <f t="shared" ref="AM40" ca="1" si="35">AG40</f>
        <v>#N/A</v>
      </c>
      <c r="AN40" s="100" t="e">
        <f t="shared" ref="AN40" ca="1" si="36">AH40</f>
        <v>#N/A</v>
      </c>
      <c r="AO40" s="100" t="e">
        <f t="shared" ref="AO40" ca="1" si="37">AI40</f>
        <v>#N/A</v>
      </c>
      <c r="AP40" s="101" t="e">
        <f t="shared" ref="AP40" ca="1" si="38">AJ40</f>
        <v>#N/A</v>
      </c>
    </row>
    <row r="41" spans="1:42">
      <c r="A41" s="135">
        <f t="shared" si="0"/>
        <v>35</v>
      </c>
      <c r="B41" s="40"/>
      <c r="C41" s="41"/>
      <c r="D41" s="41"/>
      <c r="E41" s="42"/>
      <c r="F41" s="42"/>
      <c r="G41" s="42"/>
      <c r="H41" s="42"/>
      <c r="I41" s="42"/>
      <c r="J41" s="42"/>
      <c r="K41" s="42"/>
      <c r="L41" s="42"/>
      <c r="M41" s="142"/>
      <c r="N41" s="45" t="b">
        <f t="shared" si="16"/>
        <v>0</v>
      </c>
      <c r="O41" s="45" t="b">
        <f t="shared" si="1"/>
        <v>0</v>
      </c>
      <c r="P41" s="45" t="b">
        <f t="shared" si="2"/>
        <v>0</v>
      </c>
      <c r="Q41" s="45" t="b">
        <f t="shared" si="3"/>
        <v>0</v>
      </c>
      <c r="R41" s="46"/>
      <c r="S41" s="45">
        <f t="shared" si="23"/>
        <v>34</v>
      </c>
      <c r="T41" s="46"/>
      <c r="U41" s="176" t="e">
        <f t="shared" ca="1" si="17"/>
        <v>#N/A</v>
      </c>
      <c r="V41" s="47" t="e">
        <f t="shared" ca="1" si="18"/>
        <v>#N/A</v>
      </c>
      <c r="W41" s="47" t="str">
        <f t="shared" ca="1" si="19"/>
        <v/>
      </c>
      <c r="X41" s="176" t="e">
        <f t="shared" ca="1" si="28"/>
        <v>#N/A</v>
      </c>
      <c r="Y41" s="47" t="e">
        <f t="shared" ca="1" si="29"/>
        <v>#N/A</v>
      </c>
      <c r="Z41" s="47" t="str">
        <f t="shared" ca="1" si="30"/>
        <v/>
      </c>
      <c r="AA41" s="176" t="e">
        <f t="shared" ca="1" si="28"/>
        <v>#N/A</v>
      </c>
      <c r="AB41" s="47" t="e">
        <f t="shared" ca="1" si="29"/>
        <v>#N/A</v>
      </c>
      <c r="AC41" s="47" t="str">
        <f t="shared" ca="1" si="30"/>
        <v/>
      </c>
      <c r="AD41" s="92" t="str">
        <f t="shared" ca="1" si="20"/>
        <v/>
      </c>
      <c r="AE41" s="98" t="e">
        <f t="shared" ca="1" si="32"/>
        <v>#N/A</v>
      </c>
      <c r="AF41" s="99" t="e">
        <f t="shared" ca="1" si="32"/>
        <v>#N/A</v>
      </c>
      <c r="AG41" s="100" t="e">
        <f t="shared" ca="1" si="32"/>
        <v>#N/A</v>
      </c>
      <c r="AH41" s="100" t="e">
        <f t="shared" ca="1" si="32"/>
        <v>#N/A</v>
      </c>
      <c r="AI41" s="100" t="e">
        <f t="shared" ca="1" si="32"/>
        <v>#N/A</v>
      </c>
      <c r="AJ41" s="101" t="e">
        <f t="shared" ca="1" si="32"/>
        <v>#N/A</v>
      </c>
      <c r="AK41" s="102" t="e">
        <f t="shared" ca="1" si="22"/>
        <v>#N/A</v>
      </c>
      <c r="AL41" s="100" t="e">
        <f t="shared" ca="1" si="11"/>
        <v>#N/A</v>
      </c>
      <c r="AM41" s="100" t="e">
        <f t="shared" ca="1" si="12"/>
        <v>#N/A</v>
      </c>
      <c r="AN41" s="100" t="e">
        <f t="shared" ca="1" si="13"/>
        <v>#N/A</v>
      </c>
      <c r="AO41" s="100" t="e">
        <f t="shared" ca="1" si="14"/>
        <v>#N/A</v>
      </c>
      <c r="AP41" s="101" t="e">
        <f t="shared" ca="1" si="15"/>
        <v>#N/A</v>
      </c>
    </row>
    <row r="42" spans="1:42">
      <c r="M42" s="142"/>
      <c r="AD42" s="93"/>
      <c r="AE42" s="93"/>
      <c r="AF42" s="93"/>
    </row>
    <row r="43" spans="1:42">
      <c r="M43" s="142"/>
      <c r="AD43" s="93"/>
      <c r="AE43" s="93"/>
      <c r="AF43" s="93"/>
    </row>
    <row r="44" spans="1:42">
      <c r="M44" s="142"/>
      <c r="AD44" s="93"/>
      <c r="AE44" s="93"/>
      <c r="AF44" s="93"/>
    </row>
    <row r="45" spans="1:42">
      <c r="M45" s="142"/>
      <c r="AD45" s="93"/>
      <c r="AE45" s="93"/>
      <c r="AF45" s="93"/>
    </row>
    <row r="46" spans="1:42">
      <c r="M46" s="142"/>
      <c r="AD46" s="93"/>
      <c r="AE46" s="93"/>
      <c r="AF46" s="93"/>
    </row>
    <row r="47" spans="1:42">
      <c r="M47" s="142"/>
      <c r="AD47" s="93"/>
      <c r="AE47" s="93"/>
      <c r="AF47" s="93"/>
    </row>
    <row r="48" spans="1:42">
      <c r="M48" s="142"/>
      <c r="AD48" s="93"/>
      <c r="AE48" s="93"/>
      <c r="AF48" s="93"/>
    </row>
    <row r="49" spans="13:32">
      <c r="M49" s="142"/>
      <c r="AD49" s="93"/>
      <c r="AE49" s="93"/>
      <c r="AF49" s="93"/>
    </row>
    <row r="50" spans="13:32">
      <c r="M50" s="142"/>
      <c r="AD50" s="93"/>
      <c r="AE50" s="93"/>
      <c r="AF50" s="93"/>
    </row>
    <row r="51" spans="13:32">
      <c r="M51" s="142"/>
      <c r="AD51" s="93"/>
      <c r="AE51" s="93"/>
      <c r="AF51" s="93"/>
    </row>
    <row r="52" spans="13:32">
      <c r="M52" s="142"/>
      <c r="AD52" s="93"/>
      <c r="AE52" s="93"/>
      <c r="AF52" s="93"/>
    </row>
    <row r="53" spans="13:32">
      <c r="M53" s="142"/>
      <c r="AD53" s="93"/>
      <c r="AE53" s="93"/>
      <c r="AF53" s="93"/>
    </row>
    <row r="54" spans="13:32">
      <c r="M54" s="142"/>
      <c r="AD54" s="93"/>
      <c r="AE54" s="93"/>
      <c r="AF54" s="93"/>
    </row>
    <row r="55" spans="13:32">
      <c r="M55" s="142"/>
      <c r="AD55" s="93"/>
      <c r="AE55" s="93"/>
      <c r="AF55" s="93"/>
    </row>
    <row r="56" spans="13:32">
      <c r="M56" s="142"/>
      <c r="AD56" s="93"/>
      <c r="AE56" s="93"/>
      <c r="AF56" s="93"/>
    </row>
  </sheetData>
  <autoFilter ref="B6:AP6"/>
  <mergeCells count="9">
    <mergeCell ref="AE4:AJ4"/>
    <mergeCell ref="AK4:AP4"/>
    <mergeCell ref="AA4:AD4"/>
    <mergeCell ref="H4:L4"/>
    <mergeCell ref="B3:L3"/>
    <mergeCell ref="X4:Z4"/>
    <mergeCell ref="N3:Q3"/>
    <mergeCell ref="U4:W4"/>
    <mergeCell ref="U3:AP3"/>
  </mergeCells>
  <phoneticPr fontId="10" type="noConversion"/>
  <conditionalFormatting sqref="C7:D39 C41:D41">
    <cfRule type="expression" dxfId="127" priority="11" stopIfTrue="1">
      <formula>NOT(ISBLANK(C7))</formula>
    </cfRule>
  </conditionalFormatting>
  <conditionalFormatting sqref="B7:B39 B41">
    <cfRule type="expression" dxfId="126" priority="0" stopIfTrue="1">
      <formula>$N7</formula>
    </cfRule>
  </conditionalFormatting>
  <conditionalFormatting sqref="H7:L39 H41:L41">
    <cfRule type="expression" dxfId="125" priority="189" stopIfTrue="1">
      <formula>AND(H7&lt;&gt;"",NOT(H7))</formula>
    </cfRule>
    <cfRule type="expression" dxfId="124" priority="190" stopIfTrue="1">
      <formula>H7</formula>
    </cfRule>
  </conditionalFormatting>
  <conditionalFormatting sqref="H5:L39 H41:L41">
    <cfRule type="expression" dxfId="123" priority="16" stopIfTrue="1">
      <formula>NOT(H$2)</formula>
    </cfRule>
  </conditionalFormatting>
  <conditionalFormatting sqref="F7:F39 F41">
    <cfRule type="expression" dxfId="122" priority="15" stopIfTrue="1">
      <formula>$E7</formula>
    </cfRule>
    <cfRule type="expression" dxfId="121" priority="186" stopIfTrue="1">
      <formula>P7</formula>
    </cfRule>
  </conditionalFormatting>
  <conditionalFormatting sqref="E7:L39 E41:L41">
    <cfRule type="expression" dxfId="120" priority="13" stopIfTrue="1">
      <formula>NOT($N7)</formula>
    </cfRule>
  </conditionalFormatting>
  <conditionalFormatting sqref="E7:E39 G7:G39 G41 E41">
    <cfRule type="expression" dxfId="119" priority="184" stopIfTrue="1">
      <formula>O7</formula>
    </cfRule>
  </conditionalFormatting>
  <conditionalFormatting sqref="E7:G39 E41:G41">
    <cfRule type="expression" dxfId="118" priority="183" stopIfTrue="1">
      <formula>AND(E7&lt;&gt;"",NOT(O7))</formula>
    </cfRule>
  </conditionalFormatting>
  <conditionalFormatting sqref="C40:D40">
    <cfRule type="expression" dxfId="117" priority="1" stopIfTrue="1">
      <formula>NOT(ISBLANK(C40))</formula>
    </cfRule>
  </conditionalFormatting>
  <conditionalFormatting sqref="B40">
    <cfRule type="expression" dxfId="116" priority="9" stopIfTrue="1">
      <formula>$N40</formula>
    </cfRule>
  </conditionalFormatting>
  <conditionalFormatting sqref="H40:L40">
    <cfRule type="expression" dxfId="115" priority="8" stopIfTrue="1">
      <formula>AND(H40&lt;&gt;"",NOT(H40))</formula>
    </cfRule>
    <cfRule type="expression" dxfId="114" priority="191" stopIfTrue="1">
      <formula>H40</formula>
    </cfRule>
  </conditionalFormatting>
  <conditionalFormatting sqref="H40:L40">
    <cfRule type="expression" dxfId="113" priority="4" stopIfTrue="1">
      <formula>NOT(H$2)</formula>
    </cfRule>
  </conditionalFormatting>
  <conditionalFormatting sqref="F40">
    <cfRule type="expression" dxfId="112" priority="3" stopIfTrue="1">
      <formula>$E40</formula>
    </cfRule>
    <cfRule type="expression" dxfId="111" priority="7" stopIfTrue="1">
      <formula>P40</formula>
    </cfRule>
  </conditionalFormatting>
  <conditionalFormatting sqref="E40:L40">
    <cfRule type="expression" dxfId="110" priority="2" stopIfTrue="1">
      <formula>NOT($N40)</formula>
    </cfRule>
  </conditionalFormatting>
  <conditionalFormatting sqref="G40 E40">
    <cfRule type="expression" dxfId="109" priority="6" stopIfTrue="1">
      <formula>O40</formula>
    </cfRule>
  </conditionalFormatting>
  <conditionalFormatting sqref="E40:G40">
    <cfRule type="expression" dxfId="108" priority="5" stopIfTrue="1">
      <formula>AND(E40&lt;&gt;"",NOT(O40))</formula>
    </cfRule>
  </conditionalFormatting>
  <dataValidations count="2">
    <dataValidation type="list" allowBlank="1" showInputMessage="1" showErrorMessage="1" sqref="E7:L41">
      <formula1>"TRUE, FALSE"</formula1>
    </dataValidation>
    <dataValidation type="list" allowBlank="1" showInputMessage="1" showErrorMessage="1" sqref="C7:C41">
      <formula1>DataType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41"/>
  <sheetViews>
    <sheetView workbookViewId="0">
      <pane xSplit="10" ySplit="9" topLeftCell="K10" activePane="bottomRight" state="frozen"/>
      <selection activeCell="B6" sqref="B6"/>
      <selection pane="topRight" activeCell="K6" sqref="K6"/>
      <selection pane="bottomLeft" activeCell="B8" sqref="B8"/>
      <selection pane="bottomRight" activeCell="K10" sqref="K10"/>
    </sheetView>
  </sheetViews>
  <sheetFormatPr baseColWidth="10" defaultRowHeight="13" x14ac:dyDescent="0"/>
  <cols>
    <col min="1" max="1" width="5.42578125" hidden="1" customWidth="1"/>
    <col min="2" max="4" width="7.42578125" customWidth="1"/>
    <col min="5" max="6" width="11.7109375" hidden="1" customWidth="1"/>
    <col min="7" max="7" width="6.42578125" hidden="1" customWidth="1"/>
    <col min="8" max="10" width="7.42578125" hidden="1" customWidth="1"/>
    <col min="11" max="58" width="4.140625" customWidth="1"/>
    <col min="59" max="64" width="6.7109375" hidden="1" customWidth="1"/>
  </cols>
  <sheetData>
    <row r="1" spans="1:66" ht="44" hidden="1">
      <c r="A1" s="228" t="s">
        <v>105</v>
      </c>
      <c r="B1" s="183"/>
      <c r="C1" s="77"/>
      <c r="D1" s="184"/>
      <c r="E1" s="185"/>
      <c r="F1" s="185"/>
      <c r="G1" s="185"/>
      <c r="H1" s="185"/>
      <c r="I1" s="231" t="s">
        <v>17</v>
      </c>
      <c r="J1" s="186" t="s">
        <v>378</v>
      </c>
      <c r="K1" s="31">
        <f ca="1">IF(K2,1,0)</f>
        <v>0</v>
      </c>
      <c r="L1" s="31">
        <f t="shared" ref="L1:BF1" ca="1" si="0">IF(L2,1,0)</f>
        <v>0</v>
      </c>
      <c r="M1" s="31">
        <f t="shared" ca="1" si="0"/>
        <v>0</v>
      </c>
      <c r="N1" s="31">
        <f t="shared" ca="1" si="0"/>
        <v>0</v>
      </c>
      <c r="O1" s="31">
        <f t="shared" ca="1" si="0"/>
        <v>0</v>
      </c>
      <c r="P1" s="31">
        <f t="shared" ca="1" si="0"/>
        <v>0</v>
      </c>
      <c r="Q1" s="31">
        <f t="shared" ca="1" si="0"/>
        <v>0</v>
      </c>
      <c r="R1" s="31">
        <f t="shared" ca="1" si="0"/>
        <v>0</v>
      </c>
      <c r="S1" s="31">
        <f t="shared" ca="1" si="0"/>
        <v>0</v>
      </c>
      <c r="T1" s="31">
        <f t="shared" ca="1" si="0"/>
        <v>0</v>
      </c>
      <c r="U1" s="31">
        <f t="shared" ca="1" si="0"/>
        <v>0</v>
      </c>
      <c r="V1" s="31">
        <f t="shared" ca="1" si="0"/>
        <v>0</v>
      </c>
      <c r="W1" s="31">
        <f t="shared" ca="1" si="0"/>
        <v>0</v>
      </c>
      <c r="X1" s="31">
        <f t="shared" ca="1" si="0"/>
        <v>0</v>
      </c>
      <c r="Y1" s="31">
        <f t="shared" ca="1" si="0"/>
        <v>0</v>
      </c>
      <c r="Z1" s="31">
        <f t="shared" ca="1" si="0"/>
        <v>0</v>
      </c>
      <c r="AA1" s="31">
        <f t="shared" ca="1" si="0"/>
        <v>0</v>
      </c>
      <c r="AB1" s="31">
        <f t="shared" ca="1" si="0"/>
        <v>0</v>
      </c>
      <c r="AC1" s="31">
        <f t="shared" ca="1" si="0"/>
        <v>0</v>
      </c>
      <c r="AD1" s="31">
        <f t="shared" ca="1" si="0"/>
        <v>0</v>
      </c>
      <c r="AE1" s="31">
        <f t="shared" ca="1" si="0"/>
        <v>0</v>
      </c>
      <c r="AF1" s="31">
        <f t="shared" ca="1" si="0"/>
        <v>0</v>
      </c>
      <c r="AG1" s="31">
        <f t="shared" ca="1" si="0"/>
        <v>0</v>
      </c>
      <c r="AH1" s="31">
        <f t="shared" ca="1" si="0"/>
        <v>0</v>
      </c>
      <c r="AI1" s="31">
        <f t="shared" ca="1" si="0"/>
        <v>0</v>
      </c>
      <c r="AJ1" s="31">
        <f t="shared" ca="1" si="0"/>
        <v>0</v>
      </c>
      <c r="AK1" s="31">
        <f t="shared" ca="1" si="0"/>
        <v>0</v>
      </c>
      <c r="AL1" s="31">
        <f t="shared" ca="1" si="0"/>
        <v>0</v>
      </c>
      <c r="AM1" s="31">
        <f t="shared" ca="1" si="0"/>
        <v>0</v>
      </c>
      <c r="AN1" s="31">
        <f t="shared" ca="1" si="0"/>
        <v>0</v>
      </c>
      <c r="AO1" s="31">
        <f t="shared" ca="1" si="0"/>
        <v>0</v>
      </c>
      <c r="AP1" s="31">
        <f t="shared" ca="1" si="0"/>
        <v>0</v>
      </c>
      <c r="AQ1" s="31">
        <f t="shared" ca="1" si="0"/>
        <v>0</v>
      </c>
      <c r="AR1" s="31">
        <f t="shared" ca="1" si="0"/>
        <v>0</v>
      </c>
      <c r="AS1" s="31">
        <f t="shared" ca="1" si="0"/>
        <v>0</v>
      </c>
      <c r="AT1" s="31">
        <f t="shared" ca="1" si="0"/>
        <v>0</v>
      </c>
      <c r="AU1" s="31">
        <f t="shared" ca="1" si="0"/>
        <v>0</v>
      </c>
      <c r="AV1" s="31">
        <f t="shared" ca="1" si="0"/>
        <v>0</v>
      </c>
      <c r="AW1" s="31">
        <f t="shared" ca="1" si="0"/>
        <v>0</v>
      </c>
      <c r="AX1" s="31">
        <f t="shared" ca="1" si="0"/>
        <v>0</v>
      </c>
      <c r="AY1" s="31">
        <f t="shared" ca="1" si="0"/>
        <v>0</v>
      </c>
      <c r="AZ1" s="31">
        <f t="shared" ca="1" si="0"/>
        <v>0</v>
      </c>
      <c r="BA1" s="31">
        <f t="shared" ca="1" si="0"/>
        <v>0</v>
      </c>
      <c r="BB1" s="31">
        <f t="shared" ca="1" si="0"/>
        <v>0</v>
      </c>
      <c r="BC1" s="31">
        <f t="shared" ca="1" si="0"/>
        <v>0</v>
      </c>
      <c r="BD1" s="31">
        <f t="shared" ca="1" si="0"/>
        <v>0</v>
      </c>
      <c r="BE1" s="31">
        <f t="shared" ca="1" si="0"/>
        <v>0</v>
      </c>
      <c r="BF1" s="31">
        <f t="shared" ca="1" si="0"/>
        <v>0</v>
      </c>
      <c r="BG1" s="185"/>
      <c r="BH1" s="185"/>
      <c r="BI1" s="185"/>
      <c r="BJ1" s="185"/>
      <c r="BK1" s="185"/>
      <c r="BL1" s="185"/>
    </row>
    <row r="2" spans="1:66" ht="39" hidden="1" customHeight="1">
      <c r="A2" s="229"/>
      <c r="B2" s="22"/>
      <c r="C2" s="22"/>
      <c r="D2" s="22"/>
      <c r="E2" s="22"/>
      <c r="F2" s="22"/>
      <c r="G2" s="22"/>
      <c r="H2" s="22"/>
      <c r="I2" s="232"/>
      <c r="J2" s="186" t="s">
        <v>106</v>
      </c>
      <c r="K2" s="31" t="b">
        <f ca="1">K$9&lt;&gt;""</f>
        <v>0</v>
      </c>
      <c r="L2" s="31" t="b">
        <f ca="1">K2</f>
        <v>0</v>
      </c>
      <c r="M2" s="31" t="b">
        <f ca="1">K2</f>
        <v>0</v>
      </c>
      <c r="N2" s="31" t="b">
        <f t="shared" ref="N2" ca="1" si="1">N$9&lt;&gt;""</f>
        <v>0</v>
      </c>
      <c r="O2" s="31" t="b">
        <f t="shared" ref="O2" ca="1" si="2">N2</f>
        <v>0</v>
      </c>
      <c r="P2" s="31" t="b">
        <f t="shared" ref="P2:P4" ca="1" si="3">N2</f>
        <v>0</v>
      </c>
      <c r="Q2" s="31" t="b">
        <f t="shared" ref="Q2" ca="1" si="4">Q$9&lt;&gt;""</f>
        <v>0</v>
      </c>
      <c r="R2" s="31" t="b">
        <f t="shared" ref="R2" ca="1" si="5">Q2</f>
        <v>0</v>
      </c>
      <c r="S2" s="31" t="b">
        <f t="shared" ref="S2:S4" ca="1" si="6">Q2</f>
        <v>0</v>
      </c>
      <c r="T2" s="31" t="b">
        <f t="shared" ref="T2" ca="1" si="7">T$9&lt;&gt;""</f>
        <v>0</v>
      </c>
      <c r="U2" s="31" t="b">
        <f t="shared" ref="U2" ca="1" si="8">T2</f>
        <v>0</v>
      </c>
      <c r="V2" s="31" t="b">
        <f t="shared" ref="V2:V4" ca="1" si="9">T2</f>
        <v>0</v>
      </c>
      <c r="W2" s="31" t="b">
        <f t="shared" ref="W2" ca="1" si="10">W$9&lt;&gt;""</f>
        <v>0</v>
      </c>
      <c r="X2" s="31" t="b">
        <f t="shared" ref="X2" ca="1" si="11">W2</f>
        <v>0</v>
      </c>
      <c r="Y2" s="31" t="b">
        <f t="shared" ref="Y2:Y4" ca="1" si="12">W2</f>
        <v>0</v>
      </c>
      <c r="Z2" s="31" t="b">
        <f t="shared" ref="Z2" ca="1" si="13">Z$9&lt;&gt;""</f>
        <v>0</v>
      </c>
      <c r="AA2" s="31" t="b">
        <f t="shared" ref="AA2" ca="1" si="14">Z2</f>
        <v>0</v>
      </c>
      <c r="AB2" s="31" t="b">
        <f t="shared" ref="AB2:AB4" ca="1" si="15">Z2</f>
        <v>0</v>
      </c>
      <c r="AC2" s="31" t="b">
        <f t="shared" ref="AC2" ca="1" si="16">AC$9&lt;&gt;""</f>
        <v>0</v>
      </c>
      <c r="AD2" s="31" t="b">
        <f t="shared" ref="AD2" ca="1" si="17">AC2</f>
        <v>0</v>
      </c>
      <c r="AE2" s="31" t="b">
        <f t="shared" ref="AE2:AE4" ca="1" si="18">AC2</f>
        <v>0</v>
      </c>
      <c r="AF2" s="31" t="b">
        <f t="shared" ref="AF2" ca="1" si="19">AF$9&lt;&gt;""</f>
        <v>0</v>
      </c>
      <c r="AG2" s="31" t="b">
        <f t="shared" ref="AG2" ca="1" si="20">AF2</f>
        <v>0</v>
      </c>
      <c r="AH2" s="31" t="b">
        <f t="shared" ref="AH2:AH4" ca="1" si="21">AF2</f>
        <v>0</v>
      </c>
      <c r="AI2" s="31" t="b">
        <f t="shared" ref="AI2" ca="1" si="22">AI$9&lt;&gt;""</f>
        <v>0</v>
      </c>
      <c r="AJ2" s="31" t="b">
        <f t="shared" ref="AJ2" ca="1" si="23">AI2</f>
        <v>0</v>
      </c>
      <c r="AK2" s="31" t="b">
        <f t="shared" ref="AK2:AK4" ca="1" si="24">AI2</f>
        <v>0</v>
      </c>
      <c r="AL2" s="31" t="b">
        <f t="shared" ref="AL2" ca="1" si="25">AL$9&lt;&gt;""</f>
        <v>0</v>
      </c>
      <c r="AM2" s="31" t="b">
        <f t="shared" ref="AM2" ca="1" si="26">AL2</f>
        <v>0</v>
      </c>
      <c r="AN2" s="31" t="b">
        <f t="shared" ref="AN2:AN4" ca="1" si="27">AL2</f>
        <v>0</v>
      </c>
      <c r="AO2" s="31" t="b">
        <f t="shared" ref="AO2" ca="1" si="28">AO$9&lt;&gt;""</f>
        <v>0</v>
      </c>
      <c r="AP2" s="31" t="b">
        <f t="shared" ref="AP2" ca="1" si="29">AO2</f>
        <v>0</v>
      </c>
      <c r="AQ2" s="31" t="b">
        <f t="shared" ref="AQ2:AQ4" ca="1" si="30">AO2</f>
        <v>0</v>
      </c>
      <c r="AR2" s="31" t="b">
        <f t="shared" ref="AR2" ca="1" si="31">AR$9&lt;&gt;""</f>
        <v>0</v>
      </c>
      <c r="AS2" s="31" t="b">
        <f t="shared" ref="AS2" ca="1" si="32">AR2</f>
        <v>0</v>
      </c>
      <c r="AT2" s="31" t="b">
        <f t="shared" ref="AT2:AT4" ca="1" si="33">AR2</f>
        <v>0</v>
      </c>
      <c r="AU2" s="31" t="b">
        <f t="shared" ref="AU2" ca="1" si="34">AU$9&lt;&gt;""</f>
        <v>0</v>
      </c>
      <c r="AV2" s="31" t="b">
        <f t="shared" ref="AV2" ca="1" si="35">AU2</f>
        <v>0</v>
      </c>
      <c r="AW2" s="31" t="b">
        <f t="shared" ref="AW2:AW4" ca="1" si="36">AU2</f>
        <v>0</v>
      </c>
      <c r="AX2" s="31" t="b">
        <f t="shared" ref="AX2" ca="1" si="37">AX$9&lt;&gt;""</f>
        <v>0</v>
      </c>
      <c r="AY2" s="31" t="b">
        <f t="shared" ref="AY2" ca="1" si="38">AX2</f>
        <v>0</v>
      </c>
      <c r="AZ2" s="31" t="b">
        <f t="shared" ref="AZ2:AZ4" ca="1" si="39">AX2</f>
        <v>0</v>
      </c>
      <c r="BA2" s="31" t="b">
        <f t="shared" ref="BA2" ca="1" si="40">BA$9&lt;&gt;""</f>
        <v>0</v>
      </c>
      <c r="BB2" s="31" t="b">
        <f t="shared" ref="BB2" ca="1" si="41">BA2</f>
        <v>0</v>
      </c>
      <c r="BC2" s="31" t="b">
        <f t="shared" ref="BC2:BC4" ca="1" si="42">BA2</f>
        <v>0</v>
      </c>
      <c r="BD2" s="31" t="b">
        <f t="shared" ref="BD2" ca="1" si="43">BD$9&lt;&gt;""</f>
        <v>0</v>
      </c>
      <c r="BE2" s="31" t="b">
        <f t="shared" ref="BE2" ca="1" si="44">BD2</f>
        <v>0</v>
      </c>
      <c r="BF2" s="31" t="b">
        <f t="shared" ref="BF2:BF4" ca="1" si="45">BD2</f>
        <v>0</v>
      </c>
      <c r="BG2" s="22"/>
      <c r="BH2" s="22"/>
      <c r="BI2" s="22"/>
      <c r="BJ2" s="22"/>
      <c r="BK2" s="22"/>
      <c r="BL2" s="22"/>
    </row>
    <row r="3" spans="1:66" ht="33" hidden="1">
      <c r="A3" s="229"/>
      <c r="B3" s="22"/>
      <c r="C3" s="22"/>
      <c r="D3" s="22"/>
      <c r="E3" s="22"/>
      <c r="F3" s="22"/>
      <c r="G3" s="22"/>
      <c r="H3" s="22"/>
      <c r="I3" s="232"/>
      <c r="J3" s="186" t="s">
        <v>379</v>
      </c>
      <c r="K3" s="31">
        <f t="shared" ref="K3:BF3" ca="1" si="46">IF(K4,1,0)</f>
        <v>1</v>
      </c>
      <c r="L3" s="31">
        <f t="shared" ca="1" si="46"/>
        <v>1</v>
      </c>
      <c r="M3" s="31">
        <f t="shared" ca="1" si="46"/>
        <v>1</v>
      </c>
      <c r="N3" s="31">
        <f t="shared" ca="1" si="46"/>
        <v>1</v>
      </c>
      <c r="O3" s="31">
        <f t="shared" ca="1" si="46"/>
        <v>1</v>
      </c>
      <c r="P3" s="31">
        <f t="shared" ca="1" si="46"/>
        <v>1</v>
      </c>
      <c r="Q3" s="31">
        <f t="shared" ca="1" si="46"/>
        <v>1</v>
      </c>
      <c r="R3" s="31">
        <f t="shared" ca="1" si="46"/>
        <v>1</v>
      </c>
      <c r="S3" s="31">
        <f t="shared" ca="1" si="46"/>
        <v>1</v>
      </c>
      <c r="T3" s="31">
        <f t="shared" ca="1" si="46"/>
        <v>1</v>
      </c>
      <c r="U3" s="31">
        <f t="shared" ca="1" si="46"/>
        <v>1</v>
      </c>
      <c r="V3" s="31">
        <f t="shared" ca="1" si="46"/>
        <v>1</v>
      </c>
      <c r="W3" s="31">
        <f t="shared" ca="1" si="46"/>
        <v>1</v>
      </c>
      <c r="X3" s="31">
        <f t="shared" ca="1" si="46"/>
        <v>1</v>
      </c>
      <c r="Y3" s="31">
        <f t="shared" ca="1" si="46"/>
        <v>1</v>
      </c>
      <c r="Z3" s="31">
        <f t="shared" ca="1" si="46"/>
        <v>1</v>
      </c>
      <c r="AA3" s="31">
        <f t="shared" ca="1" si="46"/>
        <v>1</v>
      </c>
      <c r="AB3" s="31">
        <f t="shared" ca="1" si="46"/>
        <v>1</v>
      </c>
      <c r="AC3" s="31">
        <f t="shared" ca="1" si="46"/>
        <v>1</v>
      </c>
      <c r="AD3" s="31">
        <f t="shared" ca="1" si="46"/>
        <v>1</v>
      </c>
      <c r="AE3" s="31">
        <f t="shared" ca="1" si="46"/>
        <v>1</v>
      </c>
      <c r="AF3" s="31">
        <f t="shared" ca="1" si="46"/>
        <v>1</v>
      </c>
      <c r="AG3" s="31">
        <f t="shared" ca="1" si="46"/>
        <v>1</v>
      </c>
      <c r="AH3" s="31">
        <f t="shared" ca="1" si="46"/>
        <v>1</v>
      </c>
      <c r="AI3" s="31">
        <f t="shared" ca="1" si="46"/>
        <v>1</v>
      </c>
      <c r="AJ3" s="31">
        <f t="shared" ca="1" si="46"/>
        <v>1</v>
      </c>
      <c r="AK3" s="31">
        <f t="shared" ca="1" si="46"/>
        <v>1</v>
      </c>
      <c r="AL3" s="31">
        <f t="shared" ca="1" si="46"/>
        <v>1</v>
      </c>
      <c r="AM3" s="31">
        <f t="shared" ca="1" si="46"/>
        <v>1</v>
      </c>
      <c r="AN3" s="31">
        <f t="shared" ca="1" si="46"/>
        <v>1</v>
      </c>
      <c r="AO3" s="31">
        <f t="shared" ca="1" si="46"/>
        <v>1</v>
      </c>
      <c r="AP3" s="31">
        <f t="shared" ca="1" si="46"/>
        <v>1</v>
      </c>
      <c r="AQ3" s="31">
        <f t="shared" ca="1" si="46"/>
        <v>1</v>
      </c>
      <c r="AR3" s="31">
        <f t="shared" ca="1" si="46"/>
        <v>1</v>
      </c>
      <c r="AS3" s="31">
        <f t="shared" ca="1" si="46"/>
        <v>1</v>
      </c>
      <c r="AT3" s="31">
        <f t="shared" ca="1" si="46"/>
        <v>1</v>
      </c>
      <c r="AU3" s="31">
        <f t="shared" ca="1" si="46"/>
        <v>1</v>
      </c>
      <c r="AV3" s="31">
        <f t="shared" ca="1" si="46"/>
        <v>1</v>
      </c>
      <c r="AW3" s="31">
        <f t="shared" ca="1" si="46"/>
        <v>1</v>
      </c>
      <c r="AX3" s="31">
        <f t="shared" ca="1" si="46"/>
        <v>1</v>
      </c>
      <c r="AY3" s="31">
        <f t="shared" ca="1" si="46"/>
        <v>1</v>
      </c>
      <c r="AZ3" s="31">
        <f t="shared" ca="1" si="46"/>
        <v>1</v>
      </c>
      <c r="BA3" s="31">
        <f t="shared" ca="1" si="46"/>
        <v>1</v>
      </c>
      <c r="BB3" s="31">
        <f t="shared" ca="1" si="46"/>
        <v>1</v>
      </c>
      <c r="BC3" s="31">
        <f t="shared" ca="1" si="46"/>
        <v>1</v>
      </c>
      <c r="BD3" s="31">
        <f t="shared" ca="1" si="46"/>
        <v>1</v>
      </c>
      <c r="BE3" s="31">
        <f t="shared" ca="1" si="46"/>
        <v>1</v>
      </c>
      <c r="BF3" s="31">
        <f t="shared" ca="1" si="46"/>
        <v>1</v>
      </c>
      <c r="BG3" s="22"/>
      <c r="BH3" s="22"/>
      <c r="BI3" s="22"/>
      <c r="BJ3" s="22"/>
      <c r="BK3" s="22"/>
      <c r="BL3" s="22"/>
    </row>
    <row r="4" spans="1:66" ht="22" hidden="1">
      <c r="A4" s="229"/>
      <c r="B4" s="22"/>
      <c r="C4" s="22"/>
      <c r="D4" s="22"/>
      <c r="E4" s="22"/>
      <c r="F4" s="22"/>
      <c r="G4" s="22"/>
      <c r="H4" s="22">
        <f>COLUMN(Actors!$F$6)-COLUMN(Actors!$B$6)+1</f>
        <v>5</v>
      </c>
      <c r="I4" s="233"/>
      <c r="J4" s="186" t="s">
        <v>67</v>
      </c>
      <c r="K4" s="31" t="b">
        <f ca="1">NOT(IF(K$2,VLOOKUP(K$9,RawActorTable,$H4,FALSE),FALSE))</f>
        <v>1</v>
      </c>
      <c r="L4" s="31" t="b">
        <f ca="1">K4</f>
        <v>1</v>
      </c>
      <c r="M4" s="31" t="b">
        <f ca="1">K4</f>
        <v>1</v>
      </c>
      <c r="N4" s="31" t="b">
        <f t="shared" ref="N4" ca="1" si="47">NOT(IF(N$2,VLOOKUP(N$9,RawActorTable,$H4,FALSE),FALSE))</f>
        <v>1</v>
      </c>
      <c r="O4" s="31" t="b">
        <f t="shared" ref="O4" ca="1" si="48">N4</f>
        <v>1</v>
      </c>
      <c r="P4" s="31" t="b">
        <f t="shared" ca="1" si="3"/>
        <v>1</v>
      </c>
      <c r="Q4" s="31" t="b">
        <f t="shared" ref="Q4" ca="1" si="49">NOT(IF(Q$2,VLOOKUP(Q$9,RawActorTable,$H4,FALSE),FALSE))</f>
        <v>1</v>
      </c>
      <c r="R4" s="31" t="b">
        <f t="shared" ref="R4" ca="1" si="50">Q4</f>
        <v>1</v>
      </c>
      <c r="S4" s="31" t="b">
        <f t="shared" ca="1" si="6"/>
        <v>1</v>
      </c>
      <c r="T4" s="31" t="b">
        <f t="shared" ref="T4" ca="1" si="51">NOT(IF(T$2,VLOOKUP(T$9,RawActorTable,$H4,FALSE),FALSE))</f>
        <v>1</v>
      </c>
      <c r="U4" s="31" t="b">
        <f t="shared" ref="U4" ca="1" si="52">T4</f>
        <v>1</v>
      </c>
      <c r="V4" s="31" t="b">
        <f t="shared" ca="1" si="9"/>
        <v>1</v>
      </c>
      <c r="W4" s="31" t="b">
        <f t="shared" ref="W4" ca="1" si="53">NOT(IF(W$2,VLOOKUP(W$9,RawActorTable,$H4,FALSE),FALSE))</f>
        <v>1</v>
      </c>
      <c r="X4" s="31" t="b">
        <f t="shared" ref="X4" ca="1" si="54">W4</f>
        <v>1</v>
      </c>
      <c r="Y4" s="31" t="b">
        <f t="shared" ca="1" si="12"/>
        <v>1</v>
      </c>
      <c r="Z4" s="31" t="b">
        <f t="shared" ref="Z4" ca="1" si="55">NOT(IF(Z$2,VLOOKUP(Z$9,RawActorTable,$H4,FALSE),FALSE))</f>
        <v>1</v>
      </c>
      <c r="AA4" s="31" t="b">
        <f t="shared" ref="AA4" ca="1" si="56">Z4</f>
        <v>1</v>
      </c>
      <c r="AB4" s="31" t="b">
        <f t="shared" ca="1" si="15"/>
        <v>1</v>
      </c>
      <c r="AC4" s="31" t="b">
        <f t="shared" ref="AC4" ca="1" si="57">NOT(IF(AC$2,VLOOKUP(AC$9,RawActorTable,$H4,FALSE),FALSE))</f>
        <v>1</v>
      </c>
      <c r="AD4" s="31" t="b">
        <f t="shared" ref="AD4" ca="1" si="58">AC4</f>
        <v>1</v>
      </c>
      <c r="AE4" s="31" t="b">
        <f t="shared" ca="1" si="18"/>
        <v>1</v>
      </c>
      <c r="AF4" s="31" t="b">
        <f t="shared" ref="AF4" ca="1" si="59">NOT(IF(AF$2,VLOOKUP(AF$9,RawActorTable,$H4,FALSE),FALSE))</f>
        <v>1</v>
      </c>
      <c r="AG4" s="31" t="b">
        <f t="shared" ref="AG4" ca="1" si="60">AF4</f>
        <v>1</v>
      </c>
      <c r="AH4" s="31" t="b">
        <f t="shared" ca="1" si="21"/>
        <v>1</v>
      </c>
      <c r="AI4" s="31" t="b">
        <f t="shared" ref="AI4" ca="1" si="61">NOT(IF(AI$2,VLOOKUP(AI$9,RawActorTable,$H4,FALSE),FALSE))</f>
        <v>1</v>
      </c>
      <c r="AJ4" s="31" t="b">
        <f t="shared" ref="AJ4" ca="1" si="62">AI4</f>
        <v>1</v>
      </c>
      <c r="AK4" s="31" t="b">
        <f t="shared" ca="1" si="24"/>
        <v>1</v>
      </c>
      <c r="AL4" s="31" t="b">
        <f t="shared" ref="AL4" ca="1" si="63">NOT(IF(AL$2,VLOOKUP(AL$9,RawActorTable,$H4,FALSE),FALSE))</f>
        <v>1</v>
      </c>
      <c r="AM4" s="31" t="b">
        <f t="shared" ref="AM4" ca="1" si="64">AL4</f>
        <v>1</v>
      </c>
      <c r="AN4" s="31" t="b">
        <f t="shared" ca="1" si="27"/>
        <v>1</v>
      </c>
      <c r="AO4" s="31" t="b">
        <f t="shared" ref="AO4" ca="1" si="65">NOT(IF(AO$2,VLOOKUP(AO$9,RawActorTable,$H4,FALSE),FALSE))</f>
        <v>1</v>
      </c>
      <c r="AP4" s="31" t="b">
        <f t="shared" ref="AP4" ca="1" si="66">AO4</f>
        <v>1</v>
      </c>
      <c r="AQ4" s="31" t="b">
        <f t="shared" ca="1" si="30"/>
        <v>1</v>
      </c>
      <c r="AR4" s="31" t="b">
        <f t="shared" ref="AR4" ca="1" si="67">NOT(IF(AR$2,VLOOKUP(AR$9,RawActorTable,$H4,FALSE),FALSE))</f>
        <v>1</v>
      </c>
      <c r="AS4" s="31" t="b">
        <f t="shared" ref="AS4" ca="1" si="68">AR4</f>
        <v>1</v>
      </c>
      <c r="AT4" s="31" t="b">
        <f t="shared" ca="1" si="33"/>
        <v>1</v>
      </c>
      <c r="AU4" s="31" t="b">
        <f t="shared" ref="AU4" ca="1" si="69">NOT(IF(AU$2,VLOOKUP(AU$9,RawActorTable,$H4,FALSE),FALSE))</f>
        <v>1</v>
      </c>
      <c r="AV4" s="31" t="b">
        <f t="shared" ref="AV4" ca="1" si="70">AU4</f>
        <v>1</v>
      </c>
      <c r="AW4" s="31" t="b">
        <f t="shared" ca="1" si="36"/>
        <v>1</v>
      </c>
      <c r="AX4" s="31" t="b">
        <f t="shared" ref="AX4" ca="1" si="71">NOT(IF(AX$2,VLOOKUP(AX$9,RawActorTable,$H4,FALSE),FALSE))</f>
        <v>1</v>
      </c>
      <c r="AY4" s="31" t="b">
        <f t="shared" ref="AY4" ca="1" si="72">AX4</f>
        <v>1</v>
      </c>
      <c r="AZ4" s="31" t="b">
        <f t="shared" ca="1" si="39"/>
        <v>1</v>
      </c>
      <c r="BA4" s="31" t="b">
        <f t="shared" ref="BA4" ca="1" si="73">NOT(IF(BA$2,VLOOKUP(BA$9,RawActorTable,$H4,FALSE),FALSE))</f>
        <v>1</v>
      </c>
      <c r="BB4" s="31" t="b">
        <f t="shared" ref="BB4" ca="1" si="74">BA4</f>
        <v>1</v>
      </c>
      <c r="BC4" s="31" t="b">
        <f t="shared" ca="1" si="42"/>
        <v>1</v>
      </c>
      <c r="BD4" s="31" t="b">
        <f t="shared" ref="BD4" ca="1" si="75">NOT(IF(BD$2,VLOOKUP(BD$9,RawActorTable,$H4,FALSE),FALSE))</f>
        <v>1</v>
      </c>
      <c r="BE4" s="31" t="b">
        <f t="shared" ref="BE4" ca="1" si="76">BD4</f>
        <v>1</v>
      </c>
      <c r="BF4" s="31" t="b">
        <f t="shared" ca="1" si="45"/>
        <v>1</v>
      </c>
      <c r="BG4" s="22"/>
      <c r="BH4" s="22"/>
      <c r="BI4" s="22"/>
      <c r="BJ4" s="22"/>
      <c r="BK4" s="22"/>
      <c r="BL4" s="22"/>
    </row>
    <row r="5" spans="1:66" ht="13" hidden="1" customHeight="1">
      <c r="A5" s="229"/>
      <c r="B5" s="22"/>
      <c r="C5" s="22">
        <f>ROW($C$10)-2</f>
        <v>8</v>
      </c>
      <c r="D5" s="22"/>
      <c r="E5" s="22"/>
      <c r="F5" s="22"/>
      <c r="G5" s="22"/>
      <c r="H5" s="22">
        <f>COLUMN('Data Type Reference'!$C$2)</f>
        <v>3</v>
      </c>
      <c r="I5" s="22">
        <f>COLUMN('Data Type Reference'!$D$2)</f>
        <v>4</v>
      </c>
      <c r="J5" s="22">
        <f>COLUMN('Data Type Reference'!$G$2)</f>
        <v>7</v>
      </c>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row>
    <row r="6" spans="1:66" ht="13" hidden="1" customHeight="1">
      <c r="A6" s="229"/>
      <c r="B6" s="22"/>
      <c r="C6" s="22">
        <f>COLUMN($K$9)-3</f>
        <v>8</v>
      </c>
      <c r="D6" s="22"/>
      <c r="E6" s="22">
        <f>COLUMN('Data Model'!$C$6)-COLUMN('Data Model'!$A$6)</f>
        <v>2</v>
      </c>
      <c r="F6" s="22"/>
      <c r="G6" s="22">
        <f>(COLUMN('Data Model'!$Q$6)-COLUMN('Data Model'!$B$6))+1</f>
        <v>16</v>
      </c>
      <c r="H6" s="22">
        <f>COLUMN('Data Type Reference'!$E$2)</f>
        <v>5</v>
      </c>
      <c r="I6" s="22">
        <f>COLUMN('Data Type Reference'!$F$2)</f>
        <v>6</v>
      </c>
      <c r="J6" s="22">
        <f>COLUMN('Data Type Reference'!$H$2)</f>
        <v>8</v>
      </c>
      <c r="K6" s="65">
        <f t="shared" ref="K6:BF6" si="77">MOD(COLUMN(),3)</f>
        <v>2</v>
      </c>
      <c r="L6" s="65">
        <f t="shared" si="77"/>
        <v>0</v>
      </c>
      <c r="M6" s="65">
        <f t="shared" si="77"/>
        <v>1</v>
      </c>
      <c r="N6" s="65">
        <f t="shared" si="77"/>
        <v>2</v>
      </c>
      <c r="O6" s="65">
        <f t="shared" si="77"/>
        <v>0</v>
      </c>
      <c r="P6" s="65">
        <f t="shared" si="77"/>
        <v>1</v>
      </c>
      <c r="Q6" s="65">
        <f t="shared" si="77"/>
        <v>2</v>
      </c>
      <c r="R6" s="65">
        <f t="shared" si="77"/>
        <v>0</v>
      </c>
      <c r="S6" s="65">
        <f t="shared" si="77"/>
        <v>1</v>
      </c>
      <c r="T6" s="65">
        <f t="shared" si="77"/>
        <v>2</v>
      </c>
      <c r="U6" s="65">
        <f t="shared" si="77"/>
        <v>0</v>
      </c>
      <c r="V6" s="65">
        <f t="shared" si="77"/>
        <v>1</v>
      </c>
      <c r="W6" s="65">
        <f t="shared" si="77"/>
        <v>2</v>
      </c>
      <c r="X6" s="65">
        <f t="shared" si="77"/>
        <v>0</v>
      </c>
      <c r="Y6" s="65">
        <f t="shared" si="77"/>
        <v>1</v>
      </c>
      <c r="Z6" s="65">
        <f t="shared" si="77"/>
        <v>2</v>
      </c>
      <c r="AA6" s="65">
        <f t="shared" si="77"/>
        <v>0</v>
      </c>
      <c r="AB6" s="65">
        <f t="shared" si="77"/>
        <v>1</v>
      </c>
      <c r="AC6" s="65">
        <f t="shared" si="77"/>
        <v>2</v>
      </c>
      <c r="AD6" s="65">
        <f t="shared" si="77"/>
        <v>0</v>
      </c>
      <c r="AE6" s="65">
        <f t="shared" si="77"/>
        <v>1</v>
      </c>
      <c r="AF6" s="65">
        <f t="shared" si="77"/>
        <v>2</v>
      </c>
      <c r="AG6" s="65">
        <f t="shared" si="77"/>
        <v>0</v>
      </c>
      <c r="AH6" s="65">
        <f t="shared" si="77"/>
        <v>1</v>
      </c>
      <c r="AI6" s="65">
        <f t="shared" si="77"/>
        <v>2</v>
      </c>
      <c r="AJ6" s="65">
        <f t="shared" si="77"/>
        <v>0</v>
      </c>
      <c r="AK6" s="65">
        <f t="shared" si="77"/>
        <v>1</v>
      </c>
      <c r="AL6" s="65">
        <f t="shared" si="77"/>
        <v>2</v>
      </c>
      <c r="AM6" s="65">
        <f t="shared" si="77"/>
        <v>0</v>
      </c>
      <c r="AN6" s="65">
        <f t="shared" si="77"/>
        <v>1</v>
      </c>
      <c r="AO6" s="65">
        <f t="shared" si="77"/>
        <v>2</v>
      </c>
      <c r="AP6" s="65">
        <f t="shared" si="77"/>
        <v>0</v>
      </c>
      <c r="AQ6" s="65">
        <f t="shared" si="77"/>
        <v>1</v>
      </c>
      <c r="AR6" s="65">
        <f t="shared" si="77"/>
        <v>2</v>
      </c>
      <c r="AS6" s="65">
        <f t="shared" si="77"/>
        <v>0</v>
      </c>
      <c r="AT6" s="65">
        <f t="shared" si="77"/>
        <v>1</v>
      </c>
      <c r="AU6" s="65">
        <f t="shared" si="77"/>
        <v>2</v>
      </c>
      <c r="AV6" s="65">
        <f t="shared" si="77"/>
        <v>0</v>
      </c>
      <c r="AW6" s="65">
        <f t="shared" si="77"/>
        <v>1</v>
      </c>
      <c r="AX6" s="65">
        <f t="shared" si="77"/>
        <v>2</v>
      </c>
      <c r="AY6" s="65">
        <f t="shared" si="77"/>
        <v>0</v>
      </c>
      <c r="AZ6" s="65">
        <f t="shared" si="77"/>
        <v>1</v>
      </c>
      <c r="BA6" s="65">
        <f t="shared" si="77"/>
        <v>2</v>
      </c>
      <c r="BB6" s="65">
        <f t="shared" si="77"/>
        <v>0</v>
      </c>
      <c r="BC6" s="65">
        <f t="shared" si="77"/>
        <v>1</v>
      </c>
      <c r="BD6" s="65">
        <f t="shared" si="77"/>
        <v>2</v>
      </c>
      <c r="BE6" s="65">
        <f t="shared" si="77"/>
        <v>0</v>
      </c>
      <c r="BF6" s="65">
        <f t="shared" si="77"/>
        <v>1</v>
      </c>
      <c r="BG6" s="65">
        <f t="shared" ref="BG6:BL6" si="78">MOD(COLUMN(),3)</f>
        <v>2</v>
      </c>
      <c r="BH6" s="65">
        <f t="shared" si="78"/>
        <v>0</v>
      </c>
      <c r="BI6" s="65">
        <f t="shared" si="78"/>
        <v>1</v>
      </c>
      <c r="BJ6" s="65">
        <f t="shared" si="78"/>
        <v>2</v>
      </c>
      <c r="BK6" s="65">
        <f t="shared" si="78"/>
        <v>0</v>
      </c>
      <c r="BL6" s="65">
        <f t="shared" si="78"/>
        <v>1</v>
      </c>
    </row>
    <row r="7" spans="1:66" ht="33" hidden="1" customHeight="1">
      <c r="A7" s="229"/>
      <c r="B7" s="217" t="s">
        <v>98</v>
      </c>
      <c r="C7" s="218"/>
      <c r="D7" s="218"/>
      <c r="E7" s="218"/>
      <c r="F7" s="218"/>
      <c r="G7" s="218"/>
      <c r="H7" s="218"/>
      <c r="I7" s="218"/>
      <c r="J7" s="248"/>
      <c r="K7" s="205" t="s">
        <v>71</v>
      </c>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227"/>
      <c r="BG7" s="217" t="s">
        <v>65</v>
      </c>
      <c r="BH7" s="247"/>
      <c r="BI7" s="218"/>
      <c r="BJ7" s="218"/>
      <c r="BK7" s="218"/>
      <c r="BL7" s="248"/>
    </row>
    <row r="8" spans="1:66" ht="16" customHeight="1">
      <c r="A8" s="229"/>
      <c r="B8" s="58" t="s">
        <v>102</v>
      </c>
      <c r="C8" s="59" t="s">
        <v>103</v>
      </c>
      <c r="D8" s="60" t="s">
        <v>104</v>
      </c>
      <c r="E8" s="217" t="s">
        <v>107</v>
      </c>
      <c r="F8" s="247"/>
      <c r="G8" s="218"/>
      <c r="H8" s="218"/>
      <c r="I8" s="218"/>
      <c r="J8" s="248"/>
      <c r="K8" s="241" t="s">
        <v>20</v>
      </c>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242"/>
      <c r="BD8" s="242"/>
      <c r="BE8" s="242"/>
      <c r="BF8" s="243"/>
      <c r="BG8" s="217" t="s">
        <v>11</v>
      </c>
      <c r="BH8" s="247"/>
      <c r="BI8" s="218"/>
      <c r="BJ8" s="218"/>
      <c r="BK8" s="218"/>
      <c r="BL8" s="248"/>
    </row>
    <row r="9" spans="1:66" ht="39" customHeight="1">
      <c r="A9" s="230"/>
      <c r="B9" s="61" t="s">
        <v>101</v>
      </c>
      <c r="C9" s="62" t="s">
        <v>69</v>
      </c>
      <c r="D9" s="63" t="s">
        <v>153</v>
      </c>
      <c r="E9" s="26" t="s">
        <v>116</v>
      </c>
      <c r="F9" s="26" t="s">
        <v>117</v>
      </c>
      <c r="G9" s="64" t="s">
        <v>99</v>
      </c>
      <c r="H9" s="249" t="s">
        <v>100</v>
      </c>
      <c r="I9" s="250"/>
      <c r="J9" s="251"/>
      <c r="K9" s="234" t="str">
        <f ca="1">IFERROR(INDEX(FavoredUserName,(COLUMN(K9)-$C$6)/3),"")</f>
        <v/>
      </c>
      <c r="L9" s="319"/>
      <c r="M9" s="320"/>
      <c r="N9" s="244" t="str">
        <f t="shared" ref="N9" ca="1" si="79">IFERROR(INDEX(FavoredUserName,(COLUMN(N9)-$C$6)/3),"")</f>
        <v/>
      </c>
      <c r="O9" s="245"/>
      <c r="P9" s="246"/>
      <c r="Q9" s="244" t="str">
        <f t="shared" ref="Q9" ca="1" si="80">IFERROR(INDEX(FavoredUserName,(COLUMN(Q9)-$C$6)/3),"")</f>
        <v/>
      </c>
      <c r="R9" s="245"/>
      <c r="S9" s="246"/>
      <c r="T9" s="244" t="str">
        <f t="shared" ref="T9" ca="1" si="81">IFERROR(INDEX(FavoredUserName,(COLUMN(T9)-$C$6)/3),"")</f>
        <v/>
      </c>
      <c r="U9" s="245"/>
      <c r="V9" s="246"/>
      <c r="W9" s="244" t="str">
        <f t="shared" ref="W9" ca="1" si="82">IFERROR(INDEX(FavoredUserName,(COLUMN(W9)-$C$6)/3),"")</f>
        <v/>
      </c>
      <c r="X9" s="245"/>
      <c r="Y9" s="246"/>
      <c r="Z9" s="244" t="str">
        <f t="shared" ref="Z9" ca="1" si="83">IFERROR(INDEX(FavoredUserName,(COLUMN(Z9)-$C$6)/3),"")</f>
        <v/>
      </c>
      <c r="AA9" s="245"/>
      <c r="AB9" s="246"/>
      <c r="AC9" s="244" t="str">
        <f t="shared" ref="AC9" ca="1" si="84">IFERROR(INDEX(FavoredUserName,(COLUMN(AC9)-$C$6)/3),"")</f>
        <v/>
      </c>
      <c r="AD9" s="245"/>
      <c r="AE9" s="246"/>
      <c r="AF9" s="244" t="str">
        <f t="shared" ref="AF9" ca="1" si="85">IFERROR(INDEX(FavoredUserName,(COLUMN(AF9)-$C$6)/3),"")</f>
        <v/>
      </c>
      <c r="AG9" s="245"/>
      <c r="AH9" s="246"/>
      <c r="AI9" s="244" t="str">
        <f t="shared" ref="AI9" ca="1" si="86">IFERROR(INDEX(FavoredUserName,(COLUMN(AI9)-$C$6)/3),"")</f>
        <v/>
      </c>
      <c r="AJ9" s="245"/>
      <c r="AK9" s="246"/>
      <c r="AL9" s="244" t="str">
        <f t="shared" ref="AL9" ca="1" si="87">IFERROR(INDEX(FavoredUserName,(COLUMN(AL9)-$C$6)/3),"")</f>
        <v/>
      </c>
      <c r="AM9" s="245"/>
      <c r="AN9" s="246"/>
      <c r="AO9" s="244" t="str">
        <f t="shared" ref="AO9" ca="1" si="88">IFERROR(INDEX(FavoredUserName,(COLUMN(AO9)-$C$6)/3),"")</f>
        <v/>
      </c>
      <c r="AP9" s="245"/>
      <c r="AQ9" s="246"/>
      <c r="AR9" s="244" t="str">
        <f t="shared" ref="AR9" ca="1" si="89">IFERROR(INDEX(FavoredUserName,(COLUMN(AR9)-$C$6)/3),"")</f>
        <v/>
      </c>
      <c r="AS9" s="245"/>
      <c r="AT9" s="246"/>
      <c r="AU9" s="244" t="str">
        <f t="shared" ref="AU9" ca="1" si="90">IFERROR(INDEX(FavoredUserName,(COLUMN(AU9)-$C$6)/3),"")</f>
        <v/>
      </c>
      <c r="AV9" s="245"/>
      <c r="AW9" s="246"/>
      <c r="AX9" s="244" t="str">
        <f t="shared" ref="AX9" ca="1" si="91">IFERROR(INDEX(FavoredUserName,(COLUMN(AX9)-$C$6)/3),"")</f>
        <v/>
      </c>
      <c r="AY9" s="245"/>
      <c r="AZ9" s="246"/>
      <c r="BA9" s="244" t="str">
        <f t="shared" ref="BA9" ca="1" si="92">IFERROR(INDEX(FavoredUserName,(COLUMN(BA9)-$C$6)/3),"")</f>
        <v/>
      </c>
      <c r="BB9" s="245"/>
      <c r="BC9" s="246"/>
      <c r="BD9" s="244" t="str">
        <f t="shared" ref="BD9" ca="1" si="93">IFERROR(INDEX(FavoredUserName,(COLUMN(BD9)-$C$6)/3),"")</f>
        <v/>
      </c>
      <c r="BE9" s="245"/>
      <c r="BF9" s="246"/>
      <c r="BG9" s="249" t="s">
        <v>12</v>
      </c>
      <c r="BH9" s="250"/>
      <c r="BI9" s="251"/>
      <c r="BJ9" s="249" t="s">
        <v>13</v>
      </c>
      <c r="BK9" s="250"/>
      <c r="BL9" s="251"/>
    </row>
    <row r="10" spans="1:66" ht="13" customHeight="1">
      <c r="A10" s="254" t="s">
        <v>66</v>
      </c>
      <c r="B10" s="238" t="s">
        <v>70</v>
      </c>
      <c r="C10" s="234" t="str">
        <f ca="1">IFERROR(INDEX(AssetName,(ROW()-$C$5)/2),"")</f>
        <v/>
      </c>
      <c r="D10" s="235"/>
      <c r="E10" s="252" t="e">
        <f ca="1">VLOOKUP($C10,RawDataTable,E$6,FALSE)</f>
        <v>#N/A</v>
      </c>
      <c r="F10" s="252" t="b">
        <f ca="1">IF(ISNA(E10),FALSE,E10&lt;&gt;0)</f>
        <v>0</v>
      </c>
      <c r="G10" s="252" t="b">
        <f ca="1">IFERROR(NOT(VLOOKUP($C10,RawDataTable,G$6,FALSE)),TRUE)</f>
        <v>1</v>
      </c>
      <c r="H10" s="65" t="b">
        <f t="shared" ref="H10:H40" ca="1" si="94">IF($F10,VLOOKUP($E10,DataPossibleActions,H$5,FALSE), FALSE)</f>
        <v>0</v>
      </c>
      <c r="I10" s="66" t="b">
        <f ca="1">IF(AND($F10,$G10),VLOOKUP($E10,DataPossibleActions,I$5,FALSE), FALSE)</f>
        <v>0</v>
      </c>
      <c r="J10" s="67" t="b">
        <f t="shared" ref="I10:J24" ca="1" si="95">IF($F10,VLOOKUP($E10,DataPossibleActions,J$5,FALSE), FALSE)</f>
        <v>0</v>
      </c>
      <c r="K10" s="321"/>
      <c r="L10" s="322"/>
      <c r="M10" s="323"/>
      <c r="N10" s="324"/>
      <c r="O10" s="324"/>
      <c r="P10" s="325"/>
      <c r="Q10" s="326"/>
      <c r="R10" s="324"/>
      <c r="S10" s="325"/>
      <c r="T10" s="326"/>
      <c r="U10" s="324"/>
      <c r="V10" s="325"/>
      <c r="W10" s="326"/>
      <c r="X10" s="324"/>
      <c r="Y10" s="325"/>
      <c r="Z10" s="326"/>
      <c r="AA10" s="324"/>
      <c r="AB10" s="325"/>
      <c r="AC10" s="326"/>
      <c r="AD10" s="324"/>
      <c r="AE10" s="325"/>
      <c r="AF10" s="326"/>
      <c r="AG10" s="324"/>
      <c r="AH10" s="325"/>
      <c r="AI10" s="326"/>
      <c r="AJ10" s="324"/>
      <c r="AK10" s="325"/>
      <c r="AL10" s="326"/>
      <c r="AM10" s="324"/>
      <c r="AN10" s="325"/>
      <c r="AO10" s="326"/>
      <c r="AP10" s="324"/>
      <c r="AQ10" s="325"/>
      <c r="AR10" s="326"/>
      <c r="AS10" s="324"/>
      <c r="AT10" s="325"/>
      <c r="AU10" s="326"/>
      <c r="AV10" s="324"/>
      <c r="AW10" s="325"/>
      <c r="AX10" s="326"/>
      <c r="AY10" s="324"/>
      <c r="AZ10" s="325"/>
      <c r="BA10" s="326"/>
      <c r="BB10" s="324"/>
      <c r="BC10" s="325"/>
      <c r="BD10" s="326"/>
      <c r="BE10" s="324"/>
      <c r="BF10" s="325"/>
      <c r="BG10" s="65" t="b">
        <f ca="1">AND(
  H10,
  NOT(SUMPRODUCT($K$2:$BF$2*$K$4:$BF$4*($K10:$BF10="Always"),--($K$6:$BF$6=BG$6))))</f>
        <v>0</v>
      </c>
      <c r="BH10" s="66" t="b">
        <f ca="1">OR(NOT($G10),AND(
  I10,
  NOT(SUMPRODUCT($K$2:$BF$2*$K$4:$BF$4*($K10:$BF10="Always"),--($K$6:$BF$6=BH$6)))))</f>
        <v>0</v>
      </c>
      <c r="BI10" s="67" t="b">
        <f t="shared" ref="BI10" ca="1" si="96">AND(
  J10,
  NOT(SUMPRODUCT($K$2:$BF$2*$K$4:$BF$4*($K10:$BF10="Always"),--($K$6:$BF$6=BI$6))))</f>
        <v>0</v>
      </c>
      <c r="BJ10" s="65" t="b">
        <f ca="1">AND(
  H10,
  SUMPRODUCT($K$2:$BF$2*(($K10:$BF10="Always")+($K10:$BF10="Conditionally")),--($K$6:$BF$6=BJ$6)))</f>
        <v>0</v>
      </c>
      <c r="BK10" s="66" t="b">
        <f t="shared" ref="BK10" ca="1" si="97">AND(
  I10,
  SUMPRODUCT($K$2:$BF$2*(($K10:$BF10="Always")+($K10:$BF10="Conditionally")),--($K$6:$BF$6=BK$6)))</f>
        <v>0</v>
      </c>
      <c r="BL10" s="67" t="b">
        <f t="shared" ref="BL10" ca="1" si="98">AND(
  J10,
  SUMPRODUCT($K$2:$BF$2*(($K10:$BF10="Always")+($K10:$BF10="Conditionally")),--($K$6:$BF$6=BL$6)))</f>
        <v>0</v>
      </c>
    </row>
    <row r="11" spans="1:66">
      <c r="A11" s="255"/>
      <c r="B11" s="239"/>
      <c r="C11" s="236"/>
      <c r="D11" s="237"/>
      <c r="E11" s="253"/>
      <c r="F11" s="253"/>
      <c r="G11" s="253"/>
      <c r="H11" s="68" t="b">
        <f t="shared" ref="H11:H41" ca="1" si="99">IF($F10,VLOOKUP($E10,DataPossibleActions,H$6,FALSE), FALSE)</f>
        <v>0</v>
      </c>
      <c r="I11" s="69" t="b">
        <f t="shared" ref="I11:I41" ca="1" si="100">IF(AND($F10,$G10),VLOOKUP($E10,DataPossibleActions,I$6,FALSE), FALSE)</f>
        <v>0</v>
      </c>
      <c r="J11" s="70" t="b">
        <f t="shared" ref="J11:J41" ca="1" si="101">IF($F10,VLOOKUP($E10,DataPossibleActions,J$6,FALSE), FALSE)</f>
        <v>0</v>
      </c>
      <c r="K11" s="327"/>
      <c r="L11" s="328"/>
      <c r="M11" s="329"/>
      <c r="N11" s="330"/>
      <c r="O11" s="330"/>
      <c r="P11" s="331"/>
      <c r="Q11" s="332"/>
      <c r="R11" s="330"/>
      <c r="S11" s="331"/>
      <c r="T11" s="332"/>
      <c r="U11" s="330"/>
      <c r="V11" s="331"/>
      <c r="W11" s="332"/>
      <c r="X11" s="330"/>
      <c r="Y11" s="331"/>
      <c r="Z11" s="332"/>
      <c r="AA11" s="330"/>
      <c r="AB11" s="331"/>
      <c r="AC11" s="332"/>
      <c r="AD11" s="330"/>
      <c r="AE11" s="331"/>
      <c r="AF11" s="332"/>
      <c r="AG11" s="330"/>
      <c r="AH11" s="331"/>
      <c r="AI11" s="332"/>
      <c r="AJ11" s="330"/>
      <c r="AK11" s="331"/>
      <c r="AL11" s="332"/>
      <c r="AM11" s="330"/>
      <c r="AN11" s="331"/>
      <c r="AO11" s="332"/>
      <c r="AP11" s="330"/>
      <c r="AQ11" s="331"/>
      <c r="AR11" s="332"/>
      <c r="AS11" s="330"/>
      <c r="AT11" s="331"/>
      <c r="AU11" s="332"/>
      <c r="AV11" s="330"/>
      <c r="AW11" s="331"/>
      <c r="AX11" s="332"/>
      <c r="AY11" s="330"/>
      <c r="AZ11" s="331"/>
      <c r="BA11" s="332"/>
      <c r="BB11" s="330"/>
      <c r="BC11" s="331"/>
      <c r="BD11" s="332"/>
      <c r="BE11" s="330"/>
      <c r="BF11" s="331"/>
      <c r="BG11" s="68" t="b">
        <f ca="1">AND(
  H11,
  NOT(SUMPRODUCT($K$2:$BF$2*$K$4:$BF$4*($K11:$BF11="Always"),--($K$6:$BF$6=BG$6))))</f>
        <v>0</v>
      </c>
      <c r="BH11" s="69" t="b">
        <f ca="1">OR(NOT($G10),AND(
  I11,
  NOT(SUMPRODUCT($K$2:$BF$2*$K$4:$BF$4*($K11:$BF11="Always"),--($K$6:$BF$6=BH$6)))))</f>
        <v>0</v>
      </c>
      <c r="BI11" s="70" t="b">
        <f ca="1">AND(
  J11,
  NOT(SUMPRODUCT($K$2:$BF$2*$K$4:$BF$4*($K11:$BF11="Always"),--($K$6:$BF$6=BI$6))))</f>
        <v>0</v>
      </c>
      <c r="BJ11" s="68" t="b">
        <f ca="1">AND(
  H11,
  SUMPRODUCT($K$2:$BF$2*(($K11:$BF11="Always")+($K11:$BF11="Conditionally")),--($K$6:$BF$6=BJ$6)))</f>
        <v>0</v>
      </c>
      <c r="BK11" s="69" t="b">
        <f ca="1">AND(
  I11,
  SUMPRODUCT($K$2:$BF$2*(($K11:$BF11="Always")+($K11:$BF11="Conditionally")),--($K$6:$BF$6=BK$6)))</f>
        <v>0</v>
      </c>
      <c r="BL11" s="70" t="b">
        <f ca="1">AND(
  J11,
  SUMPRODUCT($K$2:$BF$2*(($K11:$BF11="Always")+($K11:$BF11="Conditionally")),--($K$6:$BF$6=BL$6)))</f>
        <v>0</v>
      </c>
    </row>
    <row r="12" spans="1:66" ht="13" customHeight="1">
      <c r="A12" s="255"/>
      <c r="B12" s="239"/>
      <c r="C12" s="234" t="str">
        <f t="shared" ref="C12" ca="1" si="102">IFERROR(INDEX(AssetName,(ROW()-$C$5)/2),"")</f>
        <v/>
      </c>
      <c r="D12" s="235"/>
      <c r="E12" s="252" t="e">
        <f t="shared" ref="E12" ca="1" si="103">VLOOKUP($C12,RawDataTable,E$6,FALSE)</f>
        <v>#N/A</v>
      </c>
      <c r="F12" s="252" t="b">
        <f t="shared" ref="F12" ca="1" si="104">IF(ISNA(E12),FALSE,E12&lt;&gt;0)</f>
        <v>0</v>
      </c>
      <c r="G12" s="252" t="b">
        <f t="shared" ref="G12" ca="1" si="105">IFERROR(NOT(VLOOKUP($C12,RawDataTable,G$6,FALSE)),TRUE)</f>
        <v>1</v>
      </c>
      <c r="H12" s="65" t="b">
        <f t="shared" ca="1" si="94"/>
        <v>0</v>
      </c>
      <c r="I12" s="66" t="b">
        <f ca="1">IF(AND($F12,$G12),VLOOKUP($E12,DataPossibleActions,I$5,FALSE), FALSE)</f>
        <v>0</v>
      </c>
      <c r="J12" s="67" t="b">
        <f t="shared" ca="1" si="95"/>
        <v>0</v>
      </c>
      <c r="K12" s="333"/>
      <c r="L12" s="334"/>
      <c r="M12" s="335"/>
      <c r="N12" s="326"/>
      <c r="O12" s="324"/>
      <c r="P12" s="325"/>
      <c r="Q12" s="326"/>
      <c r="R12" s="324"/>
      <c r="S12" s="325"/>
      <c r="T12" s="326"/>
      <c r="U12" s="324"/>
      <c r="V12" s="325"/>
      <c r="W12" s="326"/>
      <c r="X12" s="324"/>
      <c r="Y12" s="325"/>
      <c r="Z12" s="326"/>
      <c r="AA12" s="324"/>
      <c r="AB12" s="325"/>
      <c r="AC12" s="326"/>
      <c r="AD12" s="324"/>
      <c r="AE12" s="325"/>
      <c r="AF12" s="326"/>
      <c r="AG12" s="324"/>
      <c r="AH12" s="325"/>
      <c r="AI12" s="326"/>
      <c r="AJ12" s="324"/>
      <c r="AK12" s="325"/>
      <c r="AL12" s="326"/>
      <c r="AM12" s="324"/>
      <c r="AN12" s="325"/>
      <c r="AO12" s="326"/>
      <c r="AP12" s="324"/>
      <c r="AQ12" s="325"/>
      <c r="AR12" s="326"/>
      <c r="AS12" s="324"/>
      <c r="AT12" s="325"/>
      <c r="AU12" s="326"/>
      <c r="AV12" s="324"/>
      <c r="AW12" s="325"/>
      <c r="AX12" s="326"/>
      <c r="AY12" s="324"/>
      <c r="AZ12" s="325"/>
      <c r="BA12" s="326"/>
      <c r="BB12" s="324"/>
      <c r="BC12" s="325"/>
      <c r="BD12" s="326"/>
      <c r="BE12" s="324"/>
      <c r="BF12" s="325"/>
      <c r="BG12" s="65" t="b">
        <f t="shared" ref="BG12:BG41" ca="1" si="106">AND(
  H12,
  NOT(SUMPRODUCT($K$2:$BF$2*$K$4:$BF$4*($K12:$BF12="Always"),--($K$6:$BF$6=BG$6))))</f>
        <v>0</v>
      </c>
      <c r="BH12" s="66" t="b">
        <f t="shared" ref="BH12:BH41" ca="1" si="107">OR(NOT($G12),AND(
  I12,
  NOT(SUMPRODUCT($K$2:$BF$2*$K$4:$BF$4*($K12:$BF12="Always"),--($K$6:$BF$6=BH$6)))))</f>
        <v>0</v>
      </c>
      <c r="BI12" s="67" t="b">
        <f t="shared" ref="BI12:BI41" ca="1" si="108">AND(
  J12,
  NOT(SUMPRODUCT($K$2:$BF$2*$K$4:$BF$4*($K12:$BF12="Always"),--($K$6:$BF$6=BI$6))))</f>
        <v>0</v>
      </c>
      <c r="BJ12" s="65" t="b">
        <f t="shared" ref="BJ12" ca="1" si="109">AND(
  H12,
  SUMPRODUCT($K$2:$BF$2*(($K12:$BF12="Always")+($K12:$BF12="Conditionally")),--($K$6:$BF$6=BJ$6)))</f>
        <v>0</v>
      </c>
      <c r="BK12" s="66" t="b">
        <f t="shared" ref="BK12:BK41" ca="1" si="110">AND(
  I12,
  SUMPRODUCT($K$2:$BF$2*(($K12:$BF12="Always")+($K12:$BF12="Conditionally")),--($K$6:$BF$6=BK$6)))</f>
        <v>0</v>
      </c>
      <c r="BL12" s="67" t="b">
        <f t="shared" ref="BL12:BL41" ca="1" si="111">AND(
  J12,
  SUMPRODUCT($K$2:$BF$2*(($K12:$BF12="Always")+($K12:$BF12="Conditionally")),--($K$6:$BF$6=BL$6)))</f>
        <v>0</v>
      </c>
      <c r="BN12" s="71"/>
    </row>
    <row r="13" spans="1:66">
      <c r="A13" s="255"/>
      <c r="B13" s="239"/>
      <c r="C13" s="236"/>
      <c r="D13" s="237"/>
      <c r="E13" s="253"/>
      <c r="F13" s="253"/>
      <c r="G13" s="253"/>
      <c r="H13" s="68" t="b">
        <f t="shared" ca="1" si="99"/>
        <v>0</v>
      </c>
      <c r="I13" s="69" t="b">
        <f t="shared" ca="1" si="100"/>
        <v>0</v>
      </c>
      <c r="J13" s="70" t="b">
        <f t="shared" ca="1" si="101"/>
        <v>0</v>
      </c>
      <c r="K13" s="332"/>
      <c r="L13" s="330"/>
      <c r="M13" s="331"/>
      <c r="N13" s="332"/>
      <c r="O13" s="330"/>
      <c r="P13" s="331"/>
      <c r="Q13" s="332"/>
      <c r="R13" s="330"/>
      <c r="S13" s="331"/>
      <c r="T13" s="332"/>
      <c r="U13" s="330"/>
      <c r="V13" s="331"/>
      <c r="W13" s="332"/>
      <c r="X13" s="330"/>
      <c r="Y13" s="331"/>
      <c r="Z13" s="332"/>
      <c r="AA13" s="330"/>
      <c r="AB13" s="331"/>
      <c r="AC13" s="332"/>
      <c r="AD13" s="330"/>
      <c r="AE13" s="331"/>
      <c r="AF13" s="332"/>
      <c r="AG13" s="330"/>
      <c r="AH13" s="331"/>
      <c r="AI13" s="332"/>
      <c r="AJ13" s="330"/>
      <c r="AK13" s="331"/>
      <c r="AL13" s="332"/>
      <c r="AM13" s="330"/>
      <c r="AN13" s="331"/>
      <c r="AO13" s="332"/>
      <c r="AP13" s="330"/>
      <c r="AQ13" s="331"/>
      <c r="AR13" s="332"/>
      <c r="AS13" s="330"/>
      <c r="AT13" s="331"/>
      <c r="AU13" s="332"/>
      <c r="AV13" s="330"/>
      <c r="AW13" s="331"/>
      <c r="AX13" s="332"/>
      <c r="AY13" s="330"/>
      <c r="AZ13" s="331"/>
      <c r="BA13" s="332"/>
      <c r="BB13" s="330"/>
      <c r="BC13" s="331"/>
      <c r="BD13" s="332"/>
      <c r="BE13" s="330"/>
      <c r="BF13" s="331"/>
      <c r="BG13" s="68" t="b">
        <f t="shared" ca="1" si="106"/>
        <v>0</v>
      </c>
      <c r="BH13" s="69" t="b">
        <f t="shared" ref="BH13:BH41" ca="1" si="112">OR(NOT($G12),AND(
  I13,
  NOT(SUMPRODUCT($K$2:$BF$2*$K$4:$BF$4*($K13:$BF13="Always"),--($K$6:$BF$6=BH$6)))))</f>
        <v>0</v>
      </c>
      <c r="BI13" s="70" t="b">
        <f t="shared" ca="1" si="108"/>
        <v>0</v>
      </c>
      <c r="BJ13" s="68" t="b">
        <f t="shared" ref="BJ13:BJ41" ca="1" si="113">AND(
  H13,
  SUMPRODUCT($K$2:$BF$2*(($K13:$BF13="Always")+($K13:$BF13="Conditionally")),--($K$6:$BF$6=BJ$6)))</f>
        <v>0</v>
      </c>
      <c r="BK13" s="69" t="b">
        <f t="shared" ca="1" si="110"/>
        <v>0</v>
      </c>
      <c r="BL13" s="70" t="b">
        <f t="shared" ca="1" si="111"/>
        <v>0</v>
      </c>
    </row>
    <row r="14" spans="1:66" ht="13" customHeight="1">
      <c r="A14" s="255"/>
      <c r="B14" s="239"/>
      <c r="C14" s="234" t="str">
        <f t="shared" ref="C14" ca="1" si="114">IFERROR(INDEX(AssetName,(ROW()-$C$5)/2),"")</f>
        <v/>
      </c>
      <c r="D14" s="235"/>
      <c r="E14" s="252" t="e">
        <f t="shared" ref="E14" ca="1" si="115">VLOOKUP($C14,RawDataTable,E$6,FALSE)</f>
        <v>#N/A</v>
      </c>
      <c r="F14" s="252" t="b">
        <f t="shared" ref="F14" ca="1" si="116">IF(ISNA(E14),FALSE,E14&lt;&gt;0)</f>
        <v>0</v>
      </c>
      <c r="G14" s="252" t="b">
        <f t="shared" ref="G14" ca="1" si="117">IFERROR(NOT(VLOOKUP($C14,RawDataTable,G$6,FALSE)),TRUE)</f>
        <v>1</v>
      </c>
      <c r="H14" s="65" t="b">
        <f t="shared" ca="1" si="94"/>
        <v>0</v>
      </c>
      <c r="I14" s="66" t="b">
        <f ca="1">IF(AND($F14,$G14),VLOOKUP($E14,DataPossibleActions,I$5,FALSE), FALSE)</f>
        <v>0</v>
      </c>
      <c r="J14" s="67" t="b">
        <f t="shared" ca="1" si="95"/>
        <v>0</v>
      </c>
      <c r="K14" s="326"/>
      <c r="L14" s="324"/>
      <c r="M14" s="325"/>
      <c r="N14" s="326"/>
      <c r="O14" s="324"/>
      <c r="P14" s="325"/>
      <c r="Q14" s="326"/>
      <c r="R14" s="324"/>
      <c r="S14" s="325"/>
      <c r="T14" s="326"/>
      <c r="U14" s="324"/>
      <c r="V14" s="325"/>
      <c r="W14" s="326"/>
      <c r="X14" s="324"/>
      <c r="Y14" s="325"/>
      <c r="Z14" s="326"/>
      <c r="AA14" s="324"/>
      <c r="AB14" s="325"/>
      <c r="AC14" s="326"/>
      <c r="AD14" s="324"/>
      <c r="AE14" s="325"/>
      <c r="AF14" s="326"/>
      <c r="AG14" s="324"/>
      <c r="AH14" s="325"/>
      <c r="AI14" s="326"/>
      <c r="AJ14" s="324"/>
      <c r="AK14" s="325"/>
      <c r="AL14" s="326"/>
      <c r="AM14" s="324"/>
      <c r="AN14" s="325"/>
      <c r="AO14" s="326"/>
      <c r="AP14" s="324"/>
      <c r="AQ14" s="325"/>
      <c r="AR14" s="326"/>
      <c r="AS14" s="324"/>
      <c r="AT14" s="325"/>
      <c r="AU14" s="326"/>
      <c r="AV14" s="324"/>
      <c r="AW14" s="325"/>
      <c r="AX14" s="326"/>
      <c r="AY14" s="324"/>
      <c r="AZ14" s="325"/>
      <c r="BA14" s="326"/>
      <c r="BB14" s="324"/>
      <c r="BC14" s="325"/>
      <c r="BD14" s="326"/>
      <c r="BE14" s="324"/>
      <c r="BF14" s="325"/>
      <c r="BG14" s="65" t="b">
        <f t="shared" ca="1" si="106"/>
        <v>0</v>
      </c>
      <c r="BH14" s="66" t="b">
        <f t="shared" ref="BH14:BH41" ca="1" si="118">OR(NOT($G14),AND(
  I14,
  NOT(SUMPRODUCT($K$2:$BF$2*$K$4:$BF$4*($K14:$BF14="Always"),--($K$6:$BF$6=BH$6)))))</f>
        <v>0</v>
      </c>
      <c r="BI14" s="67" t="b">
        <f t="shared" ca="1" si="108"/>
        <v>0</v>
      </c>
      <c r="BJ14" s="65" t="b">
        <f t="shared" ca="1" si="113"/>
        <v>0</v>
      </c>
      <c r="BK14" s="66" t="b">
        <f t="shared" ca="1" si="110"/>
        <v>0</v>
      </c>
      <c r="BL14" s="67" t="b">
        <f t="shared" ca="1" si="111"/>
        <v>0</v>
      </c>
    </row>
    <row r="15" spans="1:66">
      <c r="A15" s="255"/>
      <c r="B15" s="239"/>
      <c r="C15" s="236"/>
      <c r="D15" s="237"/>
      <c r="E15" s="253"/>
      <c r="F15" s="253"/>
      <c r="G15" s="253"/>
      <c r="H15" s="68" t="b">
        <f t="shared" ca="1" si="99"/>
        <v>0</v>
      </c>
      <c r="I15" s="69" t="b">
        <f t="shared" ca="1" si="100"/>
        <v>0</v>
      </c>
      <c r="J15" s="70" t="b">
        <f t="shared" ca="1" si="101"/>
        <v>0</v>
      </c>
      <c r="K15" s="332"/>
      <c r="L15" s="330"/>
      <c r="M15" s="331"/>
      <c r="N15" s="332"/>
      <c r="O15" s="330"/>
      <c r="P15" s="331"/>
      <c r="Q15" s="332"/>
      <c r="R15" s="330"/>
      <c r="S15" s="331"/>
      <c r="T15" s="332"/>
      <c r="U15" s="330"/>
      <c r="V15" s="331"/>
      <c r="W15" s="332"/>
      <c r="X15" s="330"/>
      <c r="Y15" s="331"/>
      <c r="Z15" s="332"/>
      <c r="AA15" s="330"/>
      <c r="AB15" s="331"/>
      <c r="AC15" s="332"/>
      <c r="AD15" s="330"/>
      <c r="AE15" s="331"/>
      <c r="AF15" s="332"/>
      <c r="AG15" s="330"/>
      <c r="AH15" s="331"/>
      <c r="AI15" s="332"/>
      <c r="AJ15" s="330"/>
      <c r="AK15" s="331"/>
      <c r="AL15" s="332"/>
      <c r="AM15" s="330"/>
      <c r="AN15" s="331"/>
      <c r="AO15" s="332"/>
      <c r="AP15" s="330"/>
      <c r="AQ15" s="331"/>
      <c r="AR15" s="332"/>
      <c r="AS15" s="330"/>
      <c r="AT15" s="331"/>
      <c r="AU15" s="332"/>
      <c r="AV15" s="330"/>
      <c r="AW15" s="331"/>
      <c r="AX15" s="332"/>
      <c r="AY15" s="330"/>
      <c r="AZ15" s="331"/>
      <c r="BA15" s="332"/>
      <c r="BB15" s="330"/>
      <c r="BC15" s="331"/>
      <c r="BD15" s="332"/>
      <c r="BE15" s="330"/>
      <c r="BF15" s="331"/>
      <c r="BG15" s="68" t="b">
        <f t="shared" ca="1" si="106"/>
        <v>0</v>
      </c>
      <c r="BH15" s="69" t="b">
        <f t="shared" ref="BH15:BH41" ca="1" si="119">OR(NOT($G14),AND(
  I15,
  NOT(SUMPRODUCT($K$2:$BF$2*$K$4:$BF$4*($K15:$BF15="Always"),--($K$6:$BF$6=BH$6)))))</f>
        <v>0</v>
      </c>
      <c r="BI15" s="70" t="b">
        <f t="shared" ca="1" si="108"/>
        <v>0</v>
      </c>
      <c r="BJ15" s="68" t="b">
        <f t="shared" ca="1" si="113"/>
        <v>0</v>
      </c>
      <c r="BK15" s="69" t="b">
        <f t="shared" ca="1" si="110"/>
        <v>0</v>
      </c>
      <c r="BL15" s="70" t="b">
        <f t="shared" ca="1" si="111"/>
        <v>0</v>
      </c>
    </row>
    <row r="16" spans="1:66">
      <c r="A16" s="255"/>
      <c r="B16" s="239"/>
      <c r="C16" s="234" t="str">
        <f t="shared" ref="C16" ca="1" si="120">IFERROR(INDEX(AssetName,(ROW()-$C$5)/2),"")</f>
        <v/>
      </c>
      <c r="D16" s="235"/>
      <c r="E16" s="252" t="e">
        <f t="shared" ref="E16" ca="1" si="121">VLOOKUP($C16,RawDataTable,E$6,FALSE)</f>
        <v>#N/A</v>
      </c>
      <c r="F16" s="252" t="b">
        <f t="shared" ref="F16" ca="1" si="122">IF(ISNA(E16),FALSE,E16&lt;&gt;0)</f>
        <v>0</v>
      </c>
      <c r="G16" s="252" t="b">
        <f t="shared" ref="G16" ca="1" si="123">IFERROR(NOT(VLOOKUP($C16,RawDataTable,G$6,FALSE)),TRUE)</f>
        <v>1</v>
      </c>
      <c r="H16" s="65" t="b">
        <f t="shared" ca="1" si="94"/>
        <v>0</v>
      </c>
      <c r="I16" s="66" t="b">
        <f ca="1">IF(AND($F16,$G16),VLOOKUP($E16,DataPossibleActions,I$5,FALSE), FALSE)</f>
        <v>0</v>
      </c>
      <c r="J16" s="67" t="b">
        <f t="shared" ca="1" si="95"/>
        <v>0</v>
      </c>
      <c r="K16" s="326"/>
      <c r="L16" s="324"/>
      <c r="M16" s="325"/>
      <c r="N16" s="326"/>
      <c r="O16" s="324"/>
      <c r="P16" s="325"/>
      <c r="Q16" s="326"/>
      <c r="R16" s="324"/>
      <c r="S16" s="325"/>
      <c r="T16" s="326"/>
      <c r="U16" s="324"/>
      <c r="V16" s="325"/>
      <c r="W16" s="326"/>
      <c r="X16" s="324"/>
      <c r="Y16" s="325"/>
      <c r="Z16" s="326"/>
      <c r="AA16" s="324"/>
      <c r="AB16" s="325"/>
      <c r="AC16" s="326"/>
      <c r="AD16" s="324"/>
      <c r="AE16" s="325"/>
      <c r="AF16" s="326"/>
      <c r="AG16" s="324"/>
      <c r="AH16" s="325"/>
      <c r="AI16" s="326"/>
      <c r="AJ16" s="324"/>
      <c r="AK16" s="325"/>
      <c r="AL16" s="326"/>
      <c r="AM16" s="324"/>
      <c r="AN16" s="325"/>
      <c r="AO16" s="326"/>
      <c r="AP16" s="324"/>
      <c r="AQ16" s="325"/>
      <c r="AR16" s="326"/>
      <c r="AS16" s="324"/>
      <c r="AT16" s="325"/>
      <c r="AU16" s="326"/>
      <c r="AV16" s="324"/>
      <c r="AW16" s="325"/>
      <c r="AX16" s="326"/>
      <c r="AY16" s="324"/>
      <c r="AZ16" s="325"/>
      <c r="BA16" s="326"/>
      <c r="BB16" s="324"/>
      <c r="BC16" s="325"/>
      <c r="BD16" s="326"/>
      <c r="BE16" s="324"/>
      <c r="BF16" s="325"/>
      <c r="BG16" s="65" t="b">
        <f t="shared" ca="1" si="106"/>
        <v>0</v>
      </c>
      <c r="BH16" s="66" t="b">
        <f t="shared" ref="BH16:BH41" ca="1" si="124">OR(NOT($G16),AND(
  I16,
  NOT(SUMPRODUCT($K$2:$BF$2*$K$4:$BF$4*($K16:$BF16="Always"),--($K$6:$BF$6=BH$6)))))</f>
        <v>0</v>
      </c>
      <c r="BI16" s="67" t="b">
        <f t="shared" ca="1" si="108"/>
        <v>0</v>
      </c>
      <c r="BJ16" s="65" t="b">
        <f t="shared" ca="1" si="113"/>
        <v>0</v>
      </c>
      <c r="BK16" s="66" t="b">
        <f t="shared" ca="1" si="110"/>
        <v>0</v>
      </c>
      <c r="BL16" s="67" t="b">
        <f t="shared" ca="1" si="111"/>
        <v>0</v>
      </c>
    </row>
    <row r="17" spans="1:64">
      <c r="A17" s="255"/>
      <c r="B17" s="239"/>
      <c r="C17" s="236"/>
      <c r="D17" s="237"/>
      <c r="E17" s="253"/>
      <c r="F17" s="253"/>
      <c r="G17" s="253"/>
      <c r="H17" s="68" t="b">
        <f t="shared" ca="1" si="99"/>
        <v>0</v>
      </c>
      <c r="I17" s="69" t="b">
        <f t="shared" ca="1" si="100"/>
        <v>0</v>
      </c>
      <c r="J17" s="70" t="b">
        <f t="shared" ca="1" si="101"/>
        <v>0</v>
      </c>
      <c r="K17" s="332"/>
      <c r="L17" s="330"/>
      <c r="M17" s="331"/>
      <c r="N17" s="332"/>
      <c r="O17" s="330"/>
      <c r="P17" s="331"/>
      <c r="Q17" s="332"/>
      <c r="R17" s="330"/>
      <c r="S17" s="331"/>
      <c r="T17" s="332"/>
      <c r="U17" s="330"/>
      <c r="V17" s="331"/>
      <c r="W17" s="332"/>
      <c r="X17" s="330"/>
      <c r="Y17" s="331"/>
      <c r="Z17" s="332"/>
      <c r="AA17" s="330"/>
      <c r="AB17" s="331"/>
      <c r="AC17" s="332"/>
      <c r="AD17" s="330"/>
      <c r="AE17" s="331"/>
      <c r="AF17" s="332"/>
      <c r="AG17" s="330"/>
      <c r="AH17" s="331"/>
      <c r="AI17" s="332"/>
      <c r="AJ17" s="330"/>
      <c r="AK17" s="331"/>
      <c r="AL17" s="332"/>
      <c r="AM17" s="330"/>
      <c r="AN17" s="331"/>
      <c r="AO17" s="332"/>
      <c r="AP17" s="330"/>
      <c r="AQ17" s="331"/>
      <c r="AR17" s="332"/>
      <c r="AS17" s="330"/>
      <c r="AT17" s="331"/>
      <c r="AU17" s="332"/>
      <c r="AV17" s="330"/>
      <c r="AW17" s="331"/>
      <c r="AX17" s="332"/>
      <c r="AY17" s="330"/>
      <c r="AZ17" s="331"/>
      <c r="BA17" s="332"/>
      <c r="BB17" s="330"/>
      <c r="BC17" s="331"/>
      <c r="BD17" s="332"/>
      <c r="BE17" s="330"/>
      <c r="BF17" s="331"/>
      <c r="BG17" s="68" t="b">
        <f t="shared" ca="1" si="106"/>
        <v>0</v>
      </c>
      <c r="BH17" s="69" t="b">
        <f t="shared" ref="BH17:BH41" ca="1" si="125">OR(NOT($G16),AND(
  I17,
  NOT(SUMPRODUCT($K$2:$BF$2*$K$4:$BF$4*($K17:$BF17="Always"),--($K$6:$BF$6=BH$6)))))</f>
        <v>0</v>
      </c>
      <c r="BI17" s="70" t="b">
        <f t="shared" ca="1" si="108"/>
        <v>0</v>
      </c>
      <c r="BJ17" s="68" t="b">
        <f t="shared" ca="1" si="113"/>
        <v>0</v>
      </c>
      <c r="BK17" s="69" t="b">
        <f t="shared" ca="1" si="110"/>
        <v>0</v>
      </c>
      <c r="BL17" s="70" t="b">
        <f t="shared" ca="1" si="111"/>
        <v>0</v>
      </c>
    </row>
    <row r="18" spans="1:64">
      <c r="A18" s="255"/>
      <c r="B18" s="239"/>
      <c r="C18" s="234" t="str">
        <f t="shared" ref="C18" ca="1" si="126">IFERROR(INDEX(AssetName,(ROW()-$C$5)/2),"")</f>
        <v/>
      </c>
      <c r="D18" s="235"/>
      <c r="E18" s="252" t="e">
        <f t="shared" ref="E18" ca="1" si="127">VLOOKUP($C18,RawDataTable,E$6,FALSE)</f>
        <v>#N/A</v>
      </c>
      <c r="F18" s="252" t="b">
        <f t="shared" ref="F18" ca="1" si="128">IF(ISNA(E18),FALSE,E18&lt;&gt;0)</f>
        <v>0</v>
      </c>
      <c r="G18" s="252" t="b">
        <f t="shared" ref="G18" ca="1" si="129">IFERROR(NOT(VLOOKUP($C18,RawDataTable,G$6,FALSE)),TRUE)</f>
        <v>1</v>
      </c>
      <c r="H18" s="65" t="b">
        <f t="shared" ca="1" si="94"/>
        <v>0</v>
      </c>
      <c r="I18" s="66" t="b">
        <f ca="1">IF(AND($F18,$G18),VLOOKUP($E18,DataPossibleActions,I$5,FALSE), FALSE)</f>
        <v>0</v>
      </c>
      <c r="J18" s="67" t="b">
        <f t="shared" ca="1" si="95"/>
        <v>0</v>
      </c>
      <c r="K18" s="326"/>
      <c r="L18" s="324"/>
      <c r="M18" s="325"/>
      <c r="N18" s="326"/>
      <c r="O18" s="324"/>
      <c r="P18" s="325"/>
      <c r="Q18" s="326"/>
      <c r="R18" s="324"/>
      <c r="S18" s="325"/>
      <c r="T18" s="326"/>
      <c r="U18" s="324"/>
      <c r="V18" s="325"/>
      <c r="W18" s="326"/>
      <c r="X18" s="324"/>
      <c r="Y18" s="325"/>
      <c r="Z18" s="326"/>
      <c r="AA18" s="324"/>
      <c r="AB18" s="325"/>
      <c r="AC18" s="326"/>
      <c r="AD18" s="324"/>
      <c r="AE18" s="325"/>
      <c r="AF18" s="326"/>
      <c r="AG18" s="324"/>
      <c r="AH18" s="325"/>
      <c r="AI18" s="326"/>
      <c r="AJ18" s="324"/>
      <c r="AK18" s="325"/>
      <c r="AL18" s="326"/>
      <c r="AM18" s="324"/>
      <c r="AN18" s="325"/>
      <c r="AO18" s="326"/>
      <c r="AP18" s="324"/>
      <c r="AQ18" s="325"/>
      <c r="AR18" s="326"/>
      <c r="AS18" s="324"/>
      <c r="AT18" s="325"/>
      <c r="AU18" s="326"/>
      <c r="AV18" s="324"/>
      <c r="AW18" s="325"/>
      <c r="AX18" s="326"/>
      <c r="AY18" s="324"/>
      <c r="AZ18" s="325"/>
      <c r="BA18" s="326"/>
      <c r="BB18" s="324"/>
      <c r="BC18" s="325"/>
      <c r="BD18" s="326"/>
      <c r="BE18" s="324"/>
      <c r="BF18" s="325"/>
      <c r="BG18" s="65" t="b">
        <f t="shared" ca="1" si="106"/>
        <v>0</v>
      </c>
      <c r="BH18" s="66" t="b">
        <f t="shared" ref="BH18:BH41" ca="1" si="130">OR(NOT($G18),AND(
  I18,
  NOT(SUMPRODUCT($K$2:$BF$2*$K$4:$BF$4*($K18:$BF18="Always"),--($K$6:$BF$6=BH$6)))))</f>
        <v>0</v>
      </c>
      <c r="BI18" s="67" t="b">
        <f t="shared" ca="1" si="108"/>
        <v>0</v>
      </c>
      <c r="BJ18" s="65" t="b">
        <f t="shared" ca="1" si="113"/>
        <v>0</v>
      </c>
      <c r="BK18" s="66" t="b">
        <f t="shared" ca="1" si="110"/>
        <v>0</v>
      </c>
      <c r="BL18" s="67" t="b">
        <f t="shared" ca="1" si="111"/>
        <v>0</v>
      </c>
    </row>
    <row r="19" spans="1:64">
      <c r="A19" s="255"/>
      <c r="B19" s="239"/>
      <c r="C19" s="236"/>
      <c r="D19" s="237"/>
      <c r="E19" s="253"/>
      <c r="F19" s="253"/>
      <c r="G19" s="253"/>
      <c r="H19" s="68" t="b">
        <f t="shared" ca="1" si="99"/>
        <v>0</v>
      </c>
      <c r="I19" s="69" t="b">
        <f t="shared" ca="1" si="100"/>
        <v>0</v>
      </c>
      <c r="J19" s="70" t="b">
        <f t="shared" ca="1" si="101"/>
        <v>0</v>
      </c>
      <c r="K19" s="332"/>
      <c r="L19" s="330"/>
      <c r="M19" s="331"/>
      <c r="N19" s="332"/>
      <c r="O19" s="330"/>
      <c r="P19" s="331"/>
      <c r="Q19" s="332"/>
      <c r="R19" s="330"/>
      <c r="S19" s="331"/>
      <c r="T19" s="332"/>
      <c r="U19" s="330"/>
      <c r="V19" s="331"/>
      <c r="W19" s="332"/>
      <c r="X19" s="330"/>
      <c r="Y19" s="331"/>
      <c r="Z19" s="332"/>
      <c r="AA19" s="330"/>
      <c r="AB19" s="331"/>
      <c r="AC19" s="332"/>
      <c r="AD19" s="330"/>
      <c r="AE19" s="331"/>
      <c r="AF19" s="332"/>
      <c r="AG19" s="330"/>
      <c r="AH19" s="331"/>
      <c r="AI19" s="332"/>
      <c r="AJ19" s="330"/>
      <c r="AK19" s="331"/>
      <c r="AL19" s="332"/>
      <c r="AM19" s="330"/>
      <c r="AN19" s="331"/>
      <c r="AO19" s="332"/>
      <c r="AP19" s="330"/>
      <c r="AQ19" s="331"/>
      <c r="AR19" s="332"/>
      <c r="AS19" s="330"/>
      <c r="AT19" s="331"/>
      <c r="AU19" s="332"/>
      <c r="AV19" s="330"/>
      <c r="AW19" s="331"/>
      <c r="AX19" s="332"/>
      <c r="AY19" s="330"/>
      <c r="AZ19" s="331"/>
      <c r="BA19" s="332"/>
      <c r="BB19" s="330"/>
      <c r="BC19" s="331"/>
      <c r="BD19" s="332"/>
      <c r="BE19" s="330"/>
      <c r="BF19" s="331"/>
      <c r="BG19" s="68" t="b">
        <f t="shared" ca="1" si="106"/>
        <v>0</v>
      </c>
      <c r="BH19" s="69" t="b">
        <f t="shared" ref="BH19:BH41" ca="1" si="131">OR(NOT($G18),AND(
  I19,
  NOT(SUMPRODUCT($K$2:$BF$2*$K$4:$BF$4*($K19:$BF19="Always"),--($K$6:$BF$6=BH$6)))))</f>
        <v>0</v>
      </c>
      <c r="BI19" s="70" t="b">
        <f t="shared" ca="1" si="108"/>
        <v>0</v>
      </c>
      <c r="BJ19" s="68" t="b">
        <f t="shared" ca="1" si="113"/>
        <v>0</v>
      </c>
      <c r="BK19" s="69" t="b">
        <f t="shared" ca="1" si="110"/>
        <v>0</v>
      </c>
      <c r="BL19" s="70" t="b">
        <f t="shared" ca="1" si="111"/>
        <v>0</v>
      </c>
    </row>
    <row r="20" spans="1:64">
      <c r="A20" s="255"/>
      <c r="B20" s="239"/>
      <c r="C20" s="234" t="str">
        <f t="shared" ref="C20" ca="1" si="132">IFERROR(INDEX(AssetName,(ROW()-$C$5)/2),"")</f>
        <v/>
      </c>
      <c r="D20" s="235"/>
      <c r="E20" s="252" t="e">
        <f t="shared" ref="E20" ca="1" si="133">VLOOKUP($C20,RawDataTable,E$6,FALSE)</f>
        <v>#N/A</v>
      </c>
      <c r="F20" s="252" t="b">
        <f t="shared" ref="F20" ca="1" si="134">IF(ISNA(E20),FALSE,E20&lt;&gt;0)</f>
        <v>0</v>
      </c>
      <c r="G20" s="252" t="b">
        <f t="shared" ref="G20" ca="1" si="135">IFERROR(NOT(VLOOKUP($C20,RawDataTable,G$6,FALSE)),TRUE)</f>
        <v>1</v>
      </c>
      <c r="H20" s="65" t="b">
        <f t="shared" ca="1" si="94"/>
        <v>0</v>
      </c>
      <c r="I20" s="66" t="b">
        <f ca="1">IF(AND($F20,$G20),VLOOKUP($E20,DataPossibleActions,I$5,FALSE), FALSE)</f>
        <v>0</v>
      </c>
      <c r="J20" s="67" t="b">
        <f t="shared" ca="1" si="95"/>
        <v>0</v>
      </c>
      <c r="K20" s="326"/>
      <c r="L20" s="324"/>
      <c r="M20" s="325"/>
      <c r="N20" s="326"/>
      <c r="O20" s="324"/>
      <c r="P20" s="325"/>
      <c r="Q20" s="326"/>
      <c r="R20" s="324"/>
      <c r="S20" s="325"/>
      <c r="T20" s="326"/>
      <c r="U20" s="324"/>
      <c r="V20" s="325"/>
      <c r="W20" s="326"/>
      <c r="X20" s="324"/>
      <c r="Y20" s="325"/>
      <c r="Z20" s="326"/>
      <c r="AA20" s="324"/>
      <c r="AB20" s="325"/>
      <c r="AC20" s="326"/>
      <c r="AD20" s="324"/>
      <c r="AE20" s="325"/>
      <c r="AF20" s="326"/>
      <c r="AG20" s="324"/>
      <c r="AH20" s="325"/>
      <c r="AI20" s="326"/>
      <c r="AJ20" s="324"/>
      <c r="AK20" s="325"/>
      <c r="AL20" s="326"/>
      <c r="AM20" s="324"/>
      <c r="AN20" s="325"/>
      <c r="AO20" s="326"/>
      <c r="AP20" s="324"/>
      <c r="AQ20" s="325"/>
      <c r="AR20" s="326"/>
      <c r="AS20" s="324"/>
      <c r="AT20" s="325"/>
      <c r="AU20" s="326"/>
      <c r="AV20" s="324"/>
      <c r="AW20" s="325"/>
      <c r="AX20" s="326"/>
      <c r="AY20" s="324"/>
      <c r="AZ20" s="325"/>
      <c r="BA20" s="326"/>
      <c r="BB20" s="324"/>
      <c r="BC20" s="325"/>
      <c r="BD20" s="326"/>
      <c r="BE20" s="324"/>
      <c r="BF20" s="325"/>
      <c r="BG20" s="65" t="b">
        <f t="shared" ca="1" si="106"/>
        <v>0</v>
      </c>
      <c r="BH20" s="66" t="b">
        <f t="shared" ref="BH20:BH41" ca="1" si="136">OR(NOT($G20),AND(
  I20,
  NOT(SUMPRODUCT($K$2:$BF$2*$K$4:$BF$4*($K20:$BF20="Always"),--($K$6:$BF$6=BH$6)))))</f>
        <v>0</v>
      </c>
      <c r="BI20" s="67" t="b">
        <f t="shared" ca="1" si="108"/>
        <v>0</v>
      </c>
      <c r="BJ20" s="65" t="b">
        <f t="shared" ca="1" si="113"/>
        <v>0</v>
      </c>
      <c r="BK20" s="66" t="b">
        <f t="shared" ca="1" si="110"/>
        <v>0</v>
      </c>
      <c r="BL20" s="67" t="b">
        <f t="shared" ca="1" si="111"/>
        <v>0</v>
      </c>
    </row>
    <row r="21" spans="1:64">
      <c r="A21" s="255"/>
      <c r="B21" s="239"/>
      <c r="C21" s="236"/>
      <c r="D21" s="237"/>
      <c r="E21" s="253"/>
      <c r="F21" s="253"/>
      <c r="G21" s="253"/>
      <c r="H21" s="68" t="b">
        <f t="shared" ca="1" si="99"/>
        <v>0</v>
      </c>
      <c r="I21" s="69" t="b">
        <f t="shared" ca="1" si="100"/>
        <v>0</v>
      </c>
      <c r="J21" s="70" t="b">
        <f t="shared" ca="1" si="101"/>
        <v>0</v>
      </c>
      <c r="K21" s="332"/>
      <c r="L21" s="330"/>
      <c r="M21" s="331"/>
      <c r="N21" s="332"/>
      <c r="O21" s="330"/>
      <c r="P21" s="331"/>
      <c r="Q21" s="332"/>
      <c r="R21" s="330"/>
      <c r="S21" s="331"/>
      <c r="T21" s="332"/>
      <c r="U21" s="330"/>
      <c r="V21" s="331"/>
      <c r="W21" s="332"/>
      <c r="X21" s="330"/>
      <c r="Y21" s="331"/>
      <c r="Z21" s="332"/>
      <c r="AA21" s="330"/>
      <c r="AB21" s="331"/>
      <c r="AC21" s="332"/>
      <c r="AD21" s="330"/>
      <c r="AE21" s="331"/>
      <c r="AF21" s="332"/>
      <c r="AG21" s="330"/>
      <c r="AH21" s="331"/>
      <c r="AI21" s="332"/>
      <c r="AJ21" s="330"/>
      <c r="AK21" s="331"/>
      <c r="AL21" s="332"/>
      <c r="AM21" s="330"/>
      <c r="AN21" s="331"/>
      <c r="AO21" s="332"/>
      <c r="AP21" s="330"/>
      <c r="AQ21" s="331"/>
      <c r="AR21" s="332"/>
      <c r="AS21" s="330"/>
      <c r="AT21" s="331"/>
      <c r="AU21" s="332"/>
      <c r="AV21" s="330"/>
      <c r="AW21" s="331"/>
      <c r="AX21" s="332"/>
      <c r="AY21" s="330"/>
      <c r="AZ21" s="331"/>
      <c r="BA21" s="332"/>
      <c r="BB21" s="330"/>
      <c r="BC21" s="331"/>
      <c r="BD21" s="332"/>
      <c r="BE21" s="330"/>
      <c r="BF21" s="331"/>
      <c r="BG21" s="68" t="b">
        <f t="shared" ca="1" si="106"/>
        <v>0</v>
      </c>
      <c r="BH21" s="69" t="b">
        <f t="shared" ref="BH21:BH41" ca="1" si="137">OR(NOT($G20),AND(
  I21,
  NOT(SUMPRODUCT($K$2:$BF$2*$K$4:$BF$4*($K21:$BF21="Always"),--($K$6:$BF$6=BH$6)))))</f>
        <v>0</v>
      </c>
      <c r="BI21" s="70" t="b">
        <f t="shared" ca="1" si="108"/>
        <v>0</v>
      </c>
      <c r="BJ21" s="68" t="b">
        <f t="shared" ca="1" si="113"/>
        <v>0</v>
      </c>
      <c r="BK21" s="69" t="b">
        <f t="shared" ca="1" si="110"/>
        <v>0</v>
      </c>
      <c r="BL21" s="70" t="b">
        <f t="shared" ca="1" si="111"/>
        <v>0</v>
      </c>
    </row>
    <row r="22" spans="1:64">
      <c r="A22" s="255"/>
      <c r="B22" s="239"/>
      <c r="C22" s="234" t="str">
        <f t="shared" ref="C22" ca="1" si="138">IFERROR(INDEX(AssetName,(ROW()-$C$5)/2),"")</f>
        <v/>
      </c>
      <c r="D22" s="235"/>
      <c r="E22" s="252" t="e">
        <f t="shared" ref="E22" ca="1" si="139">VLOOKUP($C22,RawDataTable,E$6,FALSE)</f>
        <v>#N/A</v>
      </c>
      <c r="F22" s="252" t="b">
        <f t="shared" ref="F22" ca="1" si="140">IF(ISNA(E22),FALSE,E22&lt;&gt;0)</f>
        <v>0</v>
      </c>
      <c r="G22" s="252" t="b">
        <f t="shared" ref="G22" ca="1" si="141">IFERROR(NOT(VLOOKUP($C22,RawDataTable,G$6,FALSE)),TRUE)</f>
        <v>1</v>
      </c>
      <c r="H22" s="65" t="b">
        <f t="shared" ca="1" si="94"/>
        <v>0</v>
      </c>
      <c r="I22" s="66" t="b">
        <f ca="1">IF(AND($F22,$G22),VLOOKUP($E22,DataPossibleActions,I$5,FALSE), FALSE)</f>
        <v>0</v>
      </c>
      <c r="J22" s="67" t="b">
        <f t="shared" ca="1" si="95"/>
        <v>0</v>
      </c>
      <c r="K22" s="326"/>
      <c r="L22" s="324"/>
      <c r="M22" s="325"/>
      <c r="N22" s="326"/>
      <c r="O22" s="324"/>
      <c r="P22" s="325"/>
      <c r="Q22" s="326"/>
      <c r="R22" s="324"/>
      <c r="S22" s="325"/>
      <c r="T22" s="326"/>
      <c r="U22" s="324"/>
      <c r="V22" s="325"/>
      <c r="W22" s="326"/>
      <c r="X22" s="324"/>
      <c r="Y22" s="325"/>
      <c r="Z22" s="326"/>
      <c r="AA22" s="324"/>
      <c r="AB22" s="325"/>
      <c r="AC22" s="326"/>
      <c r="AD22" s="324"/>
      <c r="AE22" s="325"/>
      <c r="AF22" s="326"/>
      <c r="AG22" s="324"/>
      <c r="AH22" s="325"/>
      <c r="AI22" s="326"/>
      <c r="AJ22" s="324"/>
      <c r="AK22" s="325"/>
      <c r="AL22" s="326"/>
      <c r="AM22" s="324"/>
      <c r="AN22" s="325"/>
      <c r="AO22" s="326"/>
      <c r="AP22" s="324"/>
      <c r="AQ22" s="325"/>
      <c r="AR22" s="326"/>
      <c r="AS22" s="324"/>
      <c r="AT22" s="325"/>
      <c r="AU22" s="326"/>
      <c r="AV22" s="324"/>
      <c r="AW22" s="325"/>
      <c r="AX22" s="326"/>
      <c r="AY22" s="324"/>
      <c r="AZ22" s="325"/>
      <c r="BA22" s="326"/>
      <c r="BB22" s="324"/>
      <c r="BC22" s="325"/>
      <c r="BD22" s="326"/>
      <c r="BE22" s="324"/>
      <c r="BF22" s="325"/>
      <c r="BG22" s="65" t="b">
        <f t="shared" ca="1" si="106"/>
        <v>0</v>
      </c>
      <c r="BH22" s="66" t="b">
        <f t="shared" ref="BH22:BH41" ca="1" si="142">OR(NOT($G22),AND(
  I22,
  NOT(SUMPRODUCT($K$2:$BF$2*$K$4:$BF$4*($K22:$BF22="Always"),--($K$6:$BF$6=BH$6)))))</f>
        <v>0</v>
      </c>
      <c r="BI22" s="67" t="b">
        <f t="shared" ca="1" si="108"/>
        <v>0</v>
      </c>
      <c r="BJ22" s="65" t="b">
        <f t="shared" ca="1" si="113"/>
        <v>0</v>
      </c>
      <c r="BK22" s="66" t="b">
        <f t="shared" ca="1" si="110"/>
        <v>0</v>
      </c>
      <c r="BL22" s="67" t="b">
        <f t="shared" ca="1" si="111"/>
        <v>0</v>
      </c>
    </row>
    <row r="23" spans="1:64">
      <c r="A23" s="255"/>
      <c r="B23" s="239"/>
      <c r="C23" s="236"/>
      <c r="D23" s="237"/>
      <c r="E23" s="253"/>
      <c r="F23" s="253"/>
      <c r="G23" s="253"/>
      <c r="H23" s="68" t="b">
        <f t="shared" ca="1" si="99"/>
        <v>0</v>
      </c>
      <c r="I23" s="69" t="b">
        <f t="shared" ca="1" si="100"/>
        <v>0</v>
      </c>
      <c r="J23" s="70" t="b">
        <f t="shared" ca="1" si="101"/>
        <v>0</v>
      </c>
      <c r="K23" s="332"/>
      <c r="L23" s="330"/>
      <c r="M23" s="331"/>
      <c r="N23" s="332"/>
      <c r="O23" s="330"/>
      <c r="P23" s="331"/>
      <c r="Q23" s="332"/>
      <c r="R23" s="330"/>
      <c r="S23" s="331"/>
      <c r="T23" s="332"/>
      <c r="U23" s="330"/>
      <c r="V23" s="331"/>
      <c r="W23" s="332"/>
      <c r="X23" s="330"/>
      <c r="Y23" s="331"/>
      <c r="Z23" s="332"/>
      <c r="AA23" s="330"/>
      <c r="AB23" s="331"/>
      <c r="AC23" s="332"/>
      <c r="AD23" s="330"/>
      <c r="AE23" s="331"/>
      <c r="AF23" s="332"/>
      <c r="AG23" s="330"/>
      <c r="AH23" s="331"/>
      <c r="AI23" s="332"/>
      <c r="AJ23" s="330"/>
      <c r="AK23" s="331"/>
      <c r="AL23" s="332"/>
      <c r="AM23" s="330"/>
      <c r="AN23" s="331"/>
      <c r="AO23" s="332"/>
      <c r="AP23" s="330"/>
      <c r="AQ23" s="331"/>
      <c r="AR23" s="332"/>
      <c r="AS23" s="330"/>
      <c r="AT23" s="331"/>
      <c r="AU23" s="332"/>
      <c r="AV23" s="330"/>
      <c r="AW23" s="331"/>
      <c r="AX23" s="332"/>
      <c r="AY23" s="330"/>
      <c r="AZ23" s="331"/>
      <c r="BA23" s="332"/>
      <c r="BB23" s="330"/>
      <c r="BC23" s="331"/>
      <c r="BD23" s="332"/>
      <c r="BE23" s="330"/>
      <c r="BF23" s="331"/>
      <c r="BG23" s="68" t="b">
        <f t="shared" ca="1" si="106"/>
        <v>0</v>
      </c>
      <c r="BH23" s="69" t="b">
        <f t="shared" ref="BH23:BH41" ca="1" si="143">OR(NOT($G22),AND(
  I23,
  NOT(SUMPRODUCT($K$2:$BF$2*$K$4:$BF$4*($K23:$BF23="Always"),--($K$6:$BF$6=BH$6)))))</f>
        <v>0</v>
      </c>
      <c r="BI23" s="70" t="b">
        <f t="shared" ca="1" si="108"/>
        <v>0</v>
      </c>
      <c r="BJ23" s="68" t="b">
        <f t="shared" ca="1" si="113"/>
        <v>0</v>
      </c>
      <c r="BK23" s="69" t="b">
        <f t="shared" ca="1" si="110"/>
        <v>0</v>
      </c>
      <c r="BL23" s="70" t="b">
        <f t="shared" ca="1" si="111"/>
        <v>0</v>
      </c>
    </row>
    <row r="24" spans="1:64">
      <c r="A24" s="255"/>
      <c r="B24" s="239"/>
      <c r="C24" s="234" t="str">
        <f t="shared" ref="C24" ca="1" si="144">IFERROR(INDEX(AssetName,(ROW()-$C$5)/2),"")</f>
        <v/>
      </c>
      <c r="D24" s="235"/>
      <c r="E24" s="252" t="e">
        <f t="shared" ref="E24" ca="1" si="145">VLOOKUP($C24,RawDataTable,E$6,FALSE)</f>
        <v>#N/A</v>
      </c>
      <c r="F24" s="252" t="b">
        <f t="shared" ref="F24" ca="1" si="146">IF(ISNA(E24),FALSE,E24&lt;&gt;0)</f>
        <v>0</v>
      </c>
      <c r="G24" s="252" t="b">
        <f t="shared" ref="G24" ca="1" si="147">IFERROR(NOT(VLOOKUP($C24,RawDataTable,G$6,FALSE)),TRUE)</f>
        <v>1</v>
      </c>
      <c r="H24" s="65" t="b">
        <f t="shared" ca="1" si="94"/>
        <v>0</v>
      </c>
      <c r="I24" s="66" t="b">
        <f ca="1">IF(AND($F24,$G24),VLOOKUP($E24,DataPossibleActions,I$5,FALSE), FALSE)</f>
        <v>0</v>
      </c>
      <c r="J24" s="67" t="b">
        <f t="shared" ca="1" si="95"/>
        <v>0</v>
      </c>
      <c r="K24" s="326"/>
      <c r="L24" s="324"/>
      <c r="M24" s="325"/>
      <c r="N24" s="326"/>
      <c r="O24" s="324"/>
      <c r="P24" s="325"/>
      <c r="Q24" s="326"/>
      <c r="R24" s="324"/>
      <c r="S24" s="325"/>
      <c r="T24" s="326"/>
      <c r="U24" s="324"/>
      <c r="V24" s="325"/>
      <c r="W24" s="326"/>
      <c r="X24" s="324"/>
      <c r="Y24" s="325"/>
      <c r="Z24" s="326"/>
      <c r="AA24" s="324"/>
      <c r="AB24" s="325"/>
      <c r="AC24" s="326"/>
      <c r="AD24" s="324"/>
      <c r="AE24" s="325"/>
      <c r="AF24" s="326"/>
      <c r="AG24" s="324"/>
      <c r="AH24" s="325"/>
      <c r="AI24" s="326"/>
      <c r="AJ24" s="324"/>
      <c r="AK24" s="325"/>
      <c r="AL24" s="326"/>
      <c r="AM24" s="324"/>
      <c r="AN24" s="325"/>
      <c r="AO24" s="326"/>
      <c r="AP24" s="324"/>
      <c r="AQ24" s="325"/>
      <c r="AR24" s="326"/>
      <c r="AS24" s="324"/>
      <c r="AT24" s="325"/>
      <c r="AU24" s="326"/>
      <c r="AV24" s="324"/>
      <c r="AW24" s="325"/>
      <c r="AX24" s="326"/>
      <c r="AY24" s="324"/>
      <c r="AZ24" s="325"/>
      <c r="BA24" s="326"/>
      <c r="BB24" s="324"/>
      <c r="BC24" s="325"/>
      <c r="BD24" s="326"/>
      <c r="BE24" s="324"/>
      <c r="BF24" s="325"/>
      <c r="BG24" s="65" t="b">
        <f t="shared" ca="1" si="106"/>
        <v>0</v>
      </c>
      <c r="BH24" s="66" t="b">
        <f t="shared" ref="BH24:BH41" ca="1" si="148">OR(NOT($G24),AND(
  I24,
  NOT(SUMPRODUCT($K$2:$BF$2*$K$4:$BF$4*($K24:$BF24="Always"),--($K$6:$BF$6=BH$6)))))</f>
        <v>0</v>
      </c>
      <c r="BI24" s="67" t="b">
        <f t="shared" ca="1" si="108"/>
        <v>0</v>
      </c>
      <c r="BJ24" s="65" t="b">
        <f t="shared" ca="1" si="113"/>
        <v>0</v>
      </c>
      <c r="BK24" s="66" t="b">
        <f t="shared" ca="1" si="110"/>
        <v>0</v>
      </c>
      <c r="BL24" s="67" t="b">
        <f t="shared" ca="1" si="111"/>
        <v>0</v>
      </c>
    </row>
    <row r="25" spans="1:64">
      <c r="A25" s="255"/>
      <c r="B25" s="239"/>
      <c r="C25" s="236"/>
      <c r="D25" s="237"/>
      <c r="E25" s="253"/>
      <c r="F25" s="253"/>
      <c r="G25" s="253"/>
      <c r="H25" s="68" t="b">
        <f t="shared" ca="1" si="99"/>
        <v>0</v>
      </c>
      <c r="I25" s="69" t="b">
        <f t="shared" ca="1" si="100"/>
        <v>0</v>
      </c>
      <c r="J25" s="70" t="b">
        <f t="shared" ca="1" si="101"/>
        <v>0</v>
      </c>
      <c r="K25" s="332"/>
      <c r="L25" s="330"/>
      <c r="M25" s="331"/>
      <c r="N25" s="332"/>
      <c r="O25" s="330"/>
      <c r="P25" s="331"/>
      <c r="Q25" s="332"/>
      <c r="R25" s="330"/>
      <c r="S25" s="331"/>
      <c r="T25" s="332"/>
      <c r="U25" s="330"/>
      <c r="V25" s="331"/>
      <c r="W25" s="332"/>
      <c r="X25" s="330"/>
      <c r="Y25" s="331"/>
      <c r="Z25" s="332"/>
      <c r="AA25" s="330"/>
      <c r="AB25" s="331"/>
      <c r="AC25" s="332"/>
      <c r="AD25" s="330"/>
      <c r="AE25" s="331"/>
      <c r="AF25" s="332"/>
      <c r="AG25" s="330"/>
      <c r="AH25" s="331"/>
      <c r="AI25" s="332"/>
      <c r="AJ25" s="330"/>
      <c r="AK25" s="331"/>
      <c r="AL25" s="332"/>
      <c r="AM25" s="330"/>
      <c r="AN25" s="331"/>
      <c r="AO25" s="332"/>
      <c r="AP25" s="330"/>
      <c r="AQ25" s="331"/>
      <c r="AR25" s="332"/>
      <c r="AS25" s="330"/>
      <c r="AT25" s="331"/>
      <c r="AU25" s="332"/>
      <c r="AV25" s="330"/>
      <c r="AW25" s="331"/>
      <c r="AX25" s="332"/>
      <c r="AY25" s="330"/>
      <c r="AZ25" s="331"/>
      <c r="BA25" s="332"/>
      <c r="BB25" s="330"/>
      <c r="BC25" s="331"/>
      <c r="BD25" s="332"/>
      <c r="BE25" s="330"/>
      <c r="BF25" s="331"/>
      <c r="BG25" s="68" t="b">
        <f t="shared" ca="1" si="106"/>
        <v>0</v>
      </c>
      <c r="BH25" s="69" t="b">
        <f t="shared" ref="BH25:BH41" ca="1" si="149">OR(NOT($G24),AND(
  I25,
  NOT(SUMPRODUCT($K$2:$BF$2*$K$4:$BF$4*($K25:$BF25="Always"),--($K$6:$BF$6=BH$6)))))</f>
        <v>0</v>
      </c>
      <c r="BI25" s="70" t="b">
        <f t="shared" ca="1" si="108"/>
        <v>0</v>
      </c>
      <c r="BJ25" s="68" t="b">
        <f t="shared" ca="1" si="113"/>
        <v>0</v>
      </c>
      <c r="BK25" s="69" t="b">
        <f t="shared" ca="1" si="110"/>
        <v>0</v>
      </c>
      <c r="BL25" s="70" t="b">
        <f t="shared" ca="1" si="111"/>
        <v>0</v>
      </c>
    </row>
    <row r="26" spans="1:64">
      <c r="A26" s="255"/>
      <c r="B26" s="239"/>
      <c r="C26" s="234" t="str">
        <f t="shared" ref="C26" ca="1" si="150">IFERROR(INDEX(AssetName,(ROW()-$C$5)/2),"")</f>
        <v/>
      </c>
      <c r="D26" s="235"/>
      <c r="E26" s="252" t="e">
        <f t="shared" ref="E26" ca="1" si="151">VLOOKUP($C26,RawDataTable,E$6,FALSE)</f>
        <v>#N/A</v>
      </c>
      <c r="F26" s="252" t="b">
        <f t="shared" ref="F26" ca="1" si="152">IF(ISNA(E26),FALSE,E26&lt;&gt;0)</f>
        <v>0</v>
      </c>
      <c r="G26" s="252" t="b">
        <f t="shared" ref="G26" ca="1" si="153">IFERROR(NOT(VLOOKUP($C26,RawDataTable,G$6,FALSE)),TRUE)</f>
        <v>1</v>
      </c>
      <c r="H26" s="65" t="b">
        <f t="shared" ca="1" si="94"/>
        <v>0</v>
      </c>
      <c r="I26" s="66" t="b">
        <f ca="1">IF(AND($F26,$G26),VLOOKUP($E26,DataPossibleActions,I$5,FALSE), FALSE)</f>
        <v>0</v>
      </c>
      <c r="J26" s="67" t="b">
        <f t="shared" ref="J26:J41" ca="1" si="154">IF($F26,VLOOKUP($E26,DataPossibleActions,J$5,FALSE), FALSE)</f>
        <v>0</v>
      </c>
      <c r="K26" s="326"/>
      <c r="L26" s="324"/>
      <c r="M26" s="325"/>
      <c r="N26" s="326"/>
      <c r="O26" s="324"/>
      <c r="P26" s="325"/>
      <c r="Q26" s="326"/>
      <c r="R26" s="324"/>
      <c r="S26" s="325"/>
      <c r="T26" s="326"/>
      <c r="U26" s="324"/>
      <c r="V26" s="325"/>
      <c r="W26" s="326"/>
      <c r="X26" s="324"/>
      <c r="Y26" s="325"/>
      <c r="Z26" s="326"/>
      <c r="AA26" s="324"/>
      <c r="AB26" s="325"/>
      <c r="AC26" s="326"/>
      <c r="AD26" s="324"/>
      <c r="AE26" s="325"/>
      <c r="AF26" s="326"/>
      <c r="AG26" s="324"/>
      <c r="AH26" s="325"/>
      <c r="AI26" s="326"/>
      <c r="AJ26" s="324"/>
      <c r="AK26" s="325"/>
      <c r="AL26" s="326"/>
      <c r="AM26" s="324"/>
      <c r="AN26" s="325"/>
      <c r="AO26" s="326"/>
      <c r="AP26" s="324"/>
      <c r="AQ26" s="325"/>
      <c r="AR26" s="326"/>
      <c r="AS26" s="324"/>
      <c r="AT26" s="325"/>
      <c r="AU26" s="326"/>
      <c r="AV26" s="324"/>
      <c r="AW26" s="325"/>
      <c r="AX26" s="326"/>
      <c r="AY26" s="324"/>
      <c r="AZ26" s="325"/>
      <c r="BA26" s="326"/>
      <c r="BB26" s="324"/>
      <c r="BC26" s="325"/>
      <c r="BD26" s="326"/>
      <c r="BE26" s="324"/>
      <c r="BF26" s="325"/>
      <c r="BG26" s="65" t="b">
        <f t="shared" ca="1" si="106"/>
        <v>0</v>
      </c>
      <c r="BH26" s="66" t="b">
        <f t="shared" ref="BH26:BH41" ca="1" si="155">OR(NOT($G26),AND(
  I26,
  NOT(SUMPRODUCT($K$2:$BF$2*$K$4:$BF$4*($K26:$BF26="Always"),--($K$6:$BF$6=BH$6)))))</f>
        <v>0</v>
      </c>
      <c r="BI26" s="67" t="b">
        <f t="shared" ca="1" si="108"/>
        <v>0</v>
      </c>
      <c r="BJ26" s="65" t="b">
        <f t="shared" ca="1" si="113"/>
        <v>0</v>
      </c>
      <c r="BK26" s="66" t="b">
        <f t="shared" ca="1" si="110"/>
        <v>0</v>
      </c>
      <c r="BL26" s="67" t="b">
        <f t="shared" ca="1" si="111"/>
        <v>0</v>
      </c>
    </row>
    <row r="27" spans="1:64">
      <c r="A27" s="255"/>
      <c r="B27" s="239"/>
      <c r="C27" s="236"/>
      <c r="D27" s="237"/>
      <c r="E27" s="253"/>
      <c r="F27" s="253"/>
      <c r="G27" s="253"/>
      <c r="H27" s="68" t="b">
        <f t="shared" ca="1" si="99"/>
        <v>0</v>
      </c>
      <c r="I27" s="69" t="b">
        <f t="shared" ca="1" si="100"/>
        <v>0</v>
      </c>
      <c r="J27" s="70" t="b">
        <f t="shared" ca="1" si="101"/>
        <v>0</v>
      </c>
      <c r="K27" s="332"/>
      <c r="L27" s="330"/>
      <c r="M27" s="331"/>
      <c r="N27" s="332"/>
      <c r="O27" s="330"/>
      <c r="P27" s="331"/>
      <c r="Q27" s="332"/>
      <c r="R27" s="330"/>
      <c r="S27" s="331"/>
      <c r="T27" s="332"/>
      <c r="U27" s="330"/>
      <c r="V27" s="331"/>
      <c r="W27" s="332"/>
      <c r="X27" s="330"/>
      <c r="Y27" s="331"/>
      <c r="Z27" s="332"/>
      <c r="AA27" s="330"/>
      <c r="AB27" s="331"/>
      <c r="AC27" s="332"/>
      <c r="AD27" s="330"/>
      <c r="AE27" s="331"/>
      <c r="AF27" s="332"/>
      <c r="AG27" s="330"/>
      <c r="AH27" s="331"/>
      <c r="AI27" s="332"/>
      <c r="AJ27" s="330"/>
      <c r="AK27" s="331"/>
      <c r="AL27" s="332"/>
      <c r="AM27" s="330"/>
      <c r="AN27" s="331"/>
      <c r="AO27" s="332"/>
      <c r="AP27" s="330"/>
      <c r="AQ27" s="331"/>
      <c r="AR27" s="332"/>
      <c r="AS27" s="330"/>
      <c r="AT27" s="331"/>
      <c r="AU27" s="332"/>
      <c r="AV27" s="330"/>
      <c r="AW27" s="331"/>
      <c r="AX27" s="332"/>
      <c r="AY27" s="330"/>
      <c r="AZ27" s="331"/>
      <c r="BA27" s="332"/>
      <c r="BB27" s="330"/>
      <c r="BC27" s="331"/>
      <c r="BD27" s="332"/>
      <c r="BE27" s="330"/>
      <c r="BF27" s="331"/>
      <c r="BG27" s="68" t="b">
        <f t="shared" ca="1" si="106"/>
        <v>0</v>
      </c>
      <c r="BH27" s="69" t="b">
        <f t="shared" ref="BH27:BH41" ca="1" si="156">OR(NOT($G26),AND(
  I27,
  NOT(SUMPRODUCT($K$2:$BF$2*$K$4:$BF$4*($K27:$BF27="Always"),--($K$6:$BF$6=BH$6)))))</f>
        <v>0</v>
      </c>
      <c r="BI27" s="70" t="b">
        <f t="shared" ca="1" si="108"/>
        <v>0</v>
      </c>
      <c r="BJ27" s="68" t="b">
        <f t="shared" ca="1" si="113"/>
        <v>0</v>
      </c>
      <c r="BK27" s="69" t="b">
        <f t="shared" ca="1" si="110"/>
        <v>0</v>
      </c>
      <c r="BL27" s="70" t="b">
        <f t="shared" ca="1" si="111"/>
        <v>0</v>
      </c>
    </row>
    <row r="28" spans="1:64">
      <c r="A28" s="255"/>
      <c r="B28" s="239"/>
      <c r="C28" s="234" t="str">
        <f t="shared" ref="C28" ca="1" si="157">IFERROR(INDEX(AssetName,(ROW()-$C$5)/2),"")</f>
        <v/>
      </c>
      <c r="D28" s="235"/>
      <c r="E28" s="252" t="e">
        <f t="shared" ref="E28" ca="1" si="158">VLOOKUP($C28,RawDataTable,E$6,FALSE)</f>
        <v>#N/A</v>
      </c>
      <c r="F28" s="252" t="b">
        <f t="shared" ref="F28" ca="1" si="159">IF(ISNA(E28),FALSE,E28&lt;&gt;0)</f>
        <v>0</v>
      </c>
      <c r="G28" s="252" t="b">
        <f t="shared" ref="G28" ca="1" si="160">IFERROR(NOT(VLOOKUP($C28,RawDataTable,G$6,FALSE)),TRUE)</f>
        <v>1</v>
      </c>
      <c r="H28" s="65" t="b">
        <f t="shared" ca="1" si="94"/>
        <v>0</v>
      </c>
      <c r="I28" s="66" t="b">
        <f ca="1">IF(AND($F28,$G28),VLOOKUP($E28,DataPossibleActions,I$5,FALSE), FALSE)</f>
        <v>0</v>
      </c>
      <c r="J28" s="67" t="b">
        <f t="shared" ca="1" si="154"/>
        <v>0</v>
      </c>
      <c r="K28" s="326"/>
      <c r="L28" s="324"/>
      <c r="M28" s="325"/>
      <c r="N28" s="326"/>
      <c r="O28" s="324"/>
      <c r="P28" s="325"/>
      <c r="Q28" s="326"/>
      <c r="R28" s="324"/>
      <c r="S28" s="325"/>
      <c r="T28" s="326"/>
      <c r="U28" s="324"/>
      <c r="V28" s="325"/>
      <c r="W28" s="326"/>
      <c r="X28" s="324"/>
      <c r="Y28" s="325"/>
      <c r="Z28" s="326"/>
      <c r="AA28" s="324"/>
      <c r="AB28" s="325"/>
      <c r="AC28" s="326"/>
      <c r="AD28" s="324"/>
      <c r="AE28" s="325"/>
      <c r="AF28" s="326"/>
      <c r="AG28" s="324"/>
      <c r="AH28" s="325"/>
      <c r="AI28" s="326"/>
      <c r="AJ28" s="324"/>
      <c r="AK28" s="325"/>
      <c r="AL28" s="326"/>
      <c r="AM28" s="324"/>
      <c r="AN28" s="325"/>
      <c r="AO28" s="326"/>
      <c r="AP28" s="324"/>
      <c r="AQ28" s="325"/>
      <c r="AR28" s="326"/>
      <c r="AS28" s="324"/>
      <c r="AT28" s="325"/>
      <c r="AU28" s="326"/>
      <c r="AV28" s="324"/>
      <c r="AW28" s="325"/>
      <c r="AX28" s="326"/>
      <c r="AY28" s="324"/>
      <c r="AZ28" s="325"/>
      <c r="BA28" s="326"/>
      <c r="BB28" s="324"/>
      <c r="BC28" s="325"/>
      <c r="BD28" s="326"/>
      <c r="BE28" s="324"/>
      <c r="BF28" s="325"/>
      <c r="BG28" s="65" t="b">
        <f t="shared" ca="1" si="106"/>
        <v>0</v>
      </c>
      <c r="BH28" s="66" t="b">
        <f t="shared" ref="BH28:BH41" ca="1" si="161">OR(NOT($G28),AND(
  I28,
  NOT(SUMPRODUCT($K$2:$BF$2*$K$4:$BF$4*($K28:$BF28="Always"),--($K$6:$BF$6=BH$6)))))</f>
        <v>0</v>
      </c>
      <c r="BI28" s="67" t="b">
        <f t="shared" ca="1" si="108"/>
        <v>0</v>
      </c>
      <c r="BJ28" s="65" t="b">
        <f t="shared" ca="1" si="113"/>
        <v>0</v>
      </c>
      <c r="BK28" s="66" t="b">
        <f t="shared" ca="1" si="110"/>
        <v>0</v>
      </c>
      <c r="BL28" s="67" t="b">
        <f t="shared" ca="1" si="111"/>
        <v>0</v>
      </c>
    </row>
    <row r="29" spans="1:64">
      <c r="A29" s="255"/>
      <c r="B29" s="239"/>
      <c r="C29" s="236"/>
      <c r="D29" s="237"/>
      <c r="E29" s="253"/>
      <c r="F29" s="253"/>
      <c r="G29" s="253"/>
      <c r="H29" s="68" t="b">
        <f t="shared" ca="1" si="99"/>
        <v>0</v>
      </c>
      <c r="I29" s="69" t="b">
        <f t="shared" ca="1" si="100"/>
        <v>0</v>
      </c>
      <c r="J29" s="70" t="b">
        <f t="shared" ca="1" si="101"/>
        <v>0</v>
      </c>
      <c r="K29" s="332"/>
      <c r="L29" s="330"/>
      <c r="M29" s="331"/>
      <c r="N29" s="332"/>
      <c r="O29" s="330"/>
      <c r="P29" s="331"/>
      <c r="Q29" s="332"/>
      <c r="R29" s="330"/>
      <c r="S29" s="331"/>
      <c r="T29" s="332"/>
      <c r="U29" s="330"/>
      <c r="V29" s="331"/>
      <c r="W29" s="332"/>
      <c r="X29" s="330"/>
      <c r="Y29" s="331"/>
      <c r="Z29" s="332"/>
      <c r="AA29" s="330"/>
      <c r="AB29" s="331"/>
      <c r="AC29" s="332"/>
      <c r="AD29" s="330"/>
      <c r="AE29" s="331"/>
      <c r="AF29" s="332"/>
      <c r="AG29" s="330"/>
      <c r="AH29" s="331"/>
      <c r="AI29" s="332"/>
      <c r="AJ29" s="330"/>
      <c r="AK29" s="331"/>
      <c r="AL29" s="332"/>
      <c r="AM29" s="330"/>
      <c r="AN29" s="331"/>
      <c r="AO29" s="332"/>
      <c r="AP29" s="330"/>
      <c r="AQ29" s="331"/>
      <c r="AR29" s="332"/>
      <c r="AS29" s="330"/>
      <c r="AT29" s="331"/>
      <c r="AU29" s="332"/>
      <c r="AV29" s="330"/>
      <c r="AW29" s="331"/>
      <c r="AX29" s="332"/>
      <c r="AY29" s="330"/>
      <c r="AZ29" s="331"/>
      <c r="BA29" s="332"/>
      <c r="BB29" s="330"/>
      <c r="BC29" s="331"/>
      <c r="BD29" s="332"/>
      <c r="BE29" s="330"/>
      <c r="BF29" s="331"/>
      <c r="BG29" s="68" t="b">
        <f t="shared" ca="1" si="106"/>
        <v>0</v>
      </c>
      <c r="BH29" s="69" t="b">
        <f t="shared" ref="BH29:BH41" ca="1" si="162">OR(NOT($G28),AND(
  I29,
  NOT(SUMPRODUCT($K$2:$BF$2*$K$4:$BF$4*($K29:$BF29="Always"),--($K$6:$BF$6=BH$6)))))</f>
        <v>0</v>
      </c>
      <c r="BI29" s="70" t="b">
        <f t="shared" ca="1" si="108"/>
        <v>0</v>
      </c>
      <c r="BJ29" s="68" t="b">
        <f t="shared" ca="1" si="113"/>
        <v>0</v>
      </c>
      <c r="BK29" s="69" t="b">
        <f t="shared" ca="1" si="110"/>
        <v>0</v>
      </c>
      <c r="BL29" s="70" t="b">
        <f t="shared" ca="1" si="111"/>
        <v>0</v>
      </c>
    </row>
    <row r="30" spans="1:64">
      <c r="A30" s="255"/>
      <c r="B30" s="239"/>
      <c r="C30" s="234" t="str">
        <f t="shared" ref="C30" ca="1" si="163">IFERROR(INDEX(AssetName,(ROW()-$C$5)/2),"")</f>
        <v/>
      </c>
      <c r="D30" s="235"/>
      <c r="E30" s="252" t="e">
        <f t="shared" ref="E30" ca="1" si="164">VLOOKUP($C30,RawDataTable,E$6,FALSE)</f>
        <v>#N/A</v>
      </c>
      <c r="F30" s="252" t="b">
        <f t="shared" ref="F30" ca="1" si="165">IF(ISNA(E30),FALSE,E30&lt;&gt;0)</f>
        <v>0</v>
      </c>
      <c r="G30" s="252" t="b">
        <f t="shared" ref="G30" ca="1" si="166">IFERROR(NOT(VLOOKUP($C30,RawDataTable,G$6,FALSE)),TRUE)</f>
        <v>1</v>
      </c>
      <c r="H30" s="65" t="b">
        <f t="shared" ca="1" si="94"/>
        <v>0</v>
      </c>
      <c r="I30" s="66" t="b">
        <f ca="1">IF(AND($F30,$G30),VLOOKUP($E30,DataPossibleActions,I$5,FALSE), FALSE)</f>
        <v>0</v>
      </c>
      <c r="J30" s="67" t="b">
        <f t="shared" ca="1" si="154"/>
        <v>0</v>
      </c>
      <c r="K30" s="326"/>
      <c r="L30" s="324"/>
      <c r="M30" s="325"/>
      <c r="N30" s="326"/>
      <c r="O30" s="324"/>
      <c r="P30" s="325"/>
      <c r="Q30" s="326"/>
      <c r="R30" s="324"/>
      <c r="S30" s="325"/>
      <c r="T30" s="326"/>
      <c r="U30" s="324"/>
      <c r="V30" s="325"/>
      <c r="W30" s="326"/>
      <c r="X30" s="324"/>
      <c r="Y30" s="325"/>
      <c r="Z30" s="326"/>
      <c r="AA30" s="324"/>
      <c r="AB30" s="325"/>
      <c r="AC30" s="326"/>
      <c r="AD30" s="324"/>
      <c r="AE30" s="325"/>
      <c r="AF30" s="326"/>
      <c r="AG30" s="324"/>
      <c r="AH30" s="325"/>
      <c r="AI30" s="326"/>
      <c r="AJ30" s="324"/>
      <c r="AK30" s="325"/>
      <c r="AL30" s="326"/>
      <c r="AM30" s="324"/>
      <c r="AN30" s="325"/>
      <c r="AO30" s="326"/>
      <c r="AP30" s="324"/>
      <c r="AQ30" s="325"/>
      <c r="AR30" s="326"/>
      <c r="AS30" s="324"/>
      <c r="AT30" s="325"/>
      <c r="AU30" s="326"/>
      <c r="AV30" s="324"/>
      <c r="AW30" s="325"/>
      <c r="AX30" s="326"/>
      <c r="AY30" s="324"/>
      <c r="AZ30" s="325"/>
      <c r="BA30" s="326"/>
      <c r="BB30" s="324"/>
      <c r="BC30" s="325"/>
      <c r="BD30" s="326"/>
      <c r="BE30" s="324"/>
      <c r="BF30" s="325"/>
      <c r="BG30" s="65" t="b">
        <f t="shared" ca="1" si="106"/>
        <v>0</v>
      </c>
      <c r="BH30" s="66" t="b">
        <f t="shared" ref="BH30:BH41" ca="1" si="167">OR(NOT($G30),AND(
  I30,
  NOT(SUMPRODUCT($K$2:$BF$2*$K$4:$BF$4*($K30:$BF30="Always"),--($K$6:$BF$6=BH$6)))))</f>
        <v>0</v>
      </c>
      <c r="BI30" s="67" t="b">
        <f t="shared" ca="1" si="108"/>
        <v>0</v>
      </c>
      <c r="BJ30" s="65" t="b">
        <f t="shared" ca="1" si="113"/>
        <v>0</v>
      </c>
      <c r="BK30" s="66" t="b">
        <f t="shared" ca="1" si="110"/>
        <v>0</v>
      </c>
      <c r="BL30" s="67" t="b">
        <f t="shared" ca="1" si="111"/>
        <v>0</v>
      </c>
    </row>
    <row r="31" spans="1:64">
      <c r="A31" s="255"/>
      <c r="B31" s="239"/>
      <c r="C31" s="236"/>
      <c r="D31" s="237"/>
      <c r="E31" s="253"/>
      <c r="F31" s="253"/>
      <c r="G31" s="253"/>
      <c r="H31" s="68" t="b">
        <f t="shared" ca="1" si="99"/>
        <v>0</v>
      </c>
      <c r="I31" s="69" t="b">
        <f t="shared" ca="1" si="100"/>
        <v>0</v>
      </c>
      <c r="J31" s="70" t="b">
        <f t="shared" ca="1" si="101"/>
        <v>0</v>
      </c>
      <c r="K31" s="332"/>
      <c r="L31" s="330"/>
      <c r="M31" s="331"/>
      <c r="N31" s="332"/>
      <c r="O31" s="330"/>
      <c r="P31" s="331"/>
      <c r="Q31" s="332"/>
      <c r="R31" s="330"/>
      <c r="S31" s="331"/>
      <c r="T31" s="332"/>
      <c r="U31" s="330"/>
      <c r="V31" s="331"/>
      <c r="W31" s="332"/>
      <c r="X31" s="330"/>
      <c r="Y31" s="331"/>
      <c r="Z31" s="332"/>
      <c r="AA31" s="330"/>
      <c r="AB31" s="331"/>
      <c r="AC31" s="332"/>
      <c r="AD31" s="330"/>
      <c r="AE31" s="331"/>
      <c r="AF31" s="332"/>
      <c r="AG31" s="330"/>
      <c r="AH31" s="331"/>
      <c r="AI31" s="332"/>
      <c r="AJ31" s="330"/>
      <c r="AK31" s="331"/>
      <c r="AL31" s="332"/>
      <c r="AM31" s="330"/>
      <c r="AN31" s="331"/>
      <c r="AO31" s="332"/>
      <c r="AP31" s="330"/>
      <c r="AQ31" s="331"/>
      <c r="AR31" s="332"/>
      <c r="AS31" s="330"/>
      <c r="AT31" s="331"/>
      <c r="AU31" s="332"/>
      <c r="AV31" s="330"/>
      <c r="AW31" s="331"/>
      <c r="AX31" s="332"/>
      <c r="AY31" s="330"/>
      <c r="AZ31" s="331"/>
      <c r="BA31" s="332"/>
      <c r="BB31" s="330"/>
      <c r="BC31" s="331"/>
      <c r="BD31" s="332"/>
      <c r="BE31" s="330"/>
      <c r="BF31" s="331"/>
      <c r="BG31" s="68" t="b">
        <f t="shared" ca="1" si="106"/>
        <v>0</v>
      </c>
      <c r="BH31" s="69" t="b">
        <f t="shared" ref="BH31:BH41" ca="1" si="168">OR(NOT($G30),AND(
  I31,
  NOT(SUMPRODUCT($K$2:$BF$2*$K$4:$BF$4*($K31:$BF31="Always"),--($K$6:$BF$6=BH$6)))))</f>
        <v>0</v>
      </c>
      <c r="BI31" s="70" t="b">
        <f t="shared" ca="1" si="108"/>
        <v>0</v>
      </c>
      <c r="BJ31" s="68" t="b">
        <f t="shared" ca="1" si="113"/>
        <v>0</v>
      </c>
      <c r="BK31" s="69" t="b">
        <f t="shared" ca="1" si="110"/>
        <v>0</v>
      </c>
      <c r="BL31" s="70" t="b">
        <f t="shared" ca="1" si="111"/>
        <v>0</v>
      </c>
    </row>
    <row r="32" spans="1:64">
      <c r="A32" s="255"/>
      <c r="B32" s="239"/>
      <c r="C32" s="234" t="str">
        <f t="shared" ref="C32" ca="1" si="169">IFERROR(INDEX(AssetName,(ROW()-$C$5)/2),"")</f>
        <v/>
      </c>
      <c r="D32" s="235"/>
      <c r="E32" s="252" t="e">
        <f t="shared" ref="E32" ca="1" si="170">VLOOKUP($C32,RawDataTable,E$6,FALSE)</f>
        <v>#N/A</v>
      </c>
      <c r="F32" s="252" t="b">
        <f t="shared" ref="F32" ca="1" si="171">IF(ISNA(E32),FALSE,E32&lt;&gt;0)</f>
        <v>0</v>
      </c>
      <c r="G32" s="252" t="b">
        <f t="shared" ref="G32" ca="1" si="172">IFERROR(NOT(VLOOKUP($C32,RawDataTable,G$6,FALSE)),TRUE)</f>
        <v>1</v>
      </c>
      <c r="H32" s="65" t="b">
        <f t="shared" ca="1" si="94"/>
        <v>0</v>
      </c>
      <c r="I32" s="66" t="b">
        <f ca="1">IF(AND($F32,$G32),VLOOKUP($E32,DataPossibleActions,I$5,FALSE), FALSE)</f>
        <v>0</v>
      </c>
      <c r="J32" s="67" t="b">
        <f t="shared" ca="1" si="154"/>
        <v>0</v>
      </c>
      <c r="K32" s="326"/>
      <c r="L32" s="324"/>
      <c r="M32" s="325"/>
      <c r="N32" s="326"/>
      <c r="O32" s="324"/>
      <c r="P32" s="325"/>
      <c r="Q32" s="326"/>
      <c r="R32" s="324"/>
      <c r="S32" s="325"/>
      <c r="T32" s="326"/>
      <c r="U32" s="324"/>
      <c r="V32" s="325"/>
      <c r="W32" s="326"/>
      <c r="X32" s="324"/>
      <c r="Y32" s="325"/>
      <c r="Z32" s="326"/>
      <c r="AA32" s="324"/>
      <c r="AB32" s="325"/>
      <c r="AC32" s="326"/>
      <c r="AD32" s="324"/>
      <c r="AE32" s="325"/>
      <c r="AF32" s="326"/>
      <c r="AG32" s="324"/>
      <c r="AH32" s="325"/>
      <c r="AI32" s="326"/>
      <c r="AJ32" s="324"/>
      <c r="AK32" s="325"/>
      <c r="AL32" s="326"/>
      <c r="AM32" s="324"/>
      <c r="AN32" s="325"/>
      <c r="AO32" s="326"/>
      <c r="AP32" s="324"/>
      <c r="AQ32" s="325"/>
      <c r="AR32" s="326"/>
      <c r="AS32" s="324"/>
      <c r="AT32" s="325"/>
      <c r="AU32" s="326"/>
      <c r="AV32" s="324"/>
      <c r="AW32" s="325"/>
      <c r="AX32" s="326"/>
      <c r="AY32" s="324"/>
      <c r="AZ32" s="325"/>
      <c r="BA32" s="326"/>
      <c r="BB32" s="324"/>
      <c r="BC32" s="325"/>
      <c r="BD32" s="326"/>
      <c r="BE32" s="324"/>
      <c r="BF32" s="325"/>
      <c r="BG32" s="65" t="b">
        <f t="shared" ca="1" si="106"/>
        <v>0</v>
      </c>
      <c r="BH32" s="66" t="b">
        <f t="shared" ref="BH32:BH41" ca="1" si="173">OR(NOT($G32),AND(
  I32,
  NOT(SUMPRODUCT($K$2:$BF$2*$K$4:$BF$4*($K32:$BF32="Always"),--($K$6:$BF$6=BH$6)))))</f>
        <v>0</v>
      </c>
      <c r="BI32" s="67" t="b">
        <f t="shared" ca="1" si="108"/>
        <v>0</v>
      </c>
      <c r="BJ32" s="65" t="b">
        <f t="shared" ca="1" si="113"/>
        <v>0</v>
      </c>
      <c r="BK32" s="66" t="b">
        <f t="shared" ca="1" si="110"/>
        <v>0</v>
      </c>
      <c r="BL32" s="67" t="b">
        <f t="shared" ca="1" si="111"/>
        <v>0</v>
      </c>
    </row>
    <row r="33" spans="1:64">
      <c r="A33" s="255"/>
      <c r="B33" s="239"/>
      <c r="C33" s="236"/>
      <c r="D33" s="237"/>
      <c r="E33" s="253"/>
      <c r="F33" s="253"/>
      <c r="G33" s="253"/>
      <c r="H33" s="68" t="b">
        <f t="shared" ca="1" si="99"/>
        <v>0</v>
      </c>
      <c r="I33" s="69" t="b">
        <f t="shared" ca="1" si="100"/>
        <v>0</v>
      </c>
      <c r="J33" s="70" t="b">
        <f t="shared" ca="1" si="101"/>
        <v>0</v>
      </c>
      <c r="K33" s="332"/>
      <c r="L33" s="330"/>
      <c r="M33" s="331"/>
      <c r="N33" s="332"/>
      <c r="O33" s="330"/>
      <c r="P33" s="331"/>
      <c r="Q33" s="332"/>
      <c r="R33" s="330"/>
      <c r="S33" s="331"/>
      <c r="T33" s="332"/>
      <c r="U33" s="330"/>
      <c r="V33" s="331"/>
      <c r="W33" s="332"/>
      <c r="X33" s="330"/>
      <c r="Y33" s="331"/>
      <c r="Z33" s="332"/>
      <c r="AA33" s="330"/>
      <c r="AB33" s="331"/>
      <c r="AC33" s="332"/>
      <c r="AD33" s="330"/>
      <c r="AE33" s="331"/>
      <c r="AF33" s="332"/>
      <c r="AG33" s="330"/>
      <c r="AH33" s="331"/>
      <c r="AI33" s="332"/>
      <c r="AJ33" s="330"/>
      <c r="AK33" s="331"/>
      <c r="AL33" s="332"/>
      <c r="AM33" s="330"/>
      <c r="AN33" s="331"/>
      <c r="AO33" s="332"/>
      <c r="AP33" s="330"/>
      <c r="AQ33" s="331"/>
      <c r="AR33" s="332"/>
      <c r="AS33" s="330"/>
      <c r="AT33" s="331"/>
      <c r="AU33" s="332"/>
      <c r="AV33" s="330"/>
      <c r="AW33" s="331"/>
      <c r="AX33" s="332"/>
      <c r="AY33" s="330"/>
      <c r="AZ33" s="331"/>
      <c r="BA33" s="332"/>
      <c r="BB33" s="330"/>
      <c r="BC33" s="331"/>
      <c r="BD33" s="332"/>
      <c r="BE33" s="330"/>
      <c r="BF33" s="331"/>
      <c r="BG33" s="68" t="b">
        <f t="shared" ca="1" si="106"/>
        <v>0</v>
      </c>
      <c r="BH33" s="69" t="b">
        <f t="shared" ref="BH33:BH41" ca="1" si="174">OR(NOT($G32),AND(
  I33,
  NOT(SUMPRODUCT($K$2:$BF$2*$K$4:$BF$4*($K33:$BF33="Always"),--($K$6:$BF$6=BH$6)))))</f>
        <v>0</v>
      </c>
      <c r="BI33" s="70" t="b">
        <f t="shared" ca="1" si="108"/>
        <v>0</v>
      </c>
      <c r="BJ33" s="68" t="b">
        <f t="shared" ca="1" si="113"/>
        <v>0</v>
      </c>
      <c r="BK33" s="69" t="b">
        <f t="shared" ca="1" si="110"/>
        <v>0</v>
      </c>
      <c r="BL33" s="70" t="b">
        <f t="shared" ca="1" si="111"/>
        <v>0</v>
      </c>
    </row>
    <row r="34" spans="1:64">
      <c r="A34" s="255"/>
      <c r="B34" s="239"/>
      <c r="C34" s="234" t="str">
        <f t="shared" ref="C34" ca="1" si="175">IFERROR(INDEX(AssetName,(ROW()-$C$5)/2),"")</f>
        <v/>
      </c>
      <c r="D34" s="235"/>
      <c r="E34" s="252" t="e">
        <f t="shared" ref="E34" ca="1" si="176">VLOOKUP($C34,RawDataTable,E$6,FALSE)</f>
        <v>#N/A</v>
      </c>
      <c r="F34" s="252" t="b">
        <f t="shared" ref="F34" ca="1" si="177">IF(ISNA(E34),FALSE,E34&lt;&gt;0)</f>
        <v>0</v>
      </c>
      <c r="G34" s="252" t="b">
        <f t="shared" ref="G34" ca="1" si="178">IFERROR(NOT(VLOOKUP($C34,RawDataTable,G$6,FALSE)),TRUE)</f>
        <v>1</v>
      </c>
      <c r="H34" s="65" t="b">
        <f t="shared" ca="1" si="94"/>
        <v>0</v>
      </c>
      <c r="I34" s="66" t="b">
        <f ca="1">IF(AND($F34,$G34),VLOOKUP($E34,DataPossibleActions,I$5,FALSE), FALSE)</f>
        <v>0</v>
      </c>
      <c r="J34" s="67" t="b">
        <f t="shared" ca="1" si="154"/>
        <v>0</v>
      </c>
      <c r="K34" s="326"/>
      <c r="L34" s="324"/>
      <c r="M34" s="325"/>
      <c r="N34" s="326"/>
      <c r="O34" s="324"/>
      <c r="P34" s="325"/>
      <c r="Q34" s="326"/>
      <c r="R34" s="324"/>
      <c r="S34" s="325"/>
      <c r="T34" s="326"/>
      <c r="U34" s="324"/>
      <c r="V34" s="325"/>
      <c r="W34" s="326"/>
      <c r="X34" s="324"/>
      <c r="Y34" s="325"/>
      <c r="Z34" s="326"/>
      <c r="AA34" s="324"/>
      <c r="AB34" s="325"/>
      <c r="AC34" s="326"/>
      <c r="AD34" s="324"/>
      <c r="AE34" s="325"/>
      <c r="AF34" s="326"/>
      <c r="AG34" s="324"/>
      <c r="AH34" s="325"/>
      <c r="AI34" s="326"/>
      <c r="AJ34" s="324"/>
      <c r="AK34" s="325"/>
      <c r="AL34" s="326"/>
      <c r="AM34" s="324"/>
      <c r="AN34" s="325"/>
      <c r="AO34" s="326"/>
      <c r="AP34" s="324"/>
      <c r="AQ34" s="325"/>
      <c r="AR34" s="326"/>
      <c r="AS34" s="324"/>
      <c r="AT34" s="325"/>
      <c r="AU34" s="326"/>
      <c r="AV34" s="324"/>
      <c r="AW34" s="325"/>
      <c r="AX34" s="326"/>
      <c r="AY34" s="324"/>
      <c r="AZ34" s="325"/>
      <c r="BA34" s="326"/>
      <c r="BB34" s="324"/>
      <c r="BC34" s="325"/>
      <c r="BD34" s="326"/>
      <c r="BE34" s="324"/>
      <c r="BF34" s="325"/>
      <c r="BG34" s="65" t="b">
        <f t="shared" ca="1" si="106"/>
        <v>0</v>
      </c>
      <c r="BH34" s="66" t="b">
        <f t="shared" ref="BH34:BH41" ca="1" si="179">OR(NOT($G34),AND(
  I34,
  NOT(SUMPRODUCT($K$2:$BF$2*$K$4:$BF$4*($K34:$BF34="Always"),--($K$6:$BF$6=BH$6)))))</f>
        <v>0</v>
      </c>
      <c r="BI34" s="67" t="b">
        <f t="shared" ca="1" si="108"/>
        <v>0</v>
      </c>
      <c r="BJ34" s="65" t="b">
        <f t="shared" ca="1" si="113"/>
        <v>0</v>
      </c>
      <c r="BK34" s="66" t="b">
        <f t="shared" ca="1" si="110"/>
        <v>0</v>
      </c>
      <c r="BL34" s="67" t="b">
        <f t="shared" ca="1" si="111"/>
        <v>0</v>
      </c>
    </row>
    <row r="35" spans="1:64">
      <c r="A35" s="255"/>
      <c r="B35" s="239"/>
      <c r="C35" s="236"/>
      <c r="D35" s="237"/>
      <c r="E35" s="253"/>
      <c r="F35" s="253"/>
      <c r="G35" s="253"/>
      <c r="H35" s="68" t="b">
        <f t="shared" ca="1" si="99"/>
        <v>0</v>
      </c>
      <c r="I35" s="69" t="b">
        <f t="shared" ca="1" si="100"/>
        <v>0</v>
      </c>
      <c r="J35" s="70" t="b">
        <f t="shared" ca="1" si="101"/>
        <v>0</v>
      </c>
      <c r="K35" s="332"/>
      <c r="L35" s="330"/>
      <c r="M35" s="331"/>
      <c r="N35" s="332"/>
      <c r="O35" s="330"/>
      <c r="P35" s="331"/>
      <c r="Q35" s="332"/>
      <c r="R35" s="330"/>
      <c r="S35" s="331"/>
      <c r="T35" s="332"/>
      <c r="U35" s="330"/>
      <c r="V35" s="331"/>
      <c r="W35" s="332"/>
      <c r="X35" s="330"/>
      <c r="Y35" s="331"/>
      <c r="Z35" s="332"/>
      <c r="AA35" s="330"/>
      <c r="AB35" s="331"/>
      <c r="AC35" s="332"/>
      <c r="AD35" s="330"/>
      <c r="AE35" s="331"/>
      <c r="AF35" s="332"/>
      <c r="AG35" s="330"/>
      <c r="AH35" s="331"/>
      <c r="AI35" s="332"/>
      <c r="AJ35" s="330"/>
      <c r="AK35" s="331"/>
      <c r="AL35" s="332"/>
      <c r="AM35" s="330"/>
      <c r="AN35" s="331"/>
      <c r="AO35" s="332"/>
      <c r="AP35" s="330"/>
      <c r="AQ35" s="331"/>
      <c r="AR35" s="332"/>
      <c r="AS35" s="330"/>
      <c r="AT35" s="331"/>
      <c r="AU35" s="332"/>
      <c r="AV35" s="330"/>
      <c r="AW35" s="331"/>
      <c r="AX35" s="332"/>
      <c r="AY35" s="330"/>
      <c r="AZ35" s="331"/>
      <c r="BA35" s="332"/>
      <c r="BB35" s="330"/>
      <c r="BC35" s="331"/>
      <c r="BD35" s="332"/>
      <c r="BE35" s="330"/>
      <c r="BF35" s="331"/>
      <c r="BG35" s="68" t="b">
        <f t="shared" ca="1" si="106"/>
        <v>0</v>
      </c>
      <c r="BH35" s="69" t="b">
        <f t="shared" ref="BH35:BH41" ca="1" si="180">OR(NOT($G34),AND(
  I35,
  NOT(SUMPRODUCT($K$2:$BF$2*$K$4:$BF$4*($K35:$BF35="Always"),--($K$6:$BF$6=BH$6)))))</f>
        <v>0</v>
      </c>
      <c r="BI35" s="70" t="b">
        <f t="shared" ca="1" si="108"/>
        <v>0</v>
      </c>
      <c r="BJ35" s="68" t="b">
        <f t="shared" ca="1" si="113"/>
        <v>0</v>
      </c>
      <c r="BK35" s="69" t="b">
        <f t="shared" ca="1" si="110"/>
        <v>0</v>
      </c>
      <c r="BL35" s="70" t="b">
        <f t="shared" ca="1" si="111"/>
        <v>0</v>
      </c>
    </row>
    <row r="36" spans="1:64">
      <c r="A36" s="255"/>
      <c r="B36" s="239"/>
      <c r="C36" s="234" t="str">
        <f t="shared" ref="C36" ca="1" si="181">IFERROR(INDEX(AssetName,(ROW()-$C$5)/2),"")</f>
        <v/>
      </c>
      <c r="D36" s="235"/>
      <c r="E36" s="252" t="e">
        <f t="shared" ref="E36" ca="1" si="182">VLOOKUP($C36,RawDataTable,E$6,FALSE)</f>
        <v>#N/A</v>
      </c>
      <c r="F36" s="252" t="b">
        <f t="shared" ref="F36" ca="1" si="183">IF(ISNA(E36),FALSE,E36&lt;&gt;0)</f>
        <v>0</v>
      </c>
      <c r="G36" s="252" t="b">
        <f t="shared" ref="G36" ca="1" si="184">IFERROR(NOT(VLOOKUP($C36,RawDataTable,G$6,FALSE)),TRUE)</f>
        <v>1</v>
      </c>
      <c r="H36" s="65" t="b">
        <f t="shared" ca="1" si="94"/>
        <v>0</v>
      </c>
      <c r="I36" s="66" t="b">
        <f ca="1">IF(AND($F36,$G36),VLOOKUP($E36,DataPossibleActions,I$5,FALSE), FALSE)</f>
        <v>0</v>
      </c>
      <c r="J36" s="67" t="b">
        <f t="shared" ca="1" si="154"/>
        <v>0</v>
      </c>
      <c r="K36" s="326"/>
      <c r="L36" s="324"/>
      <c r="M36" s="325"/>
      <c r="N36" s="326"/>
      <c r="O36" s="324"/>
      <c r="P36" s="325"/>
      <c r="Q36" s="326"/>
      <c r="R36" s="324"/>
      <c r="S36" s="325"/>
      <c r="T36" s="326"/>
      <c r="U36" s="324"/>
      <c r="V36" s="325"/>
      <c r="W36" s="326"/>
      <c r="X36" s="324"/>
      <c r="Y36" s="325"/>
      <c r="Z36" s="326"/>
      <c r="AA36" s="324"/>
      <c r="AB36" s="325"/>
      <c r="AC36" s="326"/>
      <c r="AD36" s="324"/>
      <c r="AE36" s="325"/>
      <c r="AF36" s="326"/>
      <c r="AG36" s="324"/>
      <c r="AH36" s="325"/>
      <c r="AI36" s="326"/>
      <c r="AJ36" s="324"/>
      <c r="AK36" s="325"/>
      <c r="AL36" s="326"/>
      <c r="AM36" s="324"/>
      <c r="AN36" s="325"/>
      <c r="AO36" s="326"/>
      <c r="AP36" s="324"/>
      <c r="AQ36" s="325"/>
      <c r="AR36" s="326"/>
      <c r="AS36" s="324"/>
      <c r="AT36" s="325"/>
      <c r="AU36" s="326"/>
      <c r="AV36" s="324"/>
      <c r="AW36" s="325"/>
      <c r="AX36" s="326"/>
      <c r="AY36" s="324"/>
      <c r="AZ36" s="325"/>
      <c r="BA36" s="326"/>
      <c r="BB36" s="324"/>
      <c r="BC36" s="325"/>
      <c r="BD36" s="326"/>
      <c r="BE36" s="324"/>
      <c r="BF36" s="325"/>
      <c r="BG36" s="65" t="b">
        <f t="shared" ca="1" si="106"/>
        <v>0</v>
      </c>
      <c r="BH36" s="66" t="b">
        <f t="shared" ref="BH36:BH41" ca="1" si="185">OR(NOT($G36),AND(
  I36,
  NOT(SUMPRODUCT($K$2:$BF$2*$K$4:$BF$4*($K36:$BF36="Always"),--($K$6:$BF$6=BH$6)))))</f>
        <v>0</v>
      </c>
      <c r="BI36" s="67" t="b">
        <f t="shared" ca="1" si="108"/>
        <v>0</v>
      </c>
      <c r="BJ36" s="65" t="b">
        <f t="shared" ca="1" si="113"/>
        <v>0</v>
      </c>
      <c r="BK36" s="66" t="b">
        <f t="shared" ca="1" si="110"/>
        <v>0</v>
      </c>
      <c r="BL36" s="67" t="b">
        <f t="shared" ca="1" si="111"/>
        <v>0</v>
      </c>
    </row>
    <row r="37" spans="1:64">
      <c r="A37" s="255"/>
      <c r="B37" s="239"/>
      <c r="C37" s="236"/>
      <c r="D37" s="237"/>
      <c r="E37" s="253"/>
      <c r="F37" s="253"/>
      <c r="G37" s="253"/>
      <c r="H37" s="68" t="b">
        <f t="shared" ca="1" si="99"/>
        <v>0</v>
      </c>
      <c r="I37" s="69" t="b">
        <f t="shared" ca="1" si="100"/>
        <v>0</v>
      </c>
      <c r="J37" s="70" t="b">
        <f t="shared" ca="1" si="101"/>
        <v>0</v>
      </c>
      <c r="K37" s="332"/>
      <c r="L37" s="330"/>
      <c r="M37" s="331"/>
      <c r="N37" s="332"/>
      <c r="O37" s="330"/>
      <c r="P37" s="331"/>
      <c r="Q37" s="332"/>
      <c r="R37" s="330"/>
      <c r="S37" s="331"/>
      <c r="T37" s="332"/>
      <c r="U37" s="330"/>
      <c r="V37" s="331"/>
      <c r="W37" s="332"/>
      <c r="X37" s="330"/>
      <c r="Y37" s="331"/>
      <c r="Z37" s="332"/>
      <c r="AA37" s="330"/>
      <c r="AB37" s="331"/>
      <c r="AC37" s="332"/>
      <c r="AD37" s="330"/>
      <c r="AE37" s="331"/>
      <c r="AF37" s="332"/>
      <c r="AG37" s="330"/>
      <c r="AH37" s="331"/>
      <c r="AI37" s="332"/>
      <c r="AJ37" s="330"/>
      <c r="AK37" s="331"/>
      <c r="AL37" s="332"/>
      <c r="AM37" s="330"/>
      <c r="AN37" s="331"/>
      <c r="AO37" s="332"/>
      <c r="AP37" s="330"/>
      <c r="AQ37" s="331"/>
      <c r="AR37" s="332"/>
      <c r="AS37" s="330"/>
      <c r="AT37" s="331"/>
      <c r="AU37" s="332"/>
      <c r="AV37" s="330"/>
      <c r="AW37" s="331"/>
      <c r="AX37" s="332"/>
      <c r="AY37" s="330"/>
      <c r="AZ37" s="331"/>
      <c r="BA37" s="332"/>
      <c r="BB37" s="330"/>
      <c r="BC37" s="331"/>
      <c r="BD37" s="332"/>
      <c r="BE37" s="330"/>
      <c r="BF37" s="331"/>
      <c r="BG37" s="68" t="b">
        <f t="shared" ca="1" si="106"/>
        <v>0</v>
      </c>
      <c r="BH37" s="69" t="b">
        <f t="shared" ref="BH37:BH41" ca="1" si="186">OR(NOT($G36),AND(
  I37,
  NOT(SUMPRODUCT($K$2:$BF$2*$K$4:$BF$4*($K37:$BF37="Always"),--($K$6:$BF$6=BH$6)))))</f>
        <v>0</v>
      </c>
      <c r="BI37" s="70" t="b">
        <f t="shared" ca="1" si="108"/>
        <v>0</v>
      </c>
      <c r="BJ37" s="68" t="b">
        <f t="shared" ca="1" si="113"/>
        <v>0</v>
      </c>
      <c r="BK37" s="69" t="b">
        <f t="shared" ca="1" si="110"/>
        <v>0</v>
      </c>
      <c r="BL37" s="70" t="b">
        <f t="shared" ca="1" si="111"/>
        <v>0</v>
      </c>
    </row>
    <row r="38" spans="1:64">
      <c r="A38" s="255"/>
      <c r="B38" s="239"/>
      <c r="C38" s="234" t="str">
        <f t="shared" ref="C38" ca="1" si="187">IFERROR(INDEX(AssetName,(ROW()-$C$5)/2),"")</f>
        <v/>
      </c>
      <c r="D38" s="235"/>
      <c r="E38" s="252" t="e">
        <f t="shared" ref="E38" ca="1" si="188">VLOOKUP($C38,RawDataTable,E$6,FALSE)</f>
        <v>#N/A</v>
      </c>
      <c r="F38" s="252" t="b">
        <f t="shared" ref="F38" ca="1" si="189">IF(ISNA(E38),FALSE,E38&lt;&gt;0)</f>
        <v>0</v>
      </c>
      <c r="G38" s="252" t="b">
        <f t="shared" ref="G38" ca="1" si="190">IFERROR(NOT(VLOOKUP($C38,RawDataTable,G$6,FALSE)),TRUE)</f>
        <v>1</v>
      </c>
      <c r="H38" s="65" t="b">
        <f t="shared" ca="1" si="94"/>
        <v>0</v>
      </c>
      <c r="I38" s="66" t="b">
        <f ca="1">IF(AND($F38,$G38),VLOOKUP($E38,DataPossibleActions,I$5,FALSE), FALSE)</f>
        <v>0</v>
      </c>
      <c r="J38" s="67" t="b">
        <f t="shared" ca="1" si="154"/>
        <v>0</v>
      </c>
      <c r="K38" s="326"/>
      <c r="L38" s="324"/>
      <c r="M38" s="325"/>
      <c r="N38" s="326"/>
      <c r="O38" s="324"/>
      <c r="P38" s="325"/>
      <c r="Q38" s="326"/>
      <c r="R38" s="324"/>
      <c r="S38" s="325"/>
      <c r="T38" s="326"/>
      <c r="U38" s="324"/>
      <c r="V38" s="325"/>
      <c r="W38" s="326"/>
      <c r="X38" s="324"/>
      <c r="Y38" s="325"/>
      <c r="Z38" s="326"/>
      <c r="AA38" s="324"/>
      <c r="AB38" s="325"/>
      <c r="AC38" s="326"/>
      <c r="AD38" s="324"/>
      <c r="AE38" s="325"/>
      <c r="AF38" s="326"/>
      <c r="AG38" s="324"/>
      <c r="AH38" s="325"/>
      <c r="AI38" s="326"/>
      <c r="AJ38" s="324"/>
      <c r="AK38" s="325"/>
      <c r="AL38" s="326"/>
      <c r="AM38" s="324"/>
      <c r="AN38" s="325"/>
      <c r="AO38" s="326"/>
      <c r="AP38" s="324"/>
      <c r="AQ38" s="325"/>
      <c r="AR38" s="326"/>
      <c r="AS38" s="324"/>
      <c r="AT38" s="325"/>
      <c r="AU38" s="326"/>
      <c r="AV38" s="324"/>
      <c r="AW38" s="325"/>
      <c r="AX38" s="326"/>
      <c r="AY38" s="324"/>
      <c r="AZ38" s="325"/>
      <c r="BA38" s="326"/>
      <c r="BB38" s="324"/>
      <c r="BC38" s="325"/>
      <c r="BD38" s="326"/>
      <c r="BE38" s="324"/>
      <c r="BF38" s="325"/>
      <c r="BG38" s="65" t="b">
        <f t="shared" ca="1" si="106"/>
        <v>0</v>
      </c>
      <c r="BH38" s="66" t="b">
        <f t="shared" ref="BH38:BH41" ca="1" si="191">OR(NOT($G38),AND(
  I38,
  NOT(SUMPRODUCT($K$2:$BF$2*$K$4:$BF$4*($K38:$BF38="Always"),--($K$6:$BF$6=BH$6)))))</f>
        <v>0</v>
      </c>
      <c r="BI38" s="67" t="b">
        <f t="shared" ca="1" si="108"/>
        <v>0</v>
      </c>
      <c r="BJ38" s="65" t="b">
        <f t="shared" ca="1" si="113"/>
        <v>0</v>
      </c>
      <c r="BK38" s="66" t="b">
        <f t="shared" ca="1" si="110"/>
        <v>0</v>
      </c>
      <c r="BL38" s="67" t="b">
        <f t="shared" ca="1" si="111"/>
        <v>0</v>
      </c>
    </row>
    <row r="39" spans="1:64">
      <c r="A39" s="255"/>
      <c r="B39" s="239"/>
      <c r="C39" s="236"/>
      <c r="D39" s="237"/>
      <c r="E39" s="253"/>
      <c r="F39" s="253"/>
      <c r="G39" s="253"/>
      <c r="H39" s="68" t="b">
        <f t="shared" ca="1" si="99"/>
        <v>0</v>
      </c>
      <c r="I39" s="69" t="b">
        <f t="shared" ca="1" si="100"/>
        <v>0</v>
      </c>
      <c r="J39" s="70" t="b">
        <f t="shared" ca="1" si="101"/>
        <v>0</v>
      </c>
      <c r="K39" s="332"/>
      <c r="L39" s="330"/>
      <c r="M39" s="331"/>
      <c r="N39" s="332"/>
      <c r="O39" s="330"/>
      <c r="P39" s="331"/>
      <c r="Q39" s="332"/>
      <c r="R39" s="330"/>
      <c r="S39" s="331"/>
      <c r="T39" s="332"/>
      <c r="U39" s="330"/>
      <c r="V39" s="331"/>
      <c r="W39" s="332"/>
      <c r="X39" s="330"/>
      <c r="Y39" s="331"/>
      <c r="Z39" s="332"/>
      <c r="AA39" s="330"/>
      <c r="AB39" s="331"/>
      <c r="AC39" s="332"/>
      <c r="AD39" s="330"/>
      <c r="AE39" s="331"/>
      <c r="AF39" s="332"/>
      <c r="AG39" s="330"/>
      <c r="AH39" s="331"/>
      <c r="AI39" s="332"/>
      <c r="AJ39" s="330"/>
      <c r="AK39" s="331"/>
      <c r="AL39" s="332"/>
      <c r="AM39" s="330"/>
      <c r="AN39" s="331"/>
      <c r="AO39" s="332"/>
      <c r="AP39" s="330"/>
      <c r="AQ39" s="331"/>
      <c r="AR39" s="332"/>
      <c r="AS39" s="330"/>
      <c r="AT39" s="331"/>
      <c r="AU39" s="332"/>
      <c r="AV39" s="330"/>
      <c r="AW39" s="331"/>
      <c r="AX39" s="332"/>
      <c r="AY39" s="330"/>
      <c r="AZ39" s="331"/>
      <c r="BA39" s="332"/>
      <c r="BB39" s="330"/>
      <c r="BC39" s="331"/>
      <c r="BD39" s="332"/>
      <c r="BE39" s="330"/>
      <c r="BF39" s="331"/>
      <c r="BG39" s="68" t="b">
        <f t="shared" ca="1" si="106"/>
        <v>0</v>
      </c>
      <c r="BH39" s="69" t="b">
        <f t="shared" ref="BH39:BH41" ca="1" si="192">OR(NOT($G38),AND(
  I39,
  NOT(SUMPRODUCT($K$2:$BF$2*$K$4:$BF$4*($K39:$BF39="Always"),--($K$6:$BF$6=BH$6)))))</f>
        <v>0</v>
      </c>
      <c r="BI39" s="70" t="b">
        <f t="shared" ca="1" si="108"/>
        <v>0</v>
      </c>
      <c r="BJ39" s="68" t="b">
        <f t="shared" ca="1" si="113"/>
        <v>0</v>
      </c>
      <c r="BK39" s="69" t="b">
        <f t="shared" ca="1" si="110"/>
        <v>0</v>
      </c>
      <c r="BL39" s="70" t="b">
        <f t="shared" ca="1" si="111"/>
        <v>0</v>
      </c>
    </row>
    <row r="40" spans="1:64">
      <c r="A40" s="255"/>
      <c r="B40" s="239"/>
      <c r="C40" s="234" t="str">
        <f t="shared" ref="C40" ca="1" si="193">IFERROR(INDEX(AssetName,(ROW()-$C$5)/2),"")</f>
        <v/>
      </c>
      <c r="D40" s="235"/>
      <c r="E40" s="252" t="e">
        <f t="shared" ref="E40" ca="1" si="194">VLOOKUP($C40,RawDataTable,E$6,FALSE)</f>
        <v>#N/A</v>
      </c>
      <c r="F40" s="252" t="b">
        <f t="shared" ref="F40" ca="1" si="195">IF(ISNA(E40),FALSE,E40&lt;&gt;0)</f>
        <v>0</v>
      </c>
      <c r="G40" s="252" t="b">
        <f t="shared" ref="G40" ca="1" si="196">IFERROR(NOT(VLOOKUP($C40,RawDataTable,G$6,FALSE)),TRUE)</f>
        <v>1</v>
      </c>
      <c r="H40" s="65" t="b">
        <f t="shared" ca="1" si="94"/>
        <v>0</v>
      </c>
      <c r="I40" s="66" t="b">
        <f ca="1">IF(AND($F40,$G40),VLOOKUP($E40,DataPossibleActions,I$5,FALSE), FALSE)</f>
        <v>0</v>
      </c>
      <c r="J40" s="67" t="b">
        <f t="shared" ca="1" si="154"/>
        <v>0</v>
      </c>
      <c r="K40" s="326"/>
      <c r="L40" s="324"/>
      <c r="M40" s="325"/>
      <c r="N40" s="326"/>
      <c r="O40" s="324"/>
      <c r="P40" s="325"/>
      <c r="Q40" s="326"/>
      <c r="R40" s="324"/>
      <c r="S40" s="325"/>
      <c r="T40" s="326"/>
      <c r="U40" s="324"/>
      <c r="V40" s="325"/>
      <c r="W40" s="326"/>
      <c r="X40" s="324"/>
      <c r="Y40" s="325"/>
      <c r="Z40" s="326"/>
      <c r="AA40" s="324"/>
      <c r="AB40" s="325"/>
      <c r="AC40" s="326"/>
      <c r="AD40" s="324"/>
      <c r="AE40" s="325"/>
      <c r="AF40" s="326"/>
      <c r="AG40" s="324"/>
      <c r="AH40" s="325"/>
      <c r="AI40" s="326"/>
      <c r="AJ40" s="324"/>
      <c r="AK40" s="325"/>
      <c r="AL40" s="326"/>
      <c r="AM40" s="324"/>
      <c r="AN40" s="325"/>
      <c r="AO40" s="326"/>
      <c r="AP40" s="324"/>
      <c r="AQ40" s="325"/>
      <c r="AR40" s="326"/>
      <c r="AS40" s="324"/>
      <c r="AT40" s="325"/>
      <c r="AU40" s="326"/>
      <c r="AV40" s="324"/>
      <c r="AW40" s="325"/>
      <c r="AX40" s="326"/>
      <c r="AY40" s="324"/>
      <c r="AZ40" s="325"/>
      <c r="BA40" s="326"/>
      <c r="BB40" s="324"/>
      <c r="BC40" s="325"/>
      <c r="BD40" s="326"/>
      <c r="BE40" s="324"/>
      <c r="BF40" s="325"/>
      <c r="BG40" s="65" t="b">
        <f t="shared" ca="1" si="106"/>
        <v>0</v>
      </c>
      <c r="BH40" s="66" t="b">
        <f t="shared" ref="BH40:BH41" ca="1" si="197">OR(NOT($G40),AND(
  I40,
  NOT(SUMPRODUCT($K$2:$BF$2*$K$4:$BF$4*($K40:$BF40="Always"),--($K$6:$BF$6=BH$6)))))</f>
        <v>0</v>
      </c>
      <c r="BI40" s="67" t="b">
        <f t="shared" ca="1" si="108"/>
        <v>0</v>
      </c>
      <c r="BJ40" s="65" t="b">
        <f t="shared" ca="1" si="113"/>
        <v>0</v>
      </c>
      <c r="BK40" s="66" t="b">
        <f t="shared" ca="1" si="110"/>
        <v>0</v>
      </c>
      <c r="BL40" s="67" t="b">
        <f t="shared" ca="1" si="111"/>
        <v>0</v>
      </c>
    </row>
    <row r="41" spans="1:64">
      <c r="A41" s="256"/>
      <c r="B41" s="240"/>
      <c r="C41" s="236"/>
      <c r="D41" s="237"/>
      <c r="E41" s="253"/>
      <c r="F41" s="253"/>
      <c r="G41" s="253"/>
      <c r="H41" s="68" t="b">
        <f t="shared" ca="1" si="99"/>
        <v>0</v>
      </c>
      <c r="I41" s="69" t="b">
        <f t="shared" ca="1" si="100"/>
        <v>0</v>
      </c>
      <c r="J41" s="70" t="b">
        <f t="shared" ca="1" si="101"/>
        <v>0</v>
      </c>
      <c r="K41" s="332"/>
      <c r="L41" s="330"/>
      <c r="M41" s="331"/>
      <c r="N41" s="332"/>
      <c r="O41" s="330"/>
      <c r="P41" s="331"/>
      <c r="Q41" s="332"/>
      <c r="R41" s="330"/>
      <c r="S41" s="331"/>
      <c r="T41" s="332"/>
      <c r="U41" s="330"/>
      <c r="V41" s="331"/>
      <c r="W41" s="332"/>
      <c r="X41" s="330"/>
      <c r="Y41" s="331"/>
      <c r="Z41" s="332"/>
      <c r="AA41" s="330"/>
      <c r="AB41" s="331"/>
      <c r="AC41" s="332"/>
      <c r="AD41" s="330"/>
      <c r="AE41" s="331"/>
      <c r="AF41" s="332"/>
      <c r="AG41" s="330"/>
      <c r="AH41" s="331"/>
      <c r="AI41" s="332"/>
      <c r="AJ41" s="330"/>
      <c r="AK41" s="331"/>
      <c r="AL41" s="332"/>
      <c r="AM41" s="330"/>
      <c r="AN41" s="331"/>
      <c r="AO41" s="332"/>
      <c r="AP41" s="330"/>
      <c r="AQ41" s="331"/>
      <c r="AR41" s="332"/>
      <c r="AS41" s="330"/>
      <c r="AT41" s="331"/>
      <c r="AU41" s="332"/>
      <c r="AV41" s="330"/>
      <c r="AW41" s="331"/>
      <c r="AX41" s="332"/>
      <c r="AY41" s="330"/>
      <c r="AZ41" s="331"/>
      <c r="BA41" s="332"/>
      <c r="BB41" s="330"/>
      <c r="BC41" s="331"/>
      <c r="BD41" s="332"/>
      <c r="BE41" s="330"/>
      <c r="BF41" s="331"/>
      <c r="BG41" s="68" t="b">
        <f t="shared" ca="1" si="106"/>
        <v>0</v>
      </c>
      <c r="BH41" s="69" t="b">
        <f t="shared" ref="BH41" ca="1" si="198">OR(NOT($G40),AND(
  I41,
  NOT(SUMPRODUCT($K$2:$BF$2*$K$4:$BF$4*($K41:$BF41="Always"),--($K$6:$BF$6=BH$6)))))</f>
        <v>0</v>
      </c>
      <c r="BI41" s="70" t="b">
        <f t="shared" ca="1" si="108"/>
        <v>0</v>
      </c>
      <c r="BJ41" s="68" t="b">
        <f t="shared" ca="1" si="113"/>
        <v>0</v>
      </c>
      <c r="BK41" s="69" t="b">
        <f t="shared" ca="1" si="110"/>
        <v>0</v>
      </c>
      <c r="BL41" s="70" t="b">
        <f t="shared" ca="1" si="111"/>
        <v>0</v>
      </c>
    </row>
  </sheetData>
  <mergeCells count="93">
    <mergeCell ref="BG8:BL8"/>
    <mergeCell ref="BG7:BL7"/>
    <mergeCell ref="BJ9:BL9"/>
    <mergeCell ref="F38:F39"/>
    <mergeCell ref="F40:F41"/>
    <mergeCell ref="F32:F33"/>
    <mergeCell ref="F34:F35"/>
    <mergeCell ref="F36:F37"/>
    <mergeCell ref="G18:G19"/>
    <mergeCell ref="K7:BF7"/>
    <mergeCell ref="BA9:BC9"/>
    <mergeCell ref="BD9:BF9"/>
    <mergeCell ref="BG9:BI9"/>
    <mergeCell ref="AR9:AT9"/>
    <mergeCell ref="AU9:AW9"/>
    <mergeCell ref="AX9:AZ9"/>
    <mergeCell ref="E38:E39"/>
    <mergeCell ref="G38:G39"/>
    <mergeCell ref="E40:E41"/>
    <mergeCell ref="G40:G41"/>
    <mergeCell ref="F10:F11"/>
    <mergeCell ref="F12:F13"/>
    <mergeCell ref="F14:F15"/>
    <mergeCell ref="F16:F17"/>
    <mergeCell ref="F18:F19"/>
    <mergeCell ref="F20:F21"/>
    <mergeCell ref="E32:E33"/>
    <mergeCell ref="G32:G33"/>
    <mergeCell ref="E34:E35"/>
    <mergeCell ref="G34:G35"/>
    <mergeCell ref="E36:E37"/>
    <mergeCell ref="G36:G37"/>
    <mergeCell ref="E28:E29"/>
    <mergeCell ref="G28:G29"/>
    <mergeCell ref="E30:E31"/>
    <mergeCell ref="G30:G31"/>
    <mergeCell ref="F26:F27"/>
    <mergeCell ref="F28:F29"/>
    <mergeCell ref="F30:F31"/>
    <mergeCell ref="E24:E25"/>
    <mergeCell ref="G24:G25"/>
    <mergeCell ref="F22:F23"/>
    <mergeCell ref="F24:F25"/>
    <mergeCell ref="E26:E27"/>
    <mergeCell ref="G26:G27"/>
    <mergeCell ref="E12:E13"/>
    <mergeCell ref="G12:G13"/>
    <mergeCell ref="A10:A41"/>
    <mergeCell ref="B7:J7"/>
    <mergeCell ref="E10:E11"/>
    <mergeCell ref="G10:G11"/>
    <mergeCell ref="E14:E15"/>
    <mergeCell ref="G14:G15"/>
    <mergeCell ref="E16:E17"/>
    <mergeCell ref="G16:G17"/>
    <mergeCell ref="E18:E19"/>
    <mergeCell ref="C10:D11"/>
    <mergeCell ref="E20:E21"/>
    <mergeCell ref="G20:G21"/>
    <mergeCell ref="E22:E23"/>
    <mergeCell ref="G22:G23"/>
    <mergeCell ref="C12:D13"/>
    <mergeCell ref="C14:D15"/>
    <mergeCell ref="K8:BF8"/>
    <mergeCell ref="K9:M9"/>
    <mergeCell ref="N9:P9"/>
    <mergeCell ref="Q9:S9"/>
    <mergeCell ref="T9:V9"/>
    <mergeCell ref="W9:Y9"/>
    <mergeCell ref="Z9:AB9"/>
    <mergeCell ref="AC9:AE9"/>
    <mergeCell ref="AF9:AH9"/>
    <mergeCell ref="AI9:AK9"/>
    <mergeCell ref="AL9:AN9"/>
    <mergeCell ref="AO9:AQ9"/>
    <mergeCell ref="E8:J8"/>
    <mergeCell ref="H9:J9"/>
    <mergeCell ref="A1:A9"/>
    <mergeCell ref="I1:I4"/>
    <mergeCell ref="C26:D27"/>
    <mergeCell ref="B10:B41"/>
    <mergeCell ref="C28:D29"/>
    <mergeCell ref="C30:D31"/>
    <mergeCell ref="C32:D33"/>
    <mergeCell ref="C34:D35"/>
    <mergeCell ref="C36:D37"/>
    <mergeCell ref="C38:D39"/>
    <mergeCell ref="C40:D41"/>
    <mergeCell ref="C16:D17"/>
    <mergeCell ref="C18:D19"/>
    <mergeCell ref="C20:D21"/>
    <mergeCell ref="C22:D23"/>
    <mergeCell ref="C24:D25"/>
  </mergeCells>
  <phoneticPr fontId="10" type="noConversion"/>
  <conditionalFormatting sqref="C10:D41 K9:BF9">
    <cfRule type="expression" dxfId="4" priority="0" stopIfTrue="1">
      <formula>C9&lt;&gt;""</formula>
    </cfRule>
  </conditionalFormatting>
  <conditionalFormatting sqref="K10:BF41">
    <cfRule type="expression" dxfId="3" priority="1" stopIfTrue="1">
      <formula>NOT(AND(K$2,OR(AND(K$6=2,$H10),AND(K$6=0,$I10),AND(K$6=1,$J10))))</formula>
    </cfRule>
    <cfRule type="expression" dxfId="2" priority="4" stopIfTrue="1">
      <formula>AND(K$2,K10="Always",OR(AND(K$6=2,$H10),AND(K$6=0,$I10),AND(K$6=1,$J10)))</formula>
    </cfRule>
    <cfRule type="expression" dxfId="1" priority="5" stopIfTrue="1">
      <formula>AND(K$2,K10="Conditionally",OR(AND(K$6=2,$H10),AND(K$6=0,$I10),AND(K$6=1,$J10)))</formula>
    </cfRule>
    <cfRule type="expression" dxfId="0" priority="6" stopIfTrue="1">
      <formula>AND(K$2,K10="Never",OR(AND(K$6=2,$H10),AND(K$6=0,$I10),AND(K$6=1,$J10)))</formula>
    </cfRule>
  </conditionalFormatting>
  <dataValidations count="1">
    <dataValidation type="list" allowBlank="1" showInputMessage="1" showErrorMessage="1" sqref="K10:BF41">
      <formula1>"Always, Conditionally, Never"</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0"/>
  <sheetViews>
    <sheetView workbookViewId="0">
      <pane xSplit="2" ySplit="6" topLeftCell="C7" activePane="bottomRight" state="frozen"/>
      <selection activeCell="A3" sqref="A3"/>
      <selection pane="topRight" activeCell="B3" sqref="B3"/>
      <selection pane="bottomLeft" activeCell="A5" sqref="A5"/>
      <selection pane="bottomRight" activeCell="B7" sqref="B7"/>
    </sheetView>
  </sheetViews>
  <sheetFormatPr baseColWidth="10" defaultRowHeight="13" x14ac:dyDescent="0"/>
  <cols>
    <col min="1" max="1" width="6.5703125" hidden="1" customWidth="1"/>
    <col min="2" max="2" width="14.140625" customWidth="1"/>
    <col min="3" max="3" width="29.42578125" customWidth="1"/>
    <col min="4" max="9" width="5.5703125" customWidth="1"/>
    <col min="12" max="12" width="9" bestFit="1" customWidth="1"/>
    <col min="14" max="14" width="17.42578125" customWidth="1"/>
    <col min="15" max="15" width="2.7109375" hidden="1" customWidth="1"/>
    <col min="16" max="17" width="5.7109375" hidden="1" customWidth="1"/>
    <col min="18" max="19" width="8" hidden="1" customWidth="1"/>
    <col min="20" max="20" width="2.7109375" hidden="1" customWidth="1"/>
    <col min="21" max="21" width="5.5703125" hidden="1" customWidth="1"/>
    <col min="22" max="24" width="7.5703125" hidden="1" customWidth="1"/>
    <col min="25" max="25" width="7.7109375" hidden="1" customWidth="1"/>
    <col min="26" max="26" width="5.5703125" hidden="1" customWidth="1"/>
    <col min="27" max="27" width="2.7109375" hidden="1" customWidth="1"/>
    <col min="28" max="28" width="5.5703125" hidden="1" customWidth="1"/>
    <col min="29" max="33" width="10.7109375" hidden="1" customWidth="1"/>
    <col min="34" max="45" width="5.7109375" hidden="1" customWidth="1"/>
  </cols>
  <sheetData>
    <row r="1" spans="1:45" ht="51" hidden="1" customHeight="1">
      <c r="A1" s="22"/>
      <c r="B1" s="38"/>
      <c r="C1" s="38"/>
      <c r="D1" s="31"/>
      <c r="E1" s="38"/>
      <c r="F1" s="38"/>
      <c r="G1" s="38"/>
      <c r="H1" s="38"/>
      <c r="I1" s="38"/>
      <c r="J1" s="38"/>
      <c r="K1" s="38"/>
      <c r="L1" s="38"/>
      <c r="M1" s="38"/>
      <c r="N1" s="38"/>
      <c r="P1" s="38"/>
      <c r="Q1" s="31"/>
      <c r="R1" s="38"/>
      <c r="S1" s="38"/>
      <c r="U1" s="38"/>
      <c r="V1" s="38"/>
      <c r="W1" s="38"/>
      <c r="X1" s="38"/>
      <c r="Y1" s="38"/>
      <c r="Z1" s="38"/>
      <c r="AB1" s="178" t="s">
        <v>299</v>
      </c>
      <c r="AC1" s="110">
        <f>COLUMN(Q$6)-COLUMN($A$6)</f>
        <v>16</v>
      </c>
      <c r="AD1" s="28"/>
      <c r="AE1" s="38"/>
      <c r="AF1" s="110">
        <f>COLUMN(S$6)-COLUMN($A$6)</f>
        <v>18</v>
      </c>
      <c r="AG1" s="38"/>
      <c r="AH1" s="38"/>
      <c r="AI1" s="38"/>
      <c r="AJ1" s="38"/>
      <c r="AK1" s="38"/>
      <c r="AL1" s="38"/>
      <c r="AM1" s="38"/>
      <c r="AN1" s="38"/>
      <c r="AO1" s="38"/>
      <c r="AP1" s="38"/>
      <c r="AQ1" s="38"/>
      <c r="AR1" s="38"/>
      <c r="AS1" s="38"/>
    </row>
    <row r="2" spans="1:45" ht="105" hidden="1" customHeight="1">
      <c r="A2" s="157" t="s">
        <v>340</v>
      </c>
      <c r="B2" s="22"/>
      <c r="C2" s="22"/>
      <c r="D2" s="178" t="s">
        <v>226</v>
      </c>
      <c r="E2" s="31" t="b">
        <f>Actors!L$6&lt;&gt;""</f>
        <v>0</v>
      </c>
      <c r="F2" s="31" t="b">
        <f>Actors!M$6&lt;&gt;""</f>
        <v>0</v>
      </c>
      <c r="G2" s="31" t="b">
        <f>Actors!N$6&lt;&gt;""</f>
        <v>0</v>
      </c>
      <c r="H2" s="31" t="b">
        <f>Actors!O$6&lt;&gt;""</f>
        <v>0</v>
      </c>
      <c r="I2" s="31" t="b">
        <f>Actors!P$6&lt;&gt;""</f>
        <v>0</v>
      </c>
      <c r="J2" s="38"/>
      <c r="K2" s="38"/>
      <c r="L2" s="38"/>
      <c r="M2" s="38"/>
      <c r="N2" s="38"/>
      <c r="P2" s="28"/>
      <c r="Q2" s="157" t="s">
        <v>364</v>
      </c>
      <c r="R2" s="28">
        <f>COLUMN()-COLUMN($A$6)</f>
        <v>17</v>
      </c>
      <c r="S2" s="38"/>
      <c r="U2" s="22"/>
      <c r="V2" s="28">
        <f>COLUMN($B$6)-COLUMN($A$6)</f>
        <v>1</v>
      </c>
      <c r="W2" s="28">
        <f>COLUMN($J$6)-COLUMN($A$6)</f>
        <v>9</v>
      </c>
      <c r="X2" s="28">
        <f>COLUMN($K$6)-COLUMN($A$6)</f>
        <v>10</v>
      </c>
      <c r="Y2" s="22"/>
      <c r="Z2" s="22"/>
      <c r="AB2" s="177" t="s">
        <v>267</v>
      </c>
      <c r="AC2" s="110">
        <f>COLUMN()-COLUMN($A$6)</f>
        <v>28</v>
      </c>
      <c r="AD2" s="28"/>
      <c r="AE2" s="22"/>
      <c r="AF2" s="110">
        <f>COLUMN()-COLUMN($A$6)</f>
        <v>31</v>
      </c>
      <c r="AG2" s="22"/>
      <c r="AH2" s="22"/>
      <c r="AI2" s="22"/>
      <c r="AJ2" s="22"/>
      <c r="AK2" s="22"/>
      <c r="AL2" s="22"/>
      <c r="AM2" s="22"/>
      <c r="AN2" s="22"/>
      <c r="AO2" s="22"/>
      <c r="AP2" s="22"/>
      <c r="AQ2" s="22"/>
      <c r="AR2" s="22"/>
      <c r="AS2" s="22"/>
    </row>
    <row r="3" spans="1:45" ht="14" hidden="1" customHeight="1">
      <c r="A3" s="134">
        <f>COUNTIF($A$6:$A$182,"&gt;0")</f>
        <v>34</v>
      </c>
      <c r="B3" s="205" t="s">
        <v>21</v>
      </c>
      <c r="C3" s="206"/>
      <c r="D3" s="206"/>
      <c r="E3" s="206"/>
      <c r="F3" s="206"/>
      <c r="G3" s="206"/>
      <c r="H3" s="206"/>
      <c r="I3" s="206"/>
      <c r="J3" s="206"/>
      <c r="K3" s="206"/>
      <c r="L3" s="206"/>
      <c r="M3" s="206"/>
      <c r="N3" s="207"/>
      <c r="P3" s="259" t="s">
        <v>375</v>
      </c>
      <c r="Q3" s="260"/>
      <c r="R3" s="260"/>
      <c r="S3" s="261"/>
      <c r="U3" s="205" t="s">
        <v>48</v>
      </c>
      <c r="V3" s="226"/>
      <c r="W3" s="226"/>
      <c r="X3" s="226"/>
      <c r="Y3" s="226"/>
      <c r="Z3" s="226"/>
      <c r="AB3" s="205" t="s">
        <v>376</v>
      </c>
      <c r="AC3" s="257"/>
      <c r="AD3" s="226"/>
      <c r="AE3" s="226"/>
      <c r="AF3" s="226"/>
      <c r="AG3" s="226"/>
      <c r="AH3" s="205" t="s">
        <v>7</v>
      </c>
      <c r="AI3" s="198"/>
      <c r="AJ3" s="198"/>
      <c r="AK3" s="198"/>
      <c r="AL3" s="198"/>
      <c r="AM3" s="198"/>
      <c r="AN3" s="198"/>
      <c r="AO3" s="198"/>
      <c r="AP3" s="198"/>
      <c r="AQ3" s="198"/>
      <c r="AR3" s="198"/>
      <c r="AS3" s="224"/>
    </row>
    <row r="4" spans="1:45" ht="16">
      <c r="A4" s="134"/>
      <c r="B4" s="16"/>
      <c r="C4" s="16"/>
      <c r="D4" s="16"/>
      <c r="E4" s="208" t="s">
        <v>255</v>
      </c>
      <c r="F4" s="209"/>
      <c r="G4" s="209"/>
      <c r="H4" s="209"/>
      <c r="I4" s="209"/>
      <c r="J4" s="39"/>
      <c r="K4" s="16"/>
      <c r="L4" s="16"/>
      <c r="M4" s="16"/>
      <c r="N4" s="16"/>
      <c r="P4" s="24"/>
      <c r="Q4" s="24"/>
      <c r="R4" s="24"/>
      <c r="S4" s="182"/>
      <c r="U4" s="24"/>
      <c r="V4" s="24"/>
      <c r="W4" s="24"/>
      <c r="X4" s="24"/>
      <c r="Y4" s="24"/>
      <c r="Z4" s="24"/>
      <c r="AB4" s="219" t="s">
        <v>139</v>
      </c>
      <c r="AC4" s="220"/>
      <c r="AD4" s="221"/>
      <c r="AE4" s="219" t="s">
        <v>140</v>
      </c>
      <c r="AF4" s="220"/>
      <c r="AG4" s="258"/>
      <c r="AH4" s="197" t="s">
        <v>6</v>
      </c>
      <c r="AI4" s="198"/>
      <c r="AJ4" s="198"/>
      <c r="AK4" s="198"/>
      <c r="AL4" s="198"/>
      <c r="AM4" s="199"/>
      <c r="AN4" s="197" t="s">
        <v>33</v>
      </c>
      <c r="AO4" s="198"/>
      <c r="AP4" s="198"/>
      <c r="AQ4" s="198"/>
      <c r="AR4" s="198"/>
      <c r="AS4" s="199"/>
    </row>
    <row r="5" spans="1:45" ht="23">
      <c r="A5" s="171"/>
      <c r="B5" s="16"/>
      <c r="C5" s="16"/>
      <c r="D5" s="16"/>
      <c r="E5" s="19"/>
      <c r="F5" s="19"/>
      <c r="G5" s="19"/>
      <c r="H5" s="19"/>
      <c r="I5" s="19"/>
      <c r="J5" s="181"/>
      <c r="K5" s="16"/>
      <c r="L5" s="16"/>
      <c r="M5" s="16"/>
      <c r="N5" s="16"/>
      <c r="P5" s="30"/>
      <c r="Q5" s="30"/>
      <c r="R5" s="30"/>
      <c r="S5" s="182"/>
      <c r="U5" s="30"/>
      <c r="V5" s="26"/>
      <c r="W5" s="26"/>
      <c r="X5" s="26"/>
      <c r="Y5" s="30"/>
      <c r="Z5" s="30"/>
      <c r="AB5" s="34"/>
      <c r="AC5" s="160" t="s">
        <v>363</v>
      </c>
      <c r="AD5" s="34"/>
      <c r="AE5" s="34"/>
      <c r="AF5" s="160" t="s">
        <v>363</v>
      </c>
      <c r="AG5" s="34"/>
      <c r="AH5" s="173"/>
      <c r="AI5" s="34"/>
      <c r="AJ5" s="34"/>
      <c r="AK5" s="34"/>
      <c r="AL5" s="34"/>
      <c r="AM5" s="34"/>
      <c r="AN5" s="173"/>
      <c r="AO5" s="34"/>
      <c r="AP5" s="34"/>
      <c r="AQ5" s="34"/>
      <c r="AR5" s="34"/>
      <c r="AS5" s="175"/>
    </row>
    <row r="6" spans="1:45" ht="105" customHeight="1">
      <c r="A6" s="157" t="s">
        <v>336</v>
      </c>
      <c r="B6" s="16" t="s">
        <v>26</v>
      </c>
      <c r="C6" s="16" t="s">
        <v>50</v>
      </c>
      <c r="D6" s="36" t="s">
        <v>52</v>
      </c>
      <c r="E6" s="19" t="str">
        <f>IF(E$2,Actors!L$6,"")</f>
        <v/>
      </c>
      <c r="F6" s="19" t="str">
        <f>IF(F$2,Actors!M$6,"")</f>
        <v/>
      </c>
      <c r="G6" s="19" t="str">
        <f>IF(G$2,Actors!N$6,"")</f>
        <v/>
      </c>
      <c r="H6" s="19" t="str">
        <f>IF(H$2,Actors!O$6,"")</f>
        <v/>
      </c>
      <c r="I6" s="19" t="str">
        <f>IF(I$2,Actors!P$6,"")</f>
        <v/>
      </c>
      <c r="J6" s="57" t="s">
        <v>90</v>
      </c>
      <c r="K6" s="14" t="s">
        <v>91</v>
      </c>
      <c r="L6" s="14" t="s">
        <v>321</v>
      </c>
      <c r="M6" s="14" t="s">
        <v>92</v>
      </c>
      <c r="N6" s="14" t="s">
        <v>25</v>
      </c>
      <c r="O6" s="29" t="s">
        <v>36</v>
      </c>
      <c r="P6" s="107" t="s">
        <v>149</v>
      </c>
      <c r="Q6" s="107" t="s">
        <v>291</v>
      </c>
      <c r="R6" s="151" t="s">
        <v>84</v>
      </c>
      <c r="S6" s="151" t="s">
        <v>377</v>
      </c>
      <c r="T6" s="29" t="s">
        <v>36</v>
      </c>
      <c r="U6" s="21" t="s">
        <v>187</v>
      </c>
      <c r="V6" s="26" t="s">
        <v>37</v>
      </c>
      <c r="W6" s="26" t="s">
        <v>141</v>
      </c>
      <c r="X6" s="26" t="s">
        <v>142</v>
      </c>
      <c r="Y6" s="21" t="s">
        <v>45</v>
      </c>
      <c r="Z6" s="21" t="s">
        <v>46</v>
      </c>
      <c r="AA6" s="29" t="s">
        <v>36</v>
      </c>
      <c r="AB6" s="161" t="s">
        <v>337</v>
      </c>
      <c r="AC6" s="47">
        <v>0</v>
      </c>
      <c r="AD6" s="141" t="s">
        <v>26</v>
      </c>
      <c r="AE6" s="161" t="s">
        <v>337</v>
      </c>
      <c r="AF6" s="47">
        <v>0</v>
      </c>
      <c r="AG6" s="141" t="s">
        <v>26</v>
      </c>
      <c r="AH6" s="87" t="s">
        <v>0</v>
      </c>
      <c r="AI6" s="81" t="s">
        <v>1</v>
      </c>
      <c r="AJ6" s="81" t="s">
        <v>2</v>
      </c>
      <c r="AK6" s="81" t="s">
        <v>3</v>
      </c>
      <c r="AL6" s="81" t="s">
        <v>4</v>
      </c>
      <c r="AM6" s="88" t="s">
        <v>5</v>
      </c>
      <c r="AN6" s="87" t="s">
        <v>0</v>
      </c>
      <c r="AO6" s="81" t="s">
        <v>1</v>
      </c>
      <c r="AP6" s="81" t="s">
        <v>2</v>
      </c>
      <c r="AQ6" s="81" t="s">
        <v>3</v>
      </c>
      <c r="AR6" s="81" t="s">
        <v>4</v>
      </c>
      <c r="AS6" s="88" t="s">
        <v>5</v>
      </c>
    </row>
    <row r="7" spans="1:45">
      <c r="A7" s="135">
        <f t="shared" ref="A7:A40" si="0">ROW()-ROW($A$6)</f>
        <v>1</v>
      </c>
      <c r="B7" s="130"/>
      <c r="C7" s="41"/>
      <c r="D7" s="42"/>
      <c r="E7" s="42"/>
      <c r="F7" s="42"/>
      <c r="G7" s="42"/>
      <c r="H7" s="42"/>
      <c r="I7" s="43"/>
      <c r="J7" s="55"/>
      <c r="K7" s="56"/>
      <c r="L7" s="51"/>
      <c r="M7" s="44"/>
      <c r="N7" s="44"/>
      <c r="O7" s="46"/>
      <c r="P7" s="45" t="b">
        <f>$B7&lt;&gt;""</f>
        <v>0</v>
      </c>
      <c r="Q7" s="45" t="b">
        <f ca="1">(COUNTIF(OFFSET($A$6,1,1,$A7),$B7)=1)</f>
        <v>0</v>
      </c>
      <c r="R7" s="45" t="b">
        <f ca="1">IF($Y7,OFFSET($A$6,$U7,R$2),IFERROR(IF(D7,TRUE,FALSE),FALSE))</f>
        <v>0</v>
      </c>
      <c r="S7" s="45" t="b">
        <f ca="1">AND(Q7,R7)</f>
        <v>0</v>
      </c>
      <c r="T7" s="46"/>
      <c r="U7" s="45">
        <f>A7-1</f>
        <v>0</v>
      </c>
      <c r="V7" s="45" t="str">
        <f t="shared" ref="V7:X26" ca="1" si="1">OFFSET($A$6,$U7,V$2)</f>
        <v>Name</v>
      </c>
      <c r="W7" s="45" t="str">
        <f t="shared" ca="1" si="1"/>
        <v>From</v>
      </c>
      <c r="X7" s="45" t="str">
        <f t="shared" ca="1" si="1"/>
        <v>To</v>
      </c>
      <c r="Y7" s="45" t="b">
        <f t="shared" ref="Y7:Y40" ca="1" si="2">AND($P7,$B7=$V7)</f>
        <v>0</v>
      </c>
      <c r="Z7" s="45" t="b">
        <f t="shared" ref="Z7:Z40" ca="1" si="3">AND($Y7,NOT(ISBLANK($J7)),$J7=$W7,NOT(ISBLANK($K7)),$K7=$X7)</f>
        <v>0</v>
      </c>
      <c r="AA7" s="46"/>
      <c r="AB7" s="45">
        <f ca="1">OFFSET($A$6,$U7,AC$2)+1</f>
        <v>1</v>
      </c>
      <c r="AC7" s="47" t="e">
        <f ca="1">MATCH(TRUE,OFFSET($A$6,AB7,AC$1,50,1),0)-1+AB7</f>
        <v>#N/A</v>
      </c>
      <c r="AD7" s="47" t="str">
        <f ca="1">IF(ISNA(AC7),"",OFFSET($A$6,AC7,1))</f>
        <v/>
      </c>
      <c r="AE7" s="45">
        <f ca="1">OFFSET($A$6,$U7,AF$2)+1</f>
        <v>1</v>
      </c>
      <c r="AF7" s="47" t="e">
        <f ca="1">MATCH(TRUE,OFFSET($A$6,AE7,AF$1,50,1),0)-1+AE7</f>
        <v>#N/A</v>
      </c>
      <c r="AG7" s="47" t="str">
        <f ca="1">IF(ISNA(AF7),"",OFFSET($A$6,AF7,1))</f>
        <v/>
      </c>
      <c r="AH7" s="89" t="b">
        <v>1</v>
      </c>
      <c r="AI7" s="45" t="b">
        <v>1</v>
      </c>
      <c r="AJ7" s="45" t="b">
        <v>1</v>
      </c>
      <c r="AK7" s="45" t="b">
        <v>1</v>
      </c>
      <c r="AL7" s="45" t="b">
        <v>0</v>
      </c>
      <c r="AM7" s="90" t="b">
        <v>0</v>
      </c>
      <c r="AN7" s="126" t="b">
        <v>1</v>
      </c>
      <c r="AO7" s="45" t="b">
        <v>1</v>
      </c>
      <c r="AP7" s="45" t="b">
        <v>0</v>
      </c>
      <c r="AQ7" s="45" t="b">
        <v>0</v>
      </c>
      <c r="AR7" s="45" t="b">
        <v>0</v>
      </c>
      <c r="AS7" s="90" t="b">
        <v>0</v>
      </c>
    </row>
    <row r="8" spans="1:45">
      <c r="A8" s="135">
        <f t="shared" si="0"/>
        <v>2</v>
      </c>
      <c r="B8" s="130"/>
      <c r="C8" s="41"/>
      <c r="D8" s="42"/>
      <c r="E8" s="42"/>
      <c r="F8" s="42"/>
      <c r="G8" s="42"/>
      <c r="H8" s="42"/>
      <c r="I8" s="43"/>
      <c r="J8" s="55"/>
      <c r="K8" s="56"/>
      <c r="L8" s="51"/>
      <c r="M8" s="44"/>
      <c r="N8" s="44"/>
      <c r="O8" s="46"/>
      <c r="P8" s="45" t="b">
        <f t="shared" ref="P8:P40" si="4">$B8&lt;&gt;""</f>
        <v>0</v>
      </c>
      <c r="Q8" s="45" t="b">
        <f t="shared" ref="Q8:Q40" ca="1" si="5">(COUNTIF(OFFSET($A$6,1,1,$A8),$B8)=1)</f>
        <v>0</v>
      </c>
      <c r="R8" s="45" t="b">
        <f t="shared" ref="R8:R40" ca="1" si="6">IF($Y8,OFFSET($A$6,$U8,R$2),IFERROR(IF(D8,TRUE,FALSE),FALSE))</f>
        <v>0</v>
      </c>
      <c r="S8" s="45" t="b">
        <f t="shared" ref="S8:S40" ca="1" si="7">AND(Q8,R8)</f>
        <v>0</v>
      </c>
      <c r="T8" s="46"/>
      <c r="U8" s="45">
        <f t="shared" ref="U8:U40" si="8">A8-1</f>
        <v>1</v>
      </c>
      <c r="V8" s="45">
        <f t="shared" ca="1" si="1"/>
        <v>0</v>
      </c>
      <c r="W8" s="45">
        <f t="shared" ca="1" si="1"/>
        <v>0</v>
      </c>
      <c r="X8" s="45">
        <f t="shared" ca="1" si="1"/>
        <v>0</v>
      </c>
      <c r="Y8" s="45" t="b">
        <f t="shared" ca="1" si="2"/>
        <v>0</v>
      </c>
      <c r="Z8" s="45" t="b">
        <f t="shared" ca="1" si="3"/>
        <v>0</v>
      </c>
      <c r="AA8" s="46"/>
      <c r="AB8" s="45" t="e">
        <f t="shared" ref="AB8:AB40" ca="1" si="9">OFFSET($A$6,$U8,AC$2)+1</f>
        <v>#N/A</v>
      </c>
      <c r="AC8" s="47" t="e">
        <f t="shared" ref="AC8" ca="1" si="10">MATCH(TRUE,OFFSET($A$6,AB8,AC$1,50,1),0)-1+AB8</f>
        <v>#N/A</v>
      </c>
      <c r="AD8" s="47" t="str">
        <f t="shared" ref="AD8" ca="1" si="11">IF(ISNA(AC8),"",OFFSET($A$6,AC8,1))</f>
        <v/>
      </c>
      <c r="AE8" s="45" t="e">
        <f t="shared" ref="AE8:AE40" ca="1" si="12">OFFSET($A$6,$U8,AF$2)+1</f>
        <v>#N/A</v>
      </c>
      <c r="AF8" s="47" t="e">
        <f t="shared" ref="AF8:AF40" ca="1" si="13">MATCH(TRUE,OFFSET($A$6,AE8,AF$1,50,1),0)-1+AE8</f>
        <v>#N/A</v>
      </c>
      <c r="AG8" s="47" t="str">
        <f t="shared" ref="AG8:AG40" ca="1" si="14">IF(ISNA(AF8),"",OFFSET($A$6,AF8,1))</f>
        <v/>
      </c>
      <c r="AH8" s="89" t="b">
        <v>1</v>
      </c>
      <c r="AI8" s="45" t="b">
        <v>1</v>
      </c>
      <c r="AJ8" s="45" t="b">
        <v>1</v>
      </c>
      <c r="AK8" s="45" t="b">
        <v>1</v>
      </c>
      <c r="AL8" s="45" t="b">
        <v>0</v>
      </c>
      <c r="AM8" s="90" t="b">
        <v>0</v>
      </c>
      <c r="AN8" s="126" t="b">
        <v>1</v>
      </c>
      <c r="AO8" s="45" t="b">
        <v>1</v>
      </c>
      <c r="AP8" s="45" t="b">
        <v>0</v>
      </c>
      <c r="AQ8" s="45" t="b">
        <v>0</v>
      </c>
      <c r="AR8" s="45" t="b">
        <v>0</v>
      </c>
      <c r="AS8" s="90" t="b">
        <v>0</v>
      </c>
    </row>
    <row r="9" spans="1:45">
      <c r="A9" s="135">
        <f t="shared" si="0"/>
        <v>3</v>
      </c>
      <c r="B9" s="130"/>
      <c r="C9" s="41"/>
      <c r="D9" s="42"/>
      <c r="E9" s="42"/>
      <c r="F9" s="42"/>
      <c r="G9" s="42"/>
      <c r="H9" s="42"/>
      <c r="I9" s="43"/>
      <c r="J9" s="55"/>
      <c r="K9" s="56"/>
      <c r="L9" s="51"/>
      <c r="M9" s="44"/>
      <c r="N9" s="44"/>
      <c r="O9" s="46"/>
      <c r="P9" s="45" t="b">
        <f t="shared" si="4"/>
        <v>0</v>
      </c>
      <c r="Q9" s="45" t="b">
        <f t="shared" ca="1" si="5"/>
        <v>0</v>
      </c>
      <c r="R9" s="45" t="b">
        <f t="shared" ca="1" si="6"/>
        <v>0</v>
      </c>
      <c r="S9" s="45" t="b">
        <f t="shared" ca="1" si="7"/>
        <v>0</v>
      </c>
      <c r="T9" s="46"/>
      <c r="U9" s="45">
        <f t="shared" si="8"/>
        <v>2</v>
      </c>
      <c r="V9" s="45">
        <f t="shared" ca="1" si="1"/>
        <v>0</v>
      </c>
      <c r="W9" s="45">
        <f t="shared" ca="1" si="1"/>
        <v>0</v>
      </c>
      <c r="X9" s="45">
        <f t="shared" ca="1" si="1"/>
        <v>0</v>
      </c>
      <c r="Y9" s="45" t="b">
        <f t="shared" ca="1" si="2"/>
        <v>0</v>
      </c>
      <c r="Z9" s="45" t="b">
        <f t="shared" ca="1" si="3"/>
        <v>0</v>
      </c>
      <c r="AA9" s="46"/>
      <c r="AB9" s="45" t="e">
        <f t="shared" ca="1" si="9"/>
        <v>#N/A</v>
      </c>
      <c r="AC9" s="47" t="e">
        <f t="shared" ref="AC9" ca="1" si="15">MATCH(TRUE,OFFSET($A$6,AB9,AC$1,50,1),0)-1+AB9</f>
        <v>#N/A</v>
      </c>
      <c r="AD9" s="47" t="str">
        <f t="shared" ref="AD9" ca="1" si="16">IF(ISNA(AC9),"",OFFSET($A$6,AC9,1))</f>
        <v/>
      </c>
      <c r="AE9" s="45" t="e">
        <f t="shared" ca="1" si="12"/>
        <v>#N/A</v>
      </c>
      <c r="AF9" s="47" t="e">
        <f t="shared" ca="1" si="13"/>
        <v>#N/A</v>
      </c>
      <c r="AG9" s="47" t="str">
        <f t="shared" ca="1" si="14"/>
        <v/>
      </c>
      <c r="AH9" s="89" t="b">
        <v>1</v>
      </c>
      <c r="AI9" s="45" t="b">
        <v>1</v>
      </c>
      <c r="AJ9" s="45" t="b">
        <v>1</v>
      </c>
      <c r="AK9" s="45" t="b">
        <v>1</v>
      </c>
      <c r="AL9" s="45" t="b">
        <v>0</v>
      </c>
      <c r="AM9" s="90" t="b">
        <v>0</v>
      </c>
      <c r="AN9" s="126" t="b">
        <v>1</v>
      </c>
      <c r="AO9" s="45" t="b">
        <v>1</v>
      </c>
      <c r="AP9" s="45" t="b">
        <v>0</v>
      </c>
      <c r="AQ9" s="45" t="b">
        <v>0</v>
      </c>
      <c r="AR9" s="45" t="b">
        <v>0</v>
      </c>
      <c r="AS9" s="90" t="b">
        <v>0</v>
      </c>
    </row>
    <row r="10" spans="1:45">
      <c r="A10" s="135">
        <f t="shared" si="0"/>
        <v>4</v>
      </c>
      <c r="B10" s="130"/>
      <c r="C10" s="41"/>
      <c r="D10" s="42"/>
      <c r="E10" s="42"/>
      <c r="F10" s="42"/>
      <c r="G10" s="42"/>
      <c r="H10" s="42"/>
      <c r="I10" s="43"/>
      <c r="J10" s="55"/>
      <c r="K10" s="56"/>
      <c r="L10" s="51"/>
      <c r="M10" s="44"/>
      <c r="N10" s="44"/>
      <c r="O10" s="46"/>
      <c r="P10" s="45" t="b">
        <f t="shared" si="4"/>
        <v>0</v>
      </c>
      <c r="Q10" s="45" t="b">
        <f t="shared" ca="1" si="5"/>
        <v>0</v>
      </c>
      <c r="R10" s="45" t="b">
        <f t="shared" ca="1" si="6"/>
        <v>0</v>
      </c>
      <c r="S10" s="45" t="b">
        <f t="shared" ca="1" si="7"/>
        <v>0</v>
      </c>
      <c r="T10" s="46"/>
      <c r="U10" s="45">
        <f t="shared" si="8"/>
        <v>3</v>
      </c>
      <c r="V10" s="45">
        <f t="shared" ca="1" si="1"/>
        <v>0</v>
      </c>
      <c r="W10" s="45">
        <f t="shared" ca="1" si="1"/>
        <v>0</v>
      </c>
      <c r="X10" s="45">
        <f t="shared" ca="1" si="1"/>
        <v>0</v>
      </c>
      <c r="Y10" s="45" t="b">
        <f t="shared" ca="1" si="2"/>
        <v>0</v>
      </c>
      <c r="Z10" s="45" t="b">
        <f t="shared" ca="1" si="3"/>
        <v>0</v>
      </c>
      <c r="AA10" s="46"/>
      <c r="AB10" s="45" t="e">
        <f t="shared" ca="1" si="9"/>
        <v>#N/A</v>
      </c>
      <c r="AC10" s="47" t="e">
        <f t="shared" ref="AC10" ca="1" si="17">MATCH(TRUE,OFFSET($A$6,AB10,AC$1,50,1),0)-1+AB10</f>
        <v>#N/A</v>
      </c>
      <c r="AD10" s="47" t="str">
        <f t="shared" ref="AD10" ca="1" si="18">IF(ISNA(AC10),"",OFFSET($A$6,AC10,1))</f>
        <v/>
      </c>
      <c r="AE10" s="45" t="e">
        <f t="shared" ca="1" si="12"/>
        <v>#N/A</v>
      </c>
      <c r="AF10" s="47" t="e">
        <f t="shared" ca="1" si="13"/>
        <v>#N/A</v>
      </c>
      <c r="AG10" s="47" t="str">
        <f t="shared" ca="1" si="14"/>
        <v/>
      </c>
      <c r="AH10" s="89" t="b">
        <v>1</v>
      </c>
      <c r="AI10" s="45" t="b">
        <v>1</v>
      </c>
      <c r="AJ10" s="45" t="b">
        <v>1</v>
      </c>
      <c r="AK10" s="45" t="b">
        <v>1</v>
      </c>
      <c r="AL10" s="45" t="b">
        <v>0</v>
      </c>
      <c r="AM10" s="90" t="b">
        <v>0</v>
      </c>
      <c r="AN10" s="126" t="b">
        <v>1</v>
      </c>
      <c r="AO10" s="45" t="b">
        <v>1</v>
      </c>
      <c r="AP10" s="45" t="b">
        <v>0</v>
      </c>
      <c r="AQ10" s="45" t="b">
        <v>0</v>
      </c>
      <c r="AR10" s="45" t="b">
        <v>0</v>
      </c>
      <c r="AS10" s="90" t="b">
        <v>0</v>
      </c>
    </row>
    <row r="11" spans="1:45">
      <c r="A11" s="135">
        <f t="shared" si="0"/>
        <v>5</v>
      </c>
      <c r="B11" s="130"/>
      <c r="C11" s="41"/>
      <c r="D11" s="42"/>
      <c r="E11" s="42"/>
      <c r="F11" s="42"/>
      <c r="G11" s="42"/>
      <c r="H11" s="42"/>
      <c r="I11" s="43"/>
      <c r="J11" s="55"/>
      <c r="K11" s="56"/>
      <c r="L11" s="51"/>
      <c r="M11" s="44"/>
      <c r="N11" s="44"/>
      <c r="O11" s="46"/>
      <c r="P11" s="45" t="b">
        <f t="shared" si="4"/>
        <v>0</v>
      </c>
      <c r="Q11" s="45" t="b">
        <f t="shared" ca="1" si="5"/>
        <v>0</v>
      </c>
      <c r="R11" s="45" t="b">
        <f t="shared" ca="1" si="6"/>
        <v>0</v>
      </c>
      <c r="S11" s="45" t="b">
        <f t="shared" ca="1" si="7"/>
        <v>0</v>
      </c>
      <c r="T11" s="46"/>
      <c r="U11" s="45">
        <f t="shared" si="8"/>
        <v>4</v>
      </c>
      <c r="V11" s="45">
        <f t="shared" ca="1" si="1"/>
        <v>0</v>
      </c>
      <c r="W11" s="45">
        <f t="shared" ca="1" si="1"/>
        <v>0</v>
      </c>
      <c r="X11" s="45">
        <f t="shared" ca="1" si="1"/>
        <v>0</v>
      </c>
      <c r="Y11" s="45" t="b">
        <f t="shared" ca="1" si="2"/>
        <v>0</v>
      </c>
      <c r="Z11" s="45" t="b">
        <f t="shared" ca="1" si="3"/>
        <v>0</v>
      </c>
      <c r="AA11" s="46"/>
      <c r="AB11" s="45" t="e">
        <f t="shared" ca="1" si="9"/>
        <v>#N/A</v>
      </c>
      <c r="AC11" s="47" t="e">
        <f t="shared" ref="AC11" ca="1" si="19">MATCH(TRUE,OFFSET($A$6,AB11,AC$1,50,1),0)-1+AB11</f>
        <v>#N/A</v>
      </c>
      <c r="AD11" s="47" t="str">
        <f t="shared" ref="AD11" ca="1" si="20">IF(ISNA(AC11),"",OFFSET($A$6,AC11,1))</f>
        <v/>
      </c>
      <c r="AE11" s="45" t="e">
        <f t="shared" ca="1" si="12"/>
        <v>#N/A</v>
      </c>
      <c r="AF11" s="47" t="e">
        <f t="shared" ca="1" si="13"/>
        <v>#N/A</v>
      </c>
      <c r="AG11" s="47" t="str">
        <f t="shared" ca="1" si="14"/>
        <v/>
      </c>
      <c r="AH11" s="89" t="b">
        <v>1</v>
      </c>
      <c r="AI11" s="45" t="b">
        <v>1</v>
      </c>
      <c r="AJ11" s="45" t="b">
        <v>1</v>
      </c>
      <c r="AK11" s="45" t="b">
        <v>1</v>
      </c>
      <c r="AL11" s="45" t="b">
        <v>0</v>
      </c>
      <c r="AM11" s="90" t="b">
        <v>0</v>
      </c>
      <c r="AN11" s="126" t="b">
        <v>1</v>
      </c>
      <c r="AO11" s="45" t="b">
        <v>1</v>
      </c>
      <c r="AP11" s="45" t="b">
        <v>0</v>
      </c>
      <c r="AQ11" s="45" t="b">
        <v>0</v>
      </c>
      <c r="AR11" s="45" t="b">
        <v>0</v>
      </c>
      <c r="AS11" s="90" t="b">
        <v>0</v>
      </c>
    </row>
    <row r="12" spans="1:45">
      <c r="A12" s="135">
        <f t="shared" si="0"/>
        <v>6</v>
      </c>
      <c r="B12" s="130"/>
      <c r="C12" s="41"/>
      <c r="D12" s="42"/>
      <c r="E12" s="42"/>
      <c r="F12" s="42"/>
      <c r="G12" s="42"/>
      <c r="H12" s="42"/>
      <c r="I12" s="43"/>
      <c r="J12" s="55"/>
      <c r="K12" s="56"/>
      <c r="L12" s="51"/>
      <c r="M12" s="44"/>
      <c r="N12" s="44"/>
      <c r="O12" s="46"/>
      <c r="P12" s="45" t="b">
        <f t="shared" si="4"/>
        <v>0</v>
      </c>
      <c r="Q12" s="45" t="b">
        <f t="shared" ca="1" si="5"/>
        <v>0</v>
      </c>
      <c r="R12" s="45" t="b">
        <f t="shared" ca="1" si="6"/>
        <v>0</v>
      </c>
      <c r="S12" s="45" t="b">
        <f t="shared" ca="1" si="7"/>
        <v>0</v>
      </c>
      <c r="T12" s="46"/>
      <c r="U12" s="45">
        <f t="shared" si="8"/>
        <v>5</v>
      </c>
      <c r="V12" s="45">
        <f t="shared" ca="1" si="1"/>
        <v>0</v>
      </c>
      <c r="W12" s="45">
        <f t="shared" ca="1" si="1"/>
        <v>0</v>
      </c>
      <c r="X12" s="45">
        <f t="shared" ca="1" si="1"/>
        <v>0</v>
      </c>
      <c r="Y12" s="45" t="b">
        <f t="shared" ca="1" si="2"/>
        <v>0</v>
      </c>
      <c r="Z12" s="45" t="b">
        <f t="shared" ca="1" si="3"/>
        <v>0</v>
      </c>
      <c r="AA12" s="46"/>
      <c r="AB12" s="45" t="e">
        <f t="shared" ca="1" si="9"/>
        <v>#N/A</v>
      </c>
      <c r="AC12" s="47" t="e">
        <f t="shared" ref="AC12" ca="1" si="21">MATCH(TRUE,OFFSET($A$6,AB12,AC$1,50,1),0)-1+AB12</f>
        <v>#N/A</v>
      </c>
      <c r="AD12" s="47" t="str">
        <f t="shared" ref="AD12" ca="1" si="22">IF(ISNA(AC12),"",OFFSET($A$6,AC12,1))</f>
        <v/>
      </c>
      <c r="AE12" s="45" t="e">
        <f t="shared" ca="1" si="12"/>
        <v>#N/A</v>
      </c>
      <c r="AF12" s="47" t="e">
        <f t="shared" ca="1" si="13"/>
        <v>#N/A</v>
      </c>
      <c r="AG12" s="47" t="str">
        <f t="shared" ca="1" si="14"/>
        <v/>
      </c>
      <c r="AH12" s="89" t="b">
        <v>1</v>
      </c>
      <c r="AI12" s="45" t="b">
        <v>1</v>
      </c>
      <c r="AJ12" s="45" t="b">
        <v>1</v>
      </c>
      <c r="AK12" s="45" t="b">
        <v>1</v>
      </c>
      <c r="AL12" s="45" t="b">
        <v>0</v>
      </c>
      <c r="AM12" s="90" t="b">
        <v>0</v>
      </c>
      <c r="AN12" s="126" t="b">
        <v>1</v>
      </c>
      <c r="AO12" s="45" t="b">
        <v>1</v>
      </c>
      <c r="AP12" s="45" t="b">
        <v>0</v>
      </c>
      <c r="AQ12" s="45" t="b">
        <v>0</v>
      </c>
      <c r="AR12" s="45" t="b">
        <v>0</v>
      </c>
      <c r="AS12" s="90" t="b">
        <v>0</v>
      </c>
    </row>
    <row r="13" spans="1:45">
      <c r="A13" s="135">
        <f t="shared" si="0"/>
        <v>7</v>
      </c>
      <c r="B13" s="130"/>
      <c r="C13" s="41"/>
      <c r="D13" s="42"/>
      <c r="E13" s="42"/>
      <c r="F13" s="42"/>
      <c r="G13" s="42"/>
      <c r="H13" s="42"/>
      <c r="I13" s="43"/>
      <c r="J13" s="55"/>
      <c r="K13" s="56"/>
      <c r="L13" s="51"/>
      <c r="M13" s="44"/>
      <c r="N13" s="44"/>
      <c r="O13" s="46"/>
      <c r="P13" s="45" t="b">
        <f t="shared" si="4"/>
        <v>0</v>
      </c>
      <c r="Q13" s="45" t="b">
        <f t="shared" ca="1" si="5"/>
        <v>0</v>
      </c>
      <c r="R13" s="45" t="b">
        <f t="shared" ca="1" si="6"/>
        <v>0</v>
      </c>
      <c r="S13" s="45" t="b">
        <f t="shared" ca="1" si="7"/>
        <v>0</v>
      </c>
      <c r="T13" s="46"/>
      <c r="U13" s="45">
        <f t="shared" si="8"/>
        <v>6</v>
      </c>
      <c r="V13" s="45">
        <f t="shared" ca="1" si="1"/>
        <v>0</v>
      </c>
      <c r="W13" s="45">
        <f t="shared" ca="1" si="1"/>
        <v>0</v>
      </c>
      <c r="X13" s="45">
        <f t="shared" ca="1" si="1"/>
        <v>0</v>
      </c>
      <c r="Y13" s="45" t="b">
        <f t="shared" ca="1" si="2"/>
        <v>0</v>
      </c>
      <c r="Z13" s="45" t="b">
        <f t="shared" ca="1" si="3"/>
        <v>0</v>
      </c>
      <c r="AA13" s="46"/>
      <c r="AB13" s="45" t="e">
        <f t="shared" ca="1" si="9"/>
        <v>#N/A</v>
      </c>
      <c r="AC13" s="47" t="e">
        <f t="shared" ref="AC13" ca="1" si="23">MATCH(TRUE,OFFSET($A$6,AB13,AC$1,50,1),0)-1+AB13</f>
        <v>#N/A</v>
      </c>
      <c r="AD13" s="47" t="str">
        <f t="shared" ref="AD13" ca="1" si="24">IF(ISNA(AC13),"",OFFSET($A$6,AC13,1))</f>
        <v/>
      </c>
      <c r="AE13" s="45" t="e">
        <f t="shared" ca="1" si="12"/>
        <v>#N/A</v>
      </c>
      <c r="AF13" s="47" t="e">
        <f t="shared" ca="1" si="13"/>
        <v>#N/A</v>
      </c>
      <c r="AG13" s="47" t="str">
        <f t="shared" ca="1" si="14"/>
        <v/>
      </c>
      <c r="AH13" s="89" t="b">
        <v>1</v>
      </c>
      <c r="AI13" s="45" t="b">
        <v>1</v>
      </c>
      <c r="AJ13" s="45" t="b">
        <v>1</v>
      </c>
      <c r="AK13" s="45" t="b">
        <v>1</v>
      </c>
      <c r="AL13" s="45" t="b">
        <v>0</v>
      </c>
      <c r="AM13" s="90" t="b">
        <v>0</v>
      </c>
      <c r="AN13" s="126" t="b">
        <v>1</v>
      </c>
      <c r="AO13" s="45" t="b">
        <v>1</v>
      </c>
      <c r="AP13" s="45" t="b">
        <v>0</v>
      </c>
      <c r="AQ13" s="45" t="b">
        <v>0</v>
      </c>
      <c r="AR13" s="45" t="b">
        <v>0</v>
      </c>
      <c r="AS13" s="90" t="b">
        <v>0</v>
      </c>
    </row>
    <row r="14" spans="1:45">
      <c r="A14" s="135">
        <f t="shared" si="0"/>
        <v>8</v>
      </c>
      <c r="B14" s="130"/>
      <c r="C14" s="41"/>
      <c r="D14" s="42"/>
      <c r="E14" s="42"/>
      <c r="F14" s="42"/>
      <c r="G14" s="42"/>
      <c r="H14" s="42"/>
      <c r="I14" s="43"/>
      <c r="J14" s="55"/>
      <c r="K14" s="56"/>
      <c r="L14" s="51"/>
      <c r="M14" s="44"/>
      <c r="N14" s="44"/>
      <c r="O14" s="46"/>
      <c r="P14" s="45" t="b">
        <f t="shared" si="4"/>
        <v>0</v>
      </c>
      <c r="Q14" s="45" t="b">
        <f t="shared" ca="1" si="5"/>
        <v>0</v>
      </c>
      <c r="R14" s="45" t="b">
        <f t="shared" ca="1" si="6"/>
        <v>0</v>
      </c>
      <c r="S14" s="45" t="b">
        <f t="shared" ca="1" si="7"/>
        <v>0</v>
      </c>
      <c r="T14" s="46"/>
      <c r="U14" s="45">
        <f t="shared" si="8"/>
        <v>7</v>
      </c>
      <c r="V14" s="45">
        <f t="shared" ca="1" si="1"/>
        <v>0</v>
      </c>
      <c r="W14" s="45">
        <f t="shared" ca="1" si="1"/>
        <v>0</v>
      </c>
      <c r="X14" s="45">
        <f t="shared" ca="1" si="1"/>
        <v>0</v>
      </c>
      <c r="Y14" s="45" t="b">
        <f t="shared" ca="1" si="2"/>
        <v>0</v>
      </c>
      <c r="Z14" s="45" t="b">
        <f t="shared" ca="1" si="3"/>
        <v>0</v>
      </c>
      <c r="AA14" s="46"/>
      <c r="AB14" s="45" t="e">
        <f t="shared" ca="1" si="9"/>
        <v>#N/A</v>
      </c>
      <c r="AC14" s="47" t="e">
        <f t="shared" ref="AC14" ca="1" si="25">MATCH(TRUE,OFFSET($A$6,AB14,AC$1,50,1),0)-1+AB14</f>
        <v>#N/A</v>
      </c>
      <c r="AD14" s="47" t="str">
        <f t="shared" ref="AD14" ca="1" si="26">IF(ISNA(AC14),"",OFFSET($A$6,AC14,1))</f>
        <v/>
      </c>
      <c r="AE14" s="45" t="e">
        <f t="shared" ca="1" si="12"/>
        <v>#N/A</v>
      </c>
      <c r="AF14" s="47" t="e">
        <f t="shared" ca="1" si="13"/>
        <v>#N/A</v>
      </c>
      <c r="AG14" s="47" t="str">
        <f t="shared" ca="1" si="14"/>
        <v/>
      </c>
      <c r="AH14" s="89" t="b">
        <v>1</v>
      </c>
      <c r="AI14" s="45" t="b">
        <v>1</v>
      </c>
      <c r="AJ14" s="45" t="b">
        <v>1</v>
      </c>
      <c r="AK14" s="45" t="b">
        <v>1</v>
      </c>
      <c r="AL14" s="45" t="b">
        <v>0</v>
      </c>
      <c r="AM14" s="90" t="b">
        <v>0</v>
      </c>
      <c r="AN14" s="126" t="b">
        <v>1</v>
      </c>
      <c r="AO14" s="45" t="b">
        <v>1</v>
      </c>
      <c r="AP14" s="45" t="b">
        <v>0</v>
      </c>
      <c r="AQ14" s="45" t="b">
        <v>0</v>
      </c>
      <c r="AR14" s="45" t="b">
        <v>0</v>
      </c>
      <c r="AS14" s="90" t="b">
        <v>0</v>
      </c>
    </row>
    <row r="15" spans="1:45">
      <c r="A15" s="135">
        <f t="shared" si="0"/>
        <v>9</v>
      </c>
      <c r="B15" s="130"/>
      <c r="C15" s="41"/>
      <c r="D15" s="42"/>
      <c r="E15" s="42"/>
      <c r="F15" s="42"/>
      <c r="G15" s="42"/>
      <c r="H15" s="42"/>
      <c r="I15" s="43"/>
      <c r="J15" s="55"/>
      <c r="K15" s="56"/>
      <c r="L15" s="51"/>
      <c r="M15" s="44"/>
      <c r="N15" s="44"/>
      <c r="O15" s="46"/>
      <c r="P15" s="45" t="b">
        <f t="shared" si="4"/>
        <v>0</v>
      </c>
      <c r="Q15" s="45" t="b">
        <f t="shared" ca="1" si="5"/>
        <v>0</v>
      </c>
      <c r="R15" s="45" t="b">
        <f t="shared" ca="1" si="6"/>
        <v>0</v>
      </c>
      <c r="S15" s="45" t="b">
        <f t="shared" ca="1" si="7"/>
        <v>0</v>
      </c>
      <c r="T15" s="46"/>
      <c r="U15" s="45">
        <f t="shared" si="8"/>
        <v>8</v>
      </c>
      <c r="V15" s="45">
        <f t="shared" ca="1" si="1"/>
        <v>0</v>
      </c>
      <c r="W15" s="45">
        <f t="shared" ca="1" si="1"/>
        <v>0</v>
      </c>
      <c r="X15" s="45">
        <f t="shared" ca="1" si="1"/>
        <v>0</v>
      </c>
      <c r="Y15" s="45" t="b">
        <f t="shared" ca="1" si="2"/>
        <v>0</v>
      </c>
      <c r="Z15" s="45" t="b">
        <f t="shared" ca="1" si="3"/>
        <v>0</v>
      </c>
      <c r="AA15" s="46"/>
      <c r="AB15" s="45" t="e">
        <f t="shared" ca="1" si="9"/>
        <v>#N/A</v>
      </c>
      <c r="AC15" s="47" t="e">
        <f t="shared" ref="AC15" ca="1" si="27">MATCH(TRUE,OFFSET($A$6,AB15,AC$1,50,1),0)-1+AB15</f>
        <v>#N/A</v>
      </c>
      <c r="AD15" s="47" t="str">
        <f t="shared" ref="AD15" ca="1" si="28">IF(ISNA(AC15),"",OFFSET($A$6,AC15,1))</f>
        <v/>
      </c>
      <c r="AE15" s="45" t="e">
        <f t="shared" ca="1" si="12"/>
        <v>#N/A</v>
      </c>
      <c r="AF15" s="47" t="e">
        <f t="shared" ca="1" si="13"/>
        <v>#N/A</v>
      </c>
      <c r="AG15" s="47" t="str">
        <f t="shared" ca="1" si="14"/>
        <v/>
      </c>
      <c r="AH15" s="89" t="b">
        <v>1</v>
      </c>
      <c r="AI15" s="45" t="b">
        <v>1</v>
      </c>
      <c r="AJ15" s="45" t="b">
        <v>1</v>
      </c>
      <c r="AK15" s="45" t="b">
        <v>1</v>
      </c>
      <c r="AL15" s="45" t="b">
        <v>0</v>
      </c>
      <c r="AM15" s="90" t="b">
        <v>0</v>
      </c>
      <c r="AN15" s="126" t="b">
        <v>1</v>
      </c>
      <c r="AO15" s="45" t="b">
        <v>1</v>
      </c>
      <c r="AP15" s="45" t="b">
        <v>0</v>
      </c>
      <c r="AQ15" s="45" t="b">
        <v>0</v>
      </c>
      <c r="AR15" s="45" t="b">
        <v>0</v>
      </c>
      <c r="AS15" s="90" t="b">
        <v>0</v>
      </c>
    </row>
    <row r="16" spans="1:45">
      <c r="A16" s="135">
        <f t="shared" si="0"/>
        <v>10</v>
      </c>
      <c r="B16" s="130"/>
      <c r="C16" s="41"/>
      <c r="D16" s="42"/>
      <c r="E16" s="42"/>
      <c r="F16" s="42"/>
      <c r="G16" s="42"/>
      <c r="H16" s="42"/>
      <c r="I16" s="43"/>
      <c r="J16" s="55"/>
      <c r="K16" s="56"/>
      <c r="L16" s="51"/>
      <c r="M16" s="44"/>
      <c r="N16" s="44"/>
      <c r="O16" s="46"/>
      <c r="P16" s="45" t="b">
        <f t="shared" si="4"/>
        <v>0</v>
      </c>
      <c r="Q16" s="45" t="b">
        <f t="shared" ca="1" si="5"/>
        <v>0</v>
      </c>
      <c r="R16" s="45" t="b">
        <f t="shared" ca="1" si="6"/>
        <v>0</v>
      </c>
      <c r="S16" s="45" t="b">
        <f t="shared" ca="1" si="7"/>
        <v>0</v>
      </c>
      <c r="T16" s="46"/>
      <c r="U16" s="45">
        <f t="shared" si="8"/>
        <v>9</v>
      </c>
      <c r="V16" s="45">
        <f t="shared" ca="1" si="1"/>
        <v>0</v>
      </c>
      <c r="W16" s="45">
        <f t="shared" ca="1" si="1"/>
        <v>0</v>
      </c>
      <c r="X16" s="45">
        <f t="shared" ca="1" si="1"/>
        <v>0</v>
      </c>
      <c r="Y16" s="45" t="b">
        <f t="shared" ca="1" si="2"/>
        <v>0</v>
      </c>
      <c r="Z16" s="45" t="b">
        <f t="shared" ca="1" si="3"/>
        <v>0</v>
      </c>
      <c r="AA16" s="46"/>
      <c r="AB16" s="45" t="e">
        <f t="shared" ca="1" si="9"/>
        <v>#N/A</v>
      </c>
      <c r="AC16" s="47" t="e">
        <f t="shared" ref="AC16" ca="1" si="29">MATCH(TRUE,OFFSET($A$6,AB16,AC$1,50,1),0)-1+AB16</f>
        <v>#N/A</v>
      </c>
      <c r="AD16" s="47" t="str">
        <f t="shared" ref="AD16" ca="1" si="30">IF(ISNA(AC16),"",OFFSET($A$6,AC16,1))</f>
        <v/>
      </c>
      <c r="AE16" s="45" t="e">
        <f t="shared" ca="1" si="12"/>
        <v>#N/A</v>
      </c>
      <c r="AF16" s="47" t="e">
        <f t="shared" ca="1" si="13"/>
        <v>#N/A</v>
      </c>
      <c r="AG16" s="47" t="str">
        <f t="shared" ca="1" si="14"/>
        <v/>
      </c>
      <c r="AH16" s="89" t="b">
        <v>1</v>
      </c>
      <c r="AI16" s="45" t="b">
        <v>1</v>
      </c>
      <c r="AJ16" s="45" t="b">
        <v>1</v>
      </c>
      <c r="AK16" s="45" t="b">
        <v>1</v>
      </c>
      <c r="AL16" s="45" t="b">
        <v>0</v>
      </c>
      <c r="AM16" s="90" t="b">
        <v>0</v>
      </c>
      <c r="AN16" s="126" t="b">
        <v>1</v>
      </c>
      <c r="AO16" s="45" t="b">
        <v>1</v>
      </c>
      <c r="AP16" s="45" t="b">
        <v>0</v>
      </c>
      <c r="AQ16" s="45" t="b">
        <v>0</v>
      </c>
      <c r="AR16" s="45" t="b">
        <v>0</v>
      </c>
      <c r="AS16" s="90" t="b">
        <v>0</v>
      </c>
    </row>
    <row r="17" spans="1:45">
      <c r="A17" s="135">
        <f t="shared" si="0"/>
        <v>11</v>
      </c>
      <c r="B17" s="130"/>
      <c r="C17" s="41"/>
      <c r="D17" s="42"/>
      <c r="E17" s="42"/>
      <c r="F17" s="42"/>
      <c r="G17" s="42"/>
      <c r="H17" s="42"/>
      <c r="I17" s="43"/>
      <c r="J17" s="55"/>
      <c r="K17" s="56"/>
      <c r="L17" s="51"/>
      <c r="M17" s="44"/>
      <c r="N17" s="44"/>
      <c r="O17" s="46"/>
      <c r="P17" s="45" t="b">
        <f t="shared" si="4"/>
        <v>0</v>
      </c>
      <c r="Q17" s="45" t="b">
        <f t="shared" ca="1" si="5"/>
        <v>0</v>
      </c>
      <c r="R17" s="45" t="b">
        <f t="shared" ca="1" si="6"/>
        <v>0</v>
      </c>
      <c r="S17" s="45" t="b">
        <f t="shared" ca="1" si="7"/>
        <v>0</v>
      </c>
      <c r="T17" s="46"/>
      <c r="U17" s="45">
        <f t="shared" si="8"/>
        <v>10</v>
      </c>
      <c r="V17" s="45">
        <f t="shared" ca="1" si="1"/>
        <v>0</v>
      </c>
      <c r="W17" s="45">
        <f t="shared" ca="1" si="1"/>
        <v>0</v>
      </c>
      <c r="X17" s="45">
        <f t="shared" ca="1" si="1"/>
        <v>0</v>
      </c>
      <c r="Y17" s="45" t="b">
        <f t="shared" ca="1" si="2"/>
        <v>0</v>
      </c>
      <c r="Z17" s="45" t="b">
        <f t="shared" ca="1" si="3"/>
        <v>0</v>
      </c>
      <c r="AA17" s="46"/>
      <c r="AB17" s="45" t="e">
        <f t="shared" ca="1" si="9"/>
        <v>#N/A</v>
      </c>
      <c r="AC17" s="47" t="e">
        <f t="shared" ref="AC17" ca="1" si="31">MATCH(TRUE,OFFSET($A$6,AB17,AC$1,50,1),0)-1+AB17</f>
        <v>#N/A</v>
      </c>
      <c r="AD17" s="47" t="str">
        <f t="shared" ref="AD17" ca="1" si="32">IF(ISNA(AC17),"",OFFSET($A$6,AC17,1))</f>
        <v/>
      </c>
      <c r="AE17" s="45" t="e">
        <f t="shared" ca="1" si="12"/>
        <v>#N/A</v>
      </c>
      <c r="AF17" s="47" t="e">
        <f t="shared" ca="1" si="13"/>
        <v>#N/A</v>
      </c>
      <c r="AG17" s="47" t="str">
        <f t="shared" ca="1" si="14"/>
        <v/>
      </c>
      <c r="AH17" s="89" t="b">
        <v>1</v>
      </c>
      <c r="AI17" s="45" t="b">
        <v>1</v>
      </c>
      <c r="AJ17" s="45" t="b">
        <v>1</v>
      </c>
      <c r="AK17" s="45" t="b">
        <v>1</v>
      </c>
      <c r="AL17" s="45" t="b">
        <v>0</v>
      </c>
      <c r="AM17" s="90" t="b">
        <v>0</v>
      </c>
      <c r="AN17" s="126" t="b">
        <v>1</v>
      </c>
      <c r="AO17" s="45" t="b">
        <v>1</v>
      </c>
      <c r="AP17" s="45" t="b">
        <v>0</v>
      </c>
      <c r="AQ17" s="45" t="b">
        <v>0</v>
      </c>
      <c r="AR17" s="45" t="b">
        <v>0</v>
      </c>
      <c r="AS17" s="90" t="b">
        <v>0</v>
      </c>
    </row>
    <row r="18" spans="1:45">
      <c r="A18" s="135">
        <f t="shared" si="0"/>
        <v>12</v>
      </c>
      <c r="B18" s="130"/>
      <c r="C18" s="41"/>
      <c r="D18" s="42"/>
      <c r="E18" s="42"/>
      <c r="F18" s="42"/>
      <c r="G18" s="42"/>
      <c r="H18" s="42"/>
      <c r="I18" s="43"/>
      <c r="J18" s="55"/>
      <c r="K18" s="56"/>
      <c r="L18" s="51"/>
      <c r="M18" s="44"/>
      <c r="N18" s="44"/>
      <c r="O18" s="46"/>
      <c r="P18" s="45" t="b">
        <f t="shared" si="4"/>
        <v>0</v>
      </c>
      <c r="Q18" s="45" t="b">
        <f t="shared" ca="1" si="5"/>
        <v>0</v>
      </c>
      <c r="R18" s="45" t="b">
        <f t="shared" ca="1" si="6"/>
        <v>0</v>
      </c>
      <c r="S18" s="45" t="b">
        <f t="shared" ca="1" si="7"/>
        <v>0</v>
      </c>
      <c r="T18" s="46"/>
      <c r="U18" s="45">
        <f t="shared" si="8"/>
        <v>11</v>
      </c>
      <c r="V18" s="45">
        <f t="shared" ca="1" si="1"/>
        <v>0</v>
      </c>
      <c r="W18" s="45">
        <f t="shared" ca="1" si="1"/>
        <v>0</v>
      </c>
      <c r="X18" s="45">
        <f t="shared" ca="1" si="1"/>
        <v>0</v>
      </c>
      <c r="Y18" s="45" t="b">
        <f t="shared" ca="1" si="2"/>
        <v>0</v>
      </c>
      <c r="Z18" s="45" t="b">
        <f t="shared" ca="1" si="3"/>
        <v>0</v>
      </c>
      <c r="AA18" s="46"/>
      <c r="AB18" s="45" t="e">
        <f t="shared" ca="1" si="9"/>
        <v>#N/A</v>
      </c>
      <c r="AC18" s="47" t="e">
        <f t="shared" ref="AC18" ca="1" si="33">MATCH(TRUE,OFFSET($A$6,AB18,AC$1,50,1),0)-1+AB18</f>
        <v>#N/A</v>
      </c>
      <c r="AD18" s="47" t="str">
        <f t="shared" ref="AD18" ca="1" si="34">IF(ISNA(AC18),"",OFFSET($A$6,AC18,1))</f>
        <v/>
      </c>
      <c r="AE18" s="45" t="e">
        <f t="shared" ca="1" si="12"/>
        <v>#N/A</v>
      </c>
      <c r="AF18" s="47" t="e">
        <f t="shared" ca="1" si="13"/>
        <v>#N/A</v>
      </c>
      <c r="AG18" s="47" t="str">
        <f t="shared" ca="1" si="14"/>
        <v/>
      </c>
      <c r="AH18" s="89" t="b">
        <v>1</v>
      </c>
      <c r="AI18" s="45" t="b">
        <v>1</v>
      </c>
      <c r="AJ18" s="45" t="b">
        <v>1</v>
      </c>
      <c r="AK18" s="45" t="b">
        <v>1</v>
      </c>
      <c r="AL18" s="45" t="b">
        <v>0</v>
      </c>
      <c r="AM18" s="90" t="b">
        <v>0</v>
      </c>
      <c r="AN18" s="126" t="b">
        <v>1</v>
      </c>
      <c r="AO18" s="45" t="b">
        <v>1</v>
      </c>
      <c r="AP18" s="45" t="b">
        <v>0</v>
      </c>
      <c r="AQ18" s="45" t="b">
        <v>0</v>
      </c>
      <c r="AR18" s="45" t="b">
        <v>0</v>
      </c>
      <c r="AS18" s="90" t="b">
        <v>0</v>
      </c>
    </row>
    <row r="19" spans="1:45">
      <c r="A19" s="135">
        <f t="shared" si="0"/>
        <v>13</v>
      </c>
      <c r="B19" s="130"/>
      <c r="C19" s="41"/>
      <c r="D19" s="42"/>
      <c r="E19" s="42"/>
      <c r="F19" s="42"/>
      <c r="G19" s="42"/>
      <c r="H19" s="42"/>
      <c r="I19" s="43"/>
      <c r="J19" s="55"/>
      <c r="K19" s="56"/>
      <c r="L19" s="51"/>
      <c r="M19" s="44"/>
      <c r="N19" s="44"/>
      <c r="O19" s="46"/>
      <c r="P19" s="45" t="b">
        <f t="shared" si="4"/>
        <v>0</v>
      </c>
      <c r="Q19" s="45" t="b">
        <f t="shared" ca="1" si="5"/>
        <v>0</v>
      </c>
      <c r="R19" s="45" t="b">
        <f t="shared" ca="1" si="6"/>
        <v>0</v>
      </c>
      <c r="S19" s="45" t="b">
        <f t="shared" ca="1" si="7"/>
        <v>0</v>
      </c>
      <c r="T19" s="46"/>
      <c r="U19" s="45">
        <f t="shared" si="8"/>
        <v>12</v>
      </c>
      <c r="V19" s="45">
        <f t="shared" ca="1" si="1"/>
        <v>0</v>
      </c>
      <c r="W19" s="45">
        <f t="shared" ca="1" si="1"/>
        <v>0</v>
      </c>
      <c r="X19" s="45">
        <f t="shared" ca="1" si="1"/>
        <v>0</v>
      </c>
      <c r="Y19" s="45" t="b">
        <f t="shared" ca="1" si="2"/>
        <v>0</v>
      </c>
      <c r="Z19" s="45" t="b">
        <f t="shared" ca="1" si="3"/>
        <v>0</v>
      </c>
      <c r="AA19" s="46"/>
      <c r="AB19" s="45" t="e">
        <f t="shared" ca="1" si="9"/>
        <v>#N/A</v>
      </c>
      <c r="AC19" s="47" t="e">
        <f t="shared" ref="AC19" ca="1" si="35">MATCH(TRUE,OFFSET($A$6,AB19,AC$1,50,1),0)-1+AB19</f>
        <v>#N/A</v>
      </c>
      <c r="AD19" s="47" t="str">
        <f t="shared" ref="AD19" ca="1" si="36">IF(ISNA(AC19),"",OFFSET($A$6,AC19,1))</f>
        <v/>
      </c>
      <c r="AE19" s="45" t="e">
        <f t="shared" ca="1" si="12"/>
        <v>#N/A</v>
      </c>
      <c r="AF19" s="47" t="e">
        <f t="shared" ca="1" si="13"/>
        <v>#N/A</v>
      </c>
      <c r="AG19" s="47" t="str">
        <f t="shared" ca="1" si="14"/>
        <v/>
      </c>
      <c r="AH19" s="89" t="b">
        <v>1</v>
      </c>
      <c r="AI19" s="45" t="b">
        <v>1</v>
      </c>
      <c r="AJ19" s="45" t="b">
        <v>1</v>
      </c>
      <c r="AK19" s="45" t="b">
        <v>1</v>
      </c>
      <c r="AL19" s="45" t="b">
        <v>0</v>
      </c>
      <c r="AM19" s="90" t="b">
        <v>0</v>
      </c>
      <c r="AN19" s="126" t="b">
        <v>1</v>
      </c>
      <c r="AO19" s="45" t="b">
        <v>1</v>
      </c>
      <c r="AP19" s="45" t="b">
        <v>0</v>
      </c>
      <c r="AQ19" s="45" t="b">
        <v>0</v>
      </c>
      <c r="AR19" s="45" t="b">
        <v>0</v>
      </c>
      <c r="AS19" s="90" t="b">
        <v>0</v>
      </c>
    </row>
    <row r="20" spans="1:45">
      <c r="A20" s="135">
        <f t="shared" si="0"/>
        <v>14</v>
      </c>
      <c r="B20" s="130"/>
      <c r="C20" s="41"/>
      <c r="D20" s="42"/>
      <c r="E20" s="42"/>
      <c r="F20" s="42"/>
      <c r="G20" s="42"/>
      <c r="H20" s="42"/>
      <c r="I20" s="43"/>
      <c r="J20" s="55"/>
      <c r="K20" s="56"/>
      <c r="L20" s="51"/>
      <c r="M20" s="44"/>
      <c r="N20" s="44"/>
      <c r="O20" s="46"/>
      <c r="P20" s="45" t="b">
        <f t="shared" si="4"/>
        <v>0</v>
      </c>
      <c r="Q20" s="45" t="b">
        <f t="shared" ca="1" si="5"/>
        <v>0</v>
      </c>
      <c r="R20" s="45" t="b">
        <f t="shared" ca="1" si="6"/>
        <v>0</v>
      </c>
      <c r="S20" s="45" t="b">
        <f t="shared" ca="1" si="7"/>
        <v>0</v>
      </c>
      <c r="T20" s="46"/>
      <c r="U20" s="45">
        <f t="shared" si="8"/>
        <v>13</v>
      </c>
      <c r="V20" s="45">
        <f t="shared" ca="1" si="1"/>
        <v>0</v>
      </c>
      <c r="W20" s="45">
        <f t="shared" ca="1" si="1"/>
        <v>0</v>
      </c>
      <c r="X20" s="45">
        <f t="shared" ca="1" si="1"/>
        <v>0</v>
      </c>
      <c r="Y20" s="45" t="b">
        <f t="shared" ca="1" si="2"/>
        <v>0</v>
      </c>
      <c r="Z20" s="45" t="b">
        <f t="shared" ca="1" si="3"/>
        <v>0</v>
      </c>
      <c r="AA20" s="46"/>
      <c r="AB20" s="45" t="e">
        <f t="shared" ca="1" si="9"/>
        <v>#N/A</v>
      </c>
      <c r="AC20" s="47" t="e">
        <f t="shared" ref="AC20" ca="1" si="37">MATCH(TRUE,OFFSET($A$6,AB20,AC$1,50,1),0)-1+AB20</f>
        <v>#N/A</v>
      </c>
      <c r="AD20" s="47" t="str">
        <f t="shared" ref="AD20" ca="1" si="38">IF(ISNA(AC20),"",OFFSET($A$6,AC20,1))</f>
        <v/>
      </c>
      <c r="AE20" s="45" t="e">
        <f t="shared" ca="1" si="12"/>
        <v>#N/A</v>
      </c>
      <c r="AF20" s="47" t="e">
        <f t="shared" ca="1" si="13"/>
        <v>#N/A</v>
      </c>
      <c r="AG20" s="47" t="str">
        <f t="shared" ca="1" si="14"/>
        <v/>
      </c>
      <c r="AH20" s="89" t="b">
        <v>1</v>
      </c>
      <c r="AI20" s="45" t="b">
        <v>1</v>
      </c>
      <c r="AJ20" s="45" t="b">
        <v>1</v>
      </c>
      <c r="AK20" s="45" t="b">
        <v>1</v>
      </c>
      <c r="AL20" s="45" t="b">
        <v>0</v>
      </c>
      <c r="AM20" s="90" t="b">
        <v>0</v>
      </c>
      <c r="AN20" s="126" t="b">
        <v>1</v>
      </c>
      <c r="AO20" s="45" t="b">
        <v>1</v>
      </c>
      <c r="AP20" s="45" t="b">
        <v>0</v>
      </c>
      <c r="AQ20" s="45" t="b">
        <v>0</v>
      </c>
      <c r="AR20" s="45" t="b">
        <v>0</v>
      </c>
      <c r="AS20" s="90" t="b">
        <v>0</v>
      </c>
    </row>
    <row r="21" spans="1:45">
      <c r="A21" s="135">
        <f t="shared" si="0"/>
        <v>15</v>
      </c>
      <c r="B21" s="130"/>
      <c r="C21" s="41"/>
      <c r="D21" s="42"/>
      <c r="E21" s="42"/>
      <c r="F21" s="42"/>
      <c r="G21" s="42"/>
      <c r="H21" s="42"/>
      <c r="I21" s="43"/>
      <c r="J21" s="55"/>
      <c r="K21" s="56"/>
      <c r="L21" s="51"/>
      <c r="M21" s="44"/>
      <c r="N21" s="44"/>
      <c r="O21" s="46"/>
      <c r="P21" s="45" t="b">
        <f t="shared" si="4"/>
        <v>0</v>
      </c>
      <c r="Q21" s="45" t="b">
        <f t="shared" ca="1" si="5"/>
        <v>0</v>
      </c>
      <c r="R21" s="45" t="b">
        <f t="shared" ca="1" si="6"/>
        <v>0</v>
      </c>
      <c r="S21" s="45" t="b">
        <f t="shared" ca="1" si="7"/>
        <v>0</v>
      </c>
      <c r="T21" s="46"/>
      <c r="U21" s="45">
        <f t="shared" si="8"/>
        <v>14</v>
      </c>
      <c r="V21" s="45">
        <f t="shared" ca="1" si="1"/>
        <v>0</v>
      </c>
      <c r="W21" s="45">
        <f t="shared" ca="1" si="1"/>
        <v>0</v>
      </c>
      <c r="X21" s="45">
        <f t="shared" ca="1" si="1"/>
        <v>0</v>
      </c>
      <c r="Y21" s="45" t="b">
        <f t="shared" ca="1" si="2"/>
        <v>0</v>
      </c>
      <c r="Z21" s="45" t="b">
        <f t="shared" ca="1" si="3"/>
        <v>0</v>
      </c>
      <c r="AA21" s="46"/>
      <c r="AB21" s="45" t="e">
        <f t="shared" ca="1" si="9"/>
        <v>#N/A</v>
      </c>
      <c r="AC21" s="47" t="e">
        <f t="shared" ref="AC21" ca="1" si="39">MATCH(TRUE,OFFSET($A$6,AB21,AC$1,50,1),0)-1+AB21</f>
        <v>#N/A</v>
      </c>
      <c r="AD21" s="47" t="str">
        <f t="shared" ref="AD21" ca="1" si="40">IF(ISNA(AC21),"",OFFSET($A$6,AC21,1))</f>
        <v/>
      </c>
      <c r="AE21" s="45" t="e">
        <f t="shared" ca="1" si="12"/>
        <v>#N/A</v>
      </c>
      <c r="AF21" s="47" t="e">
        <f t="shared" ca="1" si="13"/>
        <v>#N/A</v>
      </c>
      <c r="AG21" s="47" t="str">
        <f t="shared" ca="1" si="14"/>
        <v/>
      </c>
      <c r="AH21" s="89" t="b">
        <v>1</v>
      </c>
      <c r="AI21" s="45" t="b">
        <v>1</v>
      </c>
      <c r="AJ21" s="45" t="b">
        <v>1</v>
      </c>
      <c r="AK21" s="45" t="b">
        <v>1</v>
      </c>
      <c r="AL21" s="45" t="b">
        <v>0</v>
      </c>
      <c r="AM21" s="90" t="b">
        <v>0</v>
      </c>
      <c r="AN21" s="126" t="b">
        <v>1</v>
      </c>
      <c r="AO21" s="45" t="b">
        <v>1</v>
      </c>
      <c r="AP21" s="45" t="b">
        <v>0</v>
      </c>
      <c r="AQ21" s="45" t="b">
        <v>0</v>
      </c>
      <c r="AR21" s="45" t="b">
        <v>0</v>
      </c>
      <c r="AS21" s="90" t="b">
        <v>0</v>
      </c>
    </row>
    <row r="22" spans="1:45">
      <c r="A22" s="135">
        <f t="shared" si="0"/>
        <v>16</v>
      </c>
      <c r="B22" s="130"/>
      <c r="C22" s="41"/>
      <c r="D22" s="42"/>
      <c r="E22" s="42"/>
      <c r="F22" s="42"/>
      <c r="G22" s="42"/>
      <c r="H22" s="42"/>
      <c r="I22" s="43"/>
      <c r="J22" s="55"/>
      <c r="K22" s="56"/>
      <c r="L22" s="51"/>
      <c r="M22" s="44"/>
      <c r="N22" s="44"/>
      <c r="O22" s="46"/>
      <c r="P22" s="45" t="b">
        <f t="shared" si="4"/>
        <v>0</v>
      </c>
      <c r="Q22" s="45" t="b">
        <f t="shared" ca="1" si="5"/>
        <v>0</v>
      </c>
      <c r="R22" s="45" t="b">
        <f t="shared" ca="1" si="6"/>
        <v>0</v>
      </c>
      <c r="S22" s="45" t="b">
        <f t="shared" ca="1" si="7"/>
        <v>0</v>
      </c>
      <c r="T22" s="46"/>
      <c r="U22" s="45">
        <f t="shared" si="8"/>
        <v>15</v>
      </c>
      <c r="V22" s="45">
        <f t="shared" ca="1" si="1"/>
        <v>0</v>
      </c>
      <c r="W22" s="45">
        <f t="shared" ca="1" si="1"/>
        <v>0</v>
      </c>
      <c r="X22" s="45">
        <f t="shared" ca="1" si="1"/>
        <v>0</v>
      </c>
      <c r="Y22" s="45" t="b">
        <f t="shared" ca="1" si="2"/>
        <v>0</v>
      </c>
      <c r="Z22" s="45" t="b">
        <f t="shared" ca="1" si="3"/>
        <v>0</v>
      </c>
      <c r="AA22" s="46"/>
      <c r="AB22" s="45" t="e">
        <f t="shared" ca="1" si="9"/>
        <v>#N/A</v>
      </c>
      <c r="AC22" s="47" t="e">
        <f t="shared" ref="AC22" ca="1" si="41">MATCH(TRUE,OFFSET($A$6,AB22,AC$1,50,1),0)-1+AB22</f>
        <v>#N/A</v>
      </c>
      <c r="AD22" s="47" t="str">
        <f t="shared" ref="AD22" ca="1" si="42">IF(ISNA(AC22),"",OFFSET($A$6,AC22,1))</f>
        <v/>
      </c>
      <c r="AE22" s="45" t="e">
        <f t="shared" ca="1" si="12"/>
        <v>#N/A</v>
      </c>
      <c r="AF22" s="47" t="e">
        <f t="shared" ca="1" si="13"/>
        <v>#N/A</v>
      </c>
      <c r="AG22" s="47" t="str">
        <f t="shared" ca="1" si="14"/>
        <v/>
      </c>
      <c r="AH22" s="89" t="b">
        <v>1</v>
      </c>
      <c r="AI22" s="45" t="b">
        <v>1</v>
      </c>
      <c r="AJ22" s="45" t="b">
        <v>1</v>
      </c>
      <c r="AK22" s="45" t="b">
        <v>1</v>
      </c>
      <c r="AL22" s="45" t="b">
        <v>0</v>
      </c>
      <c r="AM22" s="90" t="b">
        <v>0</v>
      </c>
      <c r="AN22" s="126" t="b">
        <v>1</v>
      </c>
      <c r="AO22" s="45" t="b">
        <v>1</v>
      </c>
      <c r="AP22" s="45" t="b">
        <v>0</v>
      </c>
      <c r="AQ22" s="45" t="b">
        <v>0</v>
      </c>
      <c r="AR22" s="45" t="b">
        <v>0</v>
      </c>
      <c r="AS22" s="90" t="b">
        <v>0</v>
      </c>
    </row>
    <row r="23" spans="1:45">
      <c r="A23" s="135">
        <f t="shared" si="0"/>
        <v>17</v>
      </c>
      <c r="B23" s="130"/>
      <c r="C23" s="41"/>
      <c r="D23" s="42"/>
      <c r="E23" s="42"/>
      <c r="F23" s="42"/>
      <c r="G23" s="42"/>
      <c r="H23" s="42"/>
      <c r="I23" s="43"/>
      <c r="J23" s="55"/>
      <c r="K23" s="56"/>
      <c r="L23" s="51"/>
      <c r="M23" s="44"/>
      <c r="N23" s="44"/>
      <c r="O23" s="46"/>
      <c r="P23" s="45" t="b">
        <f t="shared" si="4"/>
        <v>0</v>
      </c>
      <c r="Q23" s="45" t="b">
        <f t="shared" ca="1" si="5"/>
        <v>0</v>
      </c>
      <c r="R23" s="45" t="b">
        <f t="shared" ca="1" si="6"/>
        <v>0</v>
      </c>
      <c r="S23" s="45" t="b">
        <f t="shared" ca="1" si="7"/>
        <v>0</v>
      </c>
      <c r="T23" s="46"/>
      <c r="U23" s="45">
        <f t="shared" si="8"/>
        <v>16</v>
      </c>
      <c r="V23" s="45">
        <f t="shared" ca="1" si="1"/>
        <v>0</v>
      </c>
      <c r="W23" s="45">
        <f t="shared" ca="1" si="1"/>
        <v>0</v>
      </c>
      <c r="X23" s="45">
        <f t="shared" ca="1" si="1"/>
        <v>0</v>
      </c>
      <c r="Y23" s="45" t="b">
        <f t="shared" ca="1" si="2"/>
        <v>0</v>
      </c>
      <c r="Z23" s="45" t="b">
        <f t="shared" ca="1" si="3"/>
        <v>0</v>
      </c>
      <c r="AA23" s="46"/>
      <c r="AB23" s="45" t="e">
        <f t="shared" ca="1" si="9"/>
        <v>#N/A</v>
      </c>
      <c r="AC23" s="47" t="e">
        <f t="shared" ref="AC23" ca="1" si="43">MATCH(TRUE,OFFSET($A$6,AB23,AC$1,50,1),0)-1+AB23</f>
        <v>#N/A</v>
      </c>
      <c r="AD23" s="47" t="str">
        <f t="shared" ref="AD23" ca="1" si="44">IF(ISNA(AC23),"",OFFSET($A$6,AC23,1))</f>
        <v/>
      </c>
      <c r="AE23" s="45" t="e">
        <f t="shared" ca="1" si="12"/>
        <v>#N/A</v>
      </c>
      <c r="AF23" s="47" t="e">
        <f t="shared" ca="1" si="13"/>
        <v>#N/A</v>
      </c>
      <c r="AG23" s="47" t="str">
        <f t="shared" ca="1" si="14"/>
        <v/>
      </c>
      <c r="AH23" s="89" t="b">
        <v>1</v>
      </c>
      <c r="AI23" s="45" t="b">
        <v>1</v>
      </c>
      <c r="AJ23" s="45" t="b">
        <v>1</v>
      </c>
      <c r="AK23" s="45" t="b">
        <v>1</v>
      </c>
      <c r="AL23" s="45" t="b">
        <v>0</v>
      </c>
      <c r="AM23" s="90" t="b">
        <v>0</v>
      </c>
      <c r="AN23" s="126" t="b">
        <v>1</v>
      </c>
      <c r="AO23" s="45" t="b">
        <v>1</v>
      </c>
      <c r="AP23" s="45" t="b">
        <v>0</v>
      </c>
      <c r="AQ23" s="45" t="b">
        <v>0</v>
      </c>
      <c r="AR23" s="45" t="b">
        <v>0</v>
      </c>
      <c r="AS23" s="90" t="b">
        <v>0</v>
      </c>
    </row>
    <row r="24" spans="1:45">
      <c r="A24" s="135">
        <f t="shared" si="0"/>
        <v>18</v>
      </c>
      <c r="B24" s="130"/>
      <c r="C24" s="41"/>
      <c r="D24" s="42"/>
      <c r="E24" s="42"/>
      <c r="F24" s="42"/>
      <c r="G24" s="42"/>
      <c r="H24" s="42"/>
      <c r="I24" s="43"/>
      <c r="J24" s="55"/>
      <c r="K24" s="56"/>
      <c r="L24" s="51"/>
      <c r="M24" s="44"/>
      <c r="N24" s="44"/>
      <c r="O24" s="46"/>
      <c r="P24" s="45" t="b">
        <f t="shared" si="4"/>
        <v>0</v>
      </c>
      <c r="Q24" s="45" t="b">
        <f t="shared" ca="1" si="5"/>
        <v>0</v>
      </c>
      <c r="R24" s="45" t="b">
        <f t="shared" ca="1" si="6"/>
        <v>0</v>
      </c>
      <c r="S24" s="45" t="b">
        <f t="shared" ca="1" si="7"/>
        <v>0</v>
      </c>
      <c r="T24" s="46"/>
      <c r="U24" s="45">
        <f t="shared" si="8"/>
        <v>17</v>
      </c>
      <c r="V24" s="45">
        <f t="shared" ca="1" si="1"/>
        <v>0</v>
      </c>
      <c r="W24" s="45">
        <f t="shared" ca="1" si="1"/>
        <v>0</v>
      </c>
      <c r="X24" s="45">
        <f t="shared" ca="1" si="1"/>
        <v>0</v>
      </c>
      <c r="Y24" s="45" t="b">
        <f t="shared" ca="1" si="2"/>
        <v>0</v>
      </c>
      <c r="Z24" s="45" t="b">
        <f t="shared" ca="1" si="3"/>
        <v>0</v>
      </c>
      <c r="AA24" s="46"/>
      <c r="AB24" s="45" t="e">
        <f t="shared" ca="1" si="9"/>
        <v>#N/A</v>
      </c>
      <c r="AC24" s="47" t="e">
        <f t="shared" ref="AC24" ca="1" si="45">MATCH(TRUE,OFFSET($A$6,AB24,AC$1,50,1),0)-1+AB24</f>
        <v>#N/A</v>
      </c>
      <c r="AD24" s="47" t="str">
        <f t="shared" ref="AD24" ca="1" si="46">IF(ISNA(AC24),"",OFFSET($A$6,AC24,1))</f>
        <v/>
      </c>
      <c r="AE24" s="45" t="e">
        <f t="shared" ca="1" si="12"/>
        <v>#N/A</v>
      </c>
      <c r="AF24" s="47" t="e">
        <f t="shared" ca="1" si="13"/>
        <v>#N/A</v>
      </c>
      <c r="AG24" s="47" t="str">
        <f t="shared" ca="1" si="14"/>
        <v/>
      </c>
      <c r="AH24" s="89" t="b">
        <v>1</v>
      </c>
      <c r="AI24" s="45" t="b">
        <v>1</v>
      </c>
      <c r="AJ24" s="45" t="b">
        <v>1</v>
      </c>
      <c r="AK24" s="45" t="b">
        <v>1</v>
      </c>
      <c r="AL24" s="45" t="b">
        <v>0</v>
      </c>
      <c r="AM24" s="90" t="b">
        <v>0</v>
      </c>
      <c r="AN24" s="126" t="b">
        <v>1</v>
      </c>
      <c r="AO24" s="45" t="b">
        <v>1</v>
      </c>
      <c r="AP24" s="45" t="b">
        <v>0</v>
      </c>
      <c r="AQ24" s="45" t="b">
        <v>0</v>
      </c>
      <c r="AR24" s="45" t="b">
        <v>0</v>
      </c>
      <c r="AS24" s="90" t="b">
        <v>0</v>
      </c>
    </row>
    <row r="25" spans="1:45">
      <c r="A25" s="135">
        <f t="shared" si="0"/>
        <v>19</v>
      </c>
      <c r="B25" s="130"/>
      <c r="C25" s="41"/>
      <c r="D25" s="42"/>
      <c r="E25" s="42"/>
      <c r="F25" s="42"/>
      <c r="G25" s="42"/>
      <c r="H25" s="42"/>
      <c r="I25" s="43"/>
      <c r="J25" s="55"/>
      <c r="K25" s="56"/>
      <c r="L25" s="51"/>
      <c r="M25" s="44"/>
      <c r="N25" s="44"/>
      <c r="O25" s="46"/>
      <c r="P25" s="45" t="b">
        <f t="shared" si="4"/>
        <v>0</v>
      </c>
      <c r="Q25" s="45" t="b">
        <f t="shared" ca="1" si="5"/>
        <v>0</v>
      </c>
      <c r="R25" s="45" t="b">
        <f t="shared" ca="1" si="6"/>
        <v>0</v>
      </c>
      <c r="S25" s="45" t="b">
        <f t="shared" ca="1" si="7"/>
        <v>0</v>
      </c>
      <c r="T25" s="46"/>
      <c r="U25" s="45">
        <f t="shared" si="8"/>
        <v>18</v>
      </c>
      <c r="V25" s="45">
        <f t="shared" ca="1" si="1"/>
        <v>0</v>
      </c>
      <c r="W25" s="45">
        <f t="shared" ca="1" si="1"/>
        <v>0</v>
      </c>
      <c r="X25" s="45">
        <f t="shared" ca="1" si="1"/>
        <v>0</v>
      </c>
      <c r="Y25" s="45" t="b">
        <f t="shared" ca="1" si="2"/>
        <v>0</v>
      </c>
      <c r="Z25" s="45" t="b">
        <f t="shared" ca="1" si="3"/>
        <v>0</v>
      </c>
      <c r="AA25" s="46"/>
      <c r="AB25" s="45" t="e">
        <f t="shared" ca="1" si="9"/>
        <v>#N/A</v>
      </c>
      <c r="AC25" s="47" t="e">
        <f t="shared" ref="AC25" ca="1" si="47">MATCH(TRUE,OFFSET($A$6,AB25,AC$1,50,1),0)-1+AB25</f>
        <v>#N/A</v>
      </c>
      <c r="AD25" s="47" t="str">
        <f t="shared" ref="AD25" ca="1" si="48">IF(ISNA(AC25),"",OFFSET($A$6,AC25,1))</f>
        <v/>
      </c>
      <c r="AE25" s="45" t="e">
        <f t="shared" ca="1" si="12"/>
        <v>#N/A</v>
      </c>
      <c r="AF25" s="47" t="e">
        <f t="shared" ca="1" si="13"/>
        <v>#N/A</v>
      </c>
      <c r="AG25" s="47" t="str">
        <f t="shared" ca="1" si="14"/>
        <v/>
      </c>
      <c r="AH25" s="89" t="b">
        <v>1</v>
      </c>
      <c r="AI25" s="45" t="b">
        <v>1</v>
      </c>
      <c r="AJ25" s="45" t="b">
        <v>1</v>
      </c>
      <c r="AK25" s="45" t="b">
        <v>1</v>
      </c>
      <c r="AL25" s="45" t="b">
        <v>0</v>
      </c>
      <c r="AM25" s="90" t="b">
        <v>0</v>
      </c>
      <c r="AN25" s="126" t="b">
        <v>1</v>
      </c>
      <c r="AO25" s="45" t="b">
        <v>1</v>
      </c>
      <c r="AP25" s="45" t="b">
        <v>0</v>
      </c>
      <c r="AQ25" s="45" t="b">
        <v>0</v>
      </c>
      <c r="AR25" s="45" t="b">
        <v>0</v>
      </c>
      <c r="AS25" s="90" t="b">
        <v>0</v>
      </c>
    </row>
    <row r="26" spans="1:45">
      <c r="A26" s="135">
        <f t="shared" si="0"/>
        <v>20</v>
      </c>
      <c r="B26" s="130"/>
      <c r="C26" s="41"/>
      <c r="D26" s="42"/>
      <c r="E26" s="42"/>
      <c r="F26" s="42"/>
      <c r="G26" s="42"/>
      <c r="H26" s="42"/>
      <c r="I26" s="43"/>
      <c r="J26" s="55"/>
      <c r="K26" s="56"/>
      <c r="L26" s="51"/>
      <c r="M26" s="44"/>
      <c r="N26" s="44"/>
      <c r="O26" s="46"/>
      <c r="P26" s="45" t="b">
        <f t="shared" si="4"/>
        <v>0</v>
      </c>
      <c r="Q26" s="45" t="b">
        <f t="shared" ca="1" si="5"/>
        <v>0</v>
      </c>
      <c r="R26" s="45" t="b">
        <f t="shared" ca="1" si="6"/>
        <v>0</v>
      </c>
      <c r="S26" s="45" t="b">
        <f t="shared" ca="1" si="7"/>
        <v>0</v>
      </c>
      <c r="T26" s="46"/>
      <c r="U26" s="45">
        <f t="shared" si="8"/>
        <v>19</v>
      </c>
      <c r="V26" s="45">
        <f t="shared" ca="1" si="1"/>
        <v>0</v>
      </c>
      <c r="W26" s="45">
        <f t="shared" ca="1" si="1"/>
        <v>0</v>
      </c>
      <c r="X26" s="45">
        <f t="shared" ca="1" si="1"/>
        <v>0</v>
      </c>
      <c r="Y26" s="45" t="b">
        <f t="shared" ca="1" si="2"/>
        <v>0</v>
      </c>
      <c r="Z26" s="45" t="b">
        <f t="shared" ca="1" si="3"/>
        <v>0</v>
      </c>
      <c r="AA26" s="46"/>
      <c r="AB26" s="45" t="e">
        <f t="shared" ca="1" si="9"/>
        <v>#N/A</v>
      </c>
      <c r="AC26" s="47" t="e">
        <f t="shared" ref="AC26" ca="1" si="49">MATCH(TRUE,OFFSET($A$6,AB26,AC$1,50,1),0)-1+AB26</f>
        <v>#N/A</v>
      </c>
      <c r="AD26" s="47" t="str">
        <f t="shared" ref="AD26" ca="1" si="50">IF(ISNA(AC26),"",OFFSET($A$6,AC26,1))</f>
        <v/>
      </c>
      <c r="AE26" s="45" t="e">
        <f t="shared" ca="1" si="12"/>
        <v>#N/A</v>
      </c>
      <c r="AF26" s="47" t="e">
        <f t="shared" ca="1" si="13"/>
        <v>#N/A</v>
      </c>
      <c r="AG26" s="47" t="str">
        <f t="shared" ca="1" si="14"/>
        <v/>
      </c>
      <c r="AH26" s="89" t="b">
        <v>1</v>
      </c>
      <c r="AI26" s="45" t="b">
        <v>1</v>
      </c>
      <c r="AJ26" s="45" t="b">
        <v>1</v>
      </c>
      <c r="AK26" s="45" t="b">
        <v>1</v>
      </c>
      <c r="AL26" s="45" t="b">
        <v>0</v>
      </c>
      <c r="AM26" s="90" t="b">
        <v>0</v>
      </c>
      <c r="AN26" s="126" t="b">
        <v>1</v>
      </c>
      <c r="AO26" s="45" t="b">
        <v>1</v>
      </c>
      <c r="AP26" s="45" t="b">
        <v>0</v>
      </c>
      <c r="AQ26" s="45" t="b">
        <v>0</v>
      </c>
      <c r="AR26" s="45" t="b">
        <v>0</v>
      </c>
      <c r="AS26" s="90" t="b">
        <v>0</v>
      </c>
    </row>
    <row r="27" spans="1:45">
      <c r="A27" s="135">
        <f t="shared" si="0"/>
        <v>21</v>
      </c>
      <c r="B27" s="130"/>
      <c r="C27" s="41"/>
      <c r="D27" s="42"/>
      <c r="E27" s="42"/>
      <c r="F27" s="42"/>
      <c r="G27" s="42"/>
      <c r="H27" s="42"/>
      <c r="I27" s="43"/>
      <c r="J27" s="55"/>
      <c r="K27" s="56"/>
      <c r="L27" s="51"/>
      <c r="M27" s="44"/>
      <c r="N27" s="44"/>
      <c r="O27" s="46"/>
      <c r="P27" s="45" t="b">
        <f t="shared" si="4"/>
        <v>0</v>
      </c>
      <c r="Q27" s="45" t="b">
        <f t="shared" ca="1" si="5"/>
        <v>0</v>
      </c>
      <c r="R27" s="45" t="b">
        <f t="shared" ca="1" si="6"/>
        <v>0</v>
      </c>
      <c r="S27" s="45" t="b">
        <f t="shared" ca="1" si="7"/>
        <v>0</v>
      </c>
      <c r="T27" s="46"/>
      <c r="U27" s="45">
        <f t="shared" si="8"/>
        <v>20</v>
      </c>
      <c r="V27" s="45">
        <f t="shared" ref="V27:X40" ca="1" si="51">OFFSET($A$6,$U27,V$2)</f>
        <v>0</v>
      </c>
      <c r="W27" s="45">
        <f t="shared" ca="1" si="51"/>
        <v>0</v>
      </c>
      <c r="X27" s="45">
        <f t="shared" ca="1" si="51"/>
        <v>0</v>
      </c>
      <c r="Y27" s="45" t="b">
        <f t="shared" ca="1" si="2"/>
        <v>0</v>
      </c>
      <c r="Z27" s="45" t="b">
        <f t="shared" ca="1" si="3"/>
        <v>0</v>
      </c>
      <c r="AA27" s="46"/>
      <c r="AB27" s="45" t="e">
        <f t="shared" ca="1" si="9"/>
        <v>#N/A</v>
      </c>
      <c r="AC27" s="47" t="e">
        <f t="shared" ref="AC27" ca="1" si="52">MATCH(TRUE,OFFSET($A$6,AB27,AC$1,50,1),0)-1+AB27</f>
        <v>#N/A</v>
      </c>
      <c r="AD27" s="47" t="str">
        <f t="shared" ref="AD27" ca="1" si="53">IF(ISNA(AC27),"",OFFSET($A$6,AC27,1))</f>
        <v/>
      </c>
      <c r="AE27" s="45" t="e">
        <f t="shared" ca="1" si="12"/>
        <v>#N/A</v>
      </c>
      <c r="AF27" s="47" t="e">
        <f t="shared" ca="1" si="13"/>
        <v>#N/A</v>
      </c>
      <c r="AG27" s="47" t="str">
        <f t="shared" ca="1" si="14"/>
        <v/>
      </c>
      <c r="AH27" s="89" t="b">
        <v>1</v>
      </c>
      <c r="AI27" s="45" t="b">
        <v>1</v>
      </c>
      <c r="AJ27" s="45" t="b">
        <v>1</v>
      </c>
      <c r="AK27" s="45" t="b">
        <v>1</v>
      </c>
      <c r="AL27" s="45" t="b">
        <v>0</v>
      </c>
      <c r="AM27" s="90" t="b">
        <v>0</v>
      </c>
      <c r="AN27" s="126" t="b">
        <v>1</v>
      </c>
      <c r="AO27" s="45" t="b">
        <v>1</v>
      </c>
      <c r="AP27" s="45" t="b">
        <v>0</v>
      </c>
      <c r="AQ27" s="45" t="b">
        <v>0</v>
      </c>
      <c r="AR27" s="45" t="b">
        <v>0</v>
      </c>
      <c r="AS27" s="90" t="b">
        <v>0</v>
      </c>
    </row>
    <row r="28" spans="1:45">
      <c r="A28" s="135">
        <f t="shared" si="0"/>
        <v>22</v>
      </c>
      <c r="B28" s="130"/>
      <c r="C28" s="41"/>
      <c r="D28" s="42"/>
      <c r="E28" s="42"/>
      <c r="F28" s="42"/>
      <c r="G28" s="42"/>
      <c r="H28" s="42"/>
      <c r="I28" s="43"/>
      <c r="J28" s="55"/>
      <c r="K28" s="56"/>
      <c r="L28" s="51"/>
      <c r="M28" s="44"/>
      <c r="N28" s="44"/>
      <c r="O28" s="46"/>
      <c r="P28" s="45" t="b">
        <f t="shared" si="4"/>
        <v>0</v>
      </c>
      <c r="Q28" s="45" t="b">
        <f t="shared" ca="1" si="5"/>
        <v>0</v>
      </c>
      <c r="R28" s="45" t="b">
        <f t="shared" ca="1" si="6"/>
        <v>0</v>
      </c>
      <c r="S28" s="45" t="b">
        <f t="shared" ca="1" si="7"/>
        <v>0</v>
      </c>
      <c r="T28" s="46"/>
      <c r="U28" s="45">
        <f t="shared" si="8"/>
        <v>21</v>
      </c>
      <c r="V28" s="45">
        <f t="shared" ca="1" si="51"/>
        <v>0</v>
      </c>
      <c r="W28" s="45">
        <f t="shared" ca="1" si="51"/>
        <v>0</v>
      </c>
      <c r="X28" s="45">
        <f t="shared" ca="1" si="51"/>
        <v>0</v>
      </c>
      <c r="Y28" s="45" t="b">
        <f t="shared" ca="1" si="2"/>
        <v>0</v>
      </c>
      <c r="Z28" s="45" t="b">
        <f t="shared" ca="1" si="3"/>
        <v>0</v>
      </c>
      <c r="AA28" s="46"/>
      <c r="AB28" s="45" t="e">
        <f t="shared" ca="1" si="9"/>
        <v>#N/A</v>
      </c>
      <c r="AC28" s="47" t="e">
        <f t="shared" ref="AC28" ca="1" si="54">MATCH(TRUE,OFFSET($A$6,AB28,AC$1,50,1),0)-1+AB28</f>
        <v>#N/A</v>
      </c>
      <c r="AD28" s="47" t="str">
        <f t="shared" ref="AD28" ca="1" si="55">IF(ISNA(AC28),"",OFFSET($A$6,AC28,1))</f>
        <v/>
      </c>
      <c r="AE28" s="45" t="e">
        <f t="shared" ca="1" si="12"/>
        <v>#N/A</v>
      </c>
      <c r="AF28" s="47" t="e">
        <f t="shared" ca="1" si="13"/>
        <v>#N/A</v>
      </c>
      <c r="AG28" s="47" t="str">
        <f t="shared" ca="1" si="14"/>
        <v/>
      </c>
      <c r="AH28" s="89" t="b">
        <v>1</v>
      </c>
      <c r="AI28" s="45" t="b">
        <v>1</v>
      </c>
      <c r="AJ28" s="45" t="b">
        <v>1</v>
      </c>
      <c r="AK28" s="45" t="b">
        <v>1</v>
      </c>
      <c r="AL28" s="45" t="b">
        <v>0</v>
      </c>
      <c r="AM28" s="90" t="b">
        <v>0</v>
      </c>
      <c r="AN28" s="126" t="b">
        <v>1</v>
      </c>
      <c r="AO28" s="45" t="b">
        <v>1</v>
      </c>
      <c r="AP28" s="45" t="b">
        <v>0</v>
      </c>
      <c r="AQ28" s="45" t="b">
        <v>0</v>
      </c>
      <c r="AR28" s="45" t="b">
        <v>0</v>
      </c>
      <c r="AS28" s="90" t="b">
        <v>0</v>
      </c>
    </row>
    <row r="29" spans="1:45">
      <c r="A29" s="135">
        <f t="shared" si="0"/>
        <v>23</v>
      </c>
      <c r="B29" s="130"/>
      <c r="C29" s="41"/>
      <c r="D29" s="42"/>
      <c r="E29" s="42"/>
      <c r="F29" s="42"/>
      <c r="G29" s="42"/>
      <c r="H29" s="42"/>
      <c r="I29" s="43"/>
      <c r="J29" s="55"/>
      <c r="K29" s="56"/>
      <c r="L29" s="51"/>
      <c r="M29" s="44"/>
      <c r="N29" s="44"/>
      <c r="O29" s="46"/>
      <c r="P29" s="45" t="b">
        <f t="shared" si="4"/>
        <v>0</v>
      </c>
      <c r="Q29" s="45" t="b">
        <f t="shared" ca="1" si="5"/>
        <v>0</v>
      </c>
      <c r="R29" s="45" t="b">
        <f t="shared" ca="1" si="6"/>
        <v>0</v>
      </c>
      <c r="S29" s="45" t="b">
        <f t="shared" ca="1" si="7"/>
        <v>0</v>
      </c>
      <c r="T29" s="46"/>
      <c r="U29" s="45">
        <f t="shared" si="8"/>
        <v>22</v>
      </c>
      <c r="V29" s="45">
        <f t="shared" ca="1" si="51"/>
        <v>0</v>
      </c>
      <c r="W29" s="45">
        <f t="shared" ca="1" si="51"/>
        <v>0</v>
      </c>
      <c r="X29" s="45">
        <f t="shared" ca="1" si="51"/>
        <v>0</v>
      </c>
      <c r="Y29" s="45" t="b">
        <f t="shared" ca="1" si="2"/>
        <v>0</v>
      </c>
      <c r="Z29" s="45" t="b">
        <f t="shared" ca="1" si="3"/>
        <v>0</v>
      </c>
      <c r="AA29" s="46"/>
      <c r="AB29" s="45" t="e">
        <f t="shared" ca="1" si="9"/>
        <v>#N/A</v>
      </c>
      <c r="AC29" s="47" t="e">
        <f t="shared" ref="AC29" ca="1" si="56">MATCH(TRUE,OFFSET($A$6,AB29,AC$1,50,1),0)-1+AB29</f>
        <v>#N/A</v>
      </c>
      <c r="AD29" s="47" t="str">
        <f t="shared" ref="AD29" ca="1" si="57">IF(ISNA(AC29),"",OFFSET($A$6,AC29,1))</f>
        <v/>
      </c>
      <c r="AE29" s="45" t="e">
        <f t="shared" ca="1" si="12"/>
        <v>#N/A</v>
      </c>
      <c r="AF29" s="47" t="e">
        <f t="shared" ca="1" si="13"/>
        <v>#N/A</v>
      </c>
      <c r="AG29" s="47" t="str">
        <f t="shared" ca="1" si="14"/>
        <v/>
      </c>
      <c r="AH29" s="89" t="b">
        <v>1</v>
      </c>
      <c r="AI29" s="45" t="b">
        <v>1</v>
      </c>
      <c r="AJ29" s="45" t="b">
        <v>1</v>
      </c>
      <c r="AK29" s="45" t="b">
        <v>1</v>
      </c>
      <c r="AL29" s="45" t="b">
        <v>0</v>
      </c>
      <c r="AM29" s="90" t="b">
        <v>0</v>
      </c>
      <c r="AN29" s="126" t="b">
        <v>1</v>
      </c>
      <c r="AO29" s="45" t="b">
        <v>1</v>
      </c>
      <c r="AP29" s="45" t="b">
        <v>0</v>
      </c>
      <c r="AQ29" s="45" t="b">
        <v>0</v>
      </c>
      <c r="AR29" s="45" t="b">
        <v>0</v>
      </c>
      <c r="AS29" s="90" t="b">
        <v>0</v>
      </c>
    </row>
    <row r="30" spans="1:45">
      <c r="A30" s="135">
        <f t="shared" si="0"/>
        <v>24</v>
      </c>
      <c r="B30" s="130"/>
      <c r="C30" s="41"/>
      <c r="D30" s="42"/>
      <c r="E30" s="42"/>
      <c r="F30" s="42"/>
      <c r="G30" s="42"/>
      <c r="H30" s="42"/>
      <c r="I30" s="43"/>
      <c r="J30" s="55"/>
      <c r="K30" s="56"/>
      <c r="L30" s="51"/>
      <c r="M30" s="44"/>
      <c r="N30" s="44"/>
      <c r="O30" s="46"/>
      <c r="P30" s="45" t="b">
        <f t="shared" si="4"/>
        <v>0</v>
      </c>
      <c r="Q30" s="45" t="b">
        <f t="shared" ca="1" si="5"/>
        <v>0</v>
      </c>
      <c r="R30" s="45" t="b">
        <f t="shared" ca="1" si="6"/>
        <v>0</v>
      </c>
      <c r="S30" s="45" t="b">
        <f t="shared" ca="1" si="7"/>
        <v>0</v>
      </c>
      <c r="T30" s="46"/>
      <c r="U30" s="45">
        <f t="shared" si="8"/>
        <v>23</v>
      </c>
      <c r="V30" s="45">
        <f t="shared" ca="1" si="51"/>
        <v>0</v>
      </c>
      <c r="W30" s="45">
        <f t="shared" ca="1" si="51"/>
        <v>0</v>
      </c>
      <c r="X30" s="45">
        <f t="shared" ca="1" si="51"/>
        <v>0</v>
      </c>
      <c r="Y30" s="45" t="b">
        <f t="shared" ca="1" si="2"/>
        <v>0</v>
      </c>
      <c r="Z30" s="45" t="b">
        <f t="shared" ca="1" si="3"/>
        <v>0</v>
      </c>
      <c r="AA30" s="46"/>
      <c r="AB30" s="45" t="e">
        <f t="shared" ca="1" si="9"/>
        <v>#N/A</v>
      </c>
      <c r="AC30" s="47" t="e">
        <f t="shared" ref="AC30" ca="1" si="58">MATCH(TRUE,OFFSET($A$6,AB30,AC$1,50,1),0)-1+AB30</f>
        <v>#N/A</v>
      </c>
      <c r="AD30" s="47" t="str">
        <f t="shared" ref="AD30" ca="1" si="59">IF(ISNA(AC30),"",OFFSET($A$6,AC30,1))</f>
        <v/>
      </c>
      <c r="AE30" s="45" t="e">
        <f t="shared" ca="1" si="12"/>
        <v>#N/A</v>
      </c>
      <c r="AF30" s="47" t="e">
        <f t="shared" ca="1" si="13"/>
        <v>#N/A</v>
      </c>
      <c r="AG30" s="47" t="str">
        <f t="shared" ca="1" si="14"/>
        <v/>
      </c>
      <c r="AH30" s="89" t="b">
        <v>1</v>
      </c>
      <c r="AI30" s="45" t="b">
        <v>1</v>
      </c>
      <c r="AJ30" s="45" t="b">
        <v>1</v>
      </c>
      <c r="AK30" s="45" t="b">
        <v>1</v>
      </c>
      <c r="AL30" s="45" t="b">
        <v>0</v>
      </c>
      <c r="AM30" s="90" t="b">
        <v>0</v>
      </c>
      <c r="AN30" s="126" t="b">
        <v>1</v>
      </c>
      <c r="AO30" s="45" t="b">
        <v>1</v>
      </c>
      <c r="AP30" s="45" t="b">
        <v>0</v>
      </c>
      <c r="AQ30" s="45" t="b">
        <v>0</v>
      </c>
      <c r="AR30" s="45" t="b">
        <v>0</v>
      </c>
      <c r="AS30" s="90" t="b">
        <v>0</v>
      </c>
    </row>
    <row r="31" spans="1:45">
      <c r="A31" s="135">
        <f t="shared" si="0"/>
        <v>25</v>
      </c>
      <c r="B31" s="130"/>
      <c r="C31" s="41"/>
      <c r="D31" s="42"/>
      <c r="E31" s="42"/>
      <c r="F31" s="42"/>
      <c r="G31" s="42"/>
      <c r="H31" s="42"/>
      <c r="I31" s="43"/>
      <c r="J31" s="55"/>
      <c r="K31" s="56"/>
      <c r="L31" s="51"/>
      <c r="M31" s="44"/>
      <c r="N31" s="44"/>
      <c r="O31" s="46"/>
      <c r="P31" s="45" t="b">
        <f t="shared" si="4"/>
        <v>0</v>
      </c>
      <c r="Q31" s="45" t="b">
        <f t="shared" ca="1" si="5"/>
        <v>0</v>
      </c>
      <c r="R31" s="45" t="b">
        <f t="shared" ca="1" si="6"/>
        <v>0</v>
      </c>
      <c r="S31" s="45" t="b">
        <f t="shared" ca="1" si="7"/>
        <v>0</v>
      </c>
      <c r="T31" s="46"/>
      <c r="U31" s="45">
        <f t="shared" si="8"/>
        <v>24</v>
      </c>
      <c r="V31" s="45">
        <f t="shared" ca="1" si="51"/>
        <v>0</v>
      </c>
      <c r="W31" s="45">
        <f t="shared" ca="1" si="51"/>
        <v>0</v>
      </c>
      <c r="X31" s="45">
        <f t="shared" ca="1" si="51"/>
        <v>0</v>
      </c>
      <c r="Y31" s="45" t="b">
        <f t="shared" ca="1" si="2"/>
        <v>0</v>
      </c>
      <c r="Z31" s="45" t="b">
        <f t="shared" ca="1" si="3"/>
        <v>0</v>
      </c>
      <c r="AA31" s="46"/>
      <c r="AB31" s="45" t="e">
        <f t="shared" ca="1" si="9"/>
        <v>#N/A</v>
      </c>
      <c r="AC31" s="47" t="e">
        <f t="shared" ref="AC31" ca="1" si="60">MATCH(TRUE,OFFSET($A$6,AB31,AC$1,50,1),0)-1+AB31</f>
        <v>#N/A</v>
      </c>
      <c r="AD31" s="47" t="str">
        <f t="shared" ref="AD31" ca="1" si="61">IF(ISNA(AC31),"",OFFSET($A$6,AC31,1))</f>
        <v/>
      </c>
      <c r="AE31" s="45" t="e">
        <f t="shared" ca="1" si="12"/>
        <v>#N/A</v>
      </c>
      <c r="AF31" s="47" t="e">
        <f t="shared" ca="1" si="13"/>
        <v>#N/A</v>
      </c>
      <c r="AG31" s="47" t="str">
        <f t="shared" ca="1" si="14"/>
        <v/>
      </c>
      <c r="AH31" s="89" t="b">
        <v>1</v>
      </c>
      <c r="AI31" s="45" t="b">
        <v>1</v>
      </c>
      <c r="AJ31" s="45" t="b">
        <v>1</v>
      </c>
      <c r="AK31" s="45" t="b">
        <v>1</v>
      </c>
      <c r="AL31" s="45" t="b">
        <v>0</v>
      </c>
      <c r="AM31" s="90" t="b">
        <v>0</v>
      </c>
      <c r="AN31" s="126" t="b">
        <v>1</v>
      </c>
      <c r="AO31" s="45" t="b">
        <v>1</v>
      </c>
      <c r="AP31" s="45" t="b">
        <v>0</v>
      </c>
      <c r="AQ31" s="45" t="b">
        <v>0</v>
      </c>
      <c r="AR31" s="45" t="b">
        <v>0</v>
      </c>
      <c r="AS31" s="90" t="b">
        <v>0</v>
      </c>
    </row>
    <row r="32" spans="1:45">
      <c r="A32" s="135">
        <f t="shared" si="0"/>
        <v>26</v>
      </c>
      <c r="B32" s="130"/>
      <c r="C32" s="41"/>
      <c r="D32" s="42"/>
      <c r="E32" s="42"/>
      <c r="F32" s="42"/>
      <c r="G32" s="42"/>
      <c r="H32" s="42"/>
      <c r="I32" s="43"/>
      <c r="J32" s="55"/>
      <c r="K32" s="56"/>
      <c r="L32" s="51"/>
      <c r="M32" s="44"/>
      <c r="N32" s="44"/>
      <c r="O32" s="46"/>
      <c r="P32" s="45" t="b">
        <f t="shared" si="4"/>
        <v>0</v>
      </c>
      <c r="Q32" s="45" t="b">
        <f t="shared" ca="1" si="5"/>
        <v>0</v>
      </c>
      <c r="R32" s="45" t="b">
        <f t="shared" ca="1" si="6"/>
        <v>0</v>
      </c>
      <c r="S32" s="45" t="b">
        <f t="shared" ca="1" si="7"/>
        <v>0</v>
      </c>
      <c r="T32" s="46"/>
      <c r="U32" s="45">
        <f t="shared" si="8"/>
        <v>25</v>
      </c>
      <c r="V32" s="45">
        <f t="shared" ca="1" si="51"/>
        <v>0</v>
      </c>
      <c r="W32" s="45">
        <f t="shared" ca="1" si="51"/>
        <v>0</v>
      </c>
      <c r="X32" s="45">
        <f t="shared" ca="1" si="51"/>
        <v>0</v>
      </c>
      <c r="Y32" s="45" t="b">
        <f t="shared" ca="1" si="2"/>
        <v>0</v>
      </c>
      <c r="Z32" s="45" t="b">
        <f t="shared" ca="1" si="3"/>
        <v>0</v>
      </c>
      <c r="AA32" s="46"/>
      <c r="AB32" s="45" t="e">
        <f t="shared" ca="1" si="9"/>
        <v>#N/A</v>
      </c>
      <c r="AC32" s="47" t="e">
        <f t="shared" ref="AC32" ca="1" si="62">MATCH(TRUE,OFFSET($A$6,AB32,AC$1,50,1),0)-1+AB32</f>
        <v>#N/A</v>
      </c>
      <c r="AD32" s="47" t="str">
        <f t="shared" ref="AD32" ca="1" si="63">IF(ISNA(AC32),"",OFFSET($A$6,AC32,1))</f>
        <v/>
      </c>
      <c r="AE32" s="45" t="e">
        <f t="shared" ca="1" si="12"/>
        <v>#N/A</v>
      </c>
      <c r="AF32" s="47" t="e">
        <f t="shared" ca="1" si="13"/>
        <v>#N/A</v>
      </c>
      <c r="AG32" s="47" t="str">
        <f t="shared" ca="1" si="14"/>
        <v/>
      </c>
      <c r="AH32" s="89" t="b">
        <v>1</v>
      </c>
      <c r="AI32" s="45" t="b">
        <v>1</v>
      </c>
      <c r="AJ32" s="45" t="b">
        <v>1</v>
      </c>
      <c r="AK32" s="45" t="b">
        <v>1</v>
      </c>
      <c r="AL32" s="45" t="b">
        <v>0</v>
      </c>
      <c r="AM32" s="90" t="b">
        <v>0</v>
      </c>
      <c r="AN32" s="126" t="b">
        <v>1</v>
      </c>
      <c r="AO32" s="45" t="b">
        <v>1</v>
      </c>
      <c r="AP32" s="45" t="b">
        <v>0</v>
      </c>
      <c r="AQ32" s="45" t="b">
        <v>0</v>
      </c>
      <c r="AR32" s="45" t="b">
        <v>0</v>
      </c>
      <c r="AS32" s="90" t="b">
        <v>0</v>
      </c>
    </row>
    <row r="33" spans="1:45">
      <c r="A33" s="135">
        <f t="shared" si="0"/>
        <v>27</v>
      </c>
      <c r="B33" s="130"/>
      <c r="C33" s="41"/>
      <c r="D33" s="42"/>
      <c r="E33" s="42"/>
      <c r="F33" s="42"/>
      <c r="G33" s="42"/>
      <c r="H33" s="42"/>
      <c r="I33" s="43"/>
      <c r="J33" s="55"/>
      <c r="K33" s="56"/>
      <c r="L33" s="51"/>
      <c r="M33" s="44"/>
      <c r="N33" s="44"/>
      <c r="O33" s="46"/>
      <c r="P33" s="45" t="b">
        <f t="shared" si="4"/>
        <v>0</v>
      </c>
      <c r="Q33" s="45" t="b">
        <f t="shared" ca="1" si="5"/>
        <v>0</v>
      </c>
      <c r="R33" s="45" t="b">
        <f t="shared" ca="1" si="6"/>
        <v>0</v>
      </c>
      <c r="S33" s="45" t="b">
        <f t="shared" ca="1" si="7"/>
        <v>0</v>
      </c>
      <c r="T33" s="46"/>
      <c r="U33" s="45">
        <f t="shared" si="8"/>
        <v>26</v>
      </c>
      <c r="V33" s="45">
        <f t="shared" ca="1" si="51"/>
        <v>0</v>
      </c>
      <c r="W33" s="45">
        <f t="shared" ca="1" si="51"/>
        <v>0</v>
      </c>
      <c r="X33" s="45">
        <f t="shared" ca="1" si="51"/>
        <v>0</v>
      </c>
      <c r="Y33" s="45" t="b">
        <f t="shared" ca="1" si="2"/>
        <v>0</v>
      </c>
      <c r="Z33" s="45" t="b">
        <f t="shared" ca="1" si="3"/>
        <v>0</v>
      </c>
      <c r="AA33" s="46"/>
      <c r="AB33" s="45" t="e">
        <f t="shared" ca="1" si="9"/>
        <v>#N/A</v>
      </c>
      <c r="AC33" s="47" t="e">
        <f t="shared" ref="AC33" ca="1" si="64">MATCH(TRUE,OFFSET($A$6,AB33,AC$1,50,1),0)-1+AB33</f>
        <v>#N/A</v>
      </c>
      <c r="AD33" s="47" t="str">
        <f t="shared" ref="AD33" ca="1" si="65">IF(ISNA(AC33),"",OFFSET($A$6,AC33,1))</f>
        <v/>
      </c>
      <c r="AE33" s="45" t="e">
        <f t="shared" ca="1" si="12"/>
        <v>#N/A</v>
      </c>
      <c r="AF33" s="47" t="e">
        <f t="shared" ca="1" si="13"/>
        <v>#N/A</v>
      </c>
      <c r="AG33" s="47" t="str">
        <f t="shared" ca="1" si="14"/>
        <v/>
      </c>
      <c r="AH33" s="89" t="b">
        <v>1</v>
      </c>
      <c r="AI33" s="45" t="b">
        <v>1</v>
      </c>
      <c r="AJ33" s="45" t="b">
        <v>1</v>
      </c>
      <c r="AK33" s="45" t="b">
        <v>1</v>
      </c>
      <c r="AL33" s="45" t="b">
        <v>0</v>
      </c>
      <c r="AM33" s="90" t="b">
        <v>0</v>
      </c>
      <c r="AN33" s="126" t="b">
        <v>1</v>
      </c>
      <c r="AO33" s="45" t="b">
        <v>1</v>
      </c>
      <c r="AP33" s="45" t="b">
        <v>0</v>
      </c>
      <c r="AQ33" s="45" t="b">
        <v>0</v>
      </c>
      <c r="AR33" s="45" t="b">
        <v>0</v>
      </c>
      <c r="AS33" s="90" t="b">
        <v>0</v>
      </c>
    </row>
    <row r="34" spans="1:45">
      <c r="A34" s="135">
        <f t="shared" si="0"/>
        <v>28</v>
      </c>
      <c r="B34" s="130"/>
      <c r="C34" s="41"/>
      <c r="D34" s="42"/>
      <c r="E34" s="42"/>
      <c r="F34" s="42"/>
      <c r="G34" s="42"/>
      <c r="H34" s="42"/>
      <c r="I34" s="43"/>
      <c r="J34" s="55"/>
      <c r="K34" s="56"/>
      <c r="L34" s="51"/>
      <c r="M34" s="44"/>
      <c r="N34" s="44"/>
      <c r="O34" s="46"/>
      <c r="P34" s="45" t="b">
        <f t="shared" si="4"/>
        <v>0</v>
      </c>
      <c r="Q34" s="45" t="b">
        <f t="shared" ca="1" si="5"/>
        <v>0</v>
      </c>
      <c r="R34" s="45" t="b">
        <f t="shared" ca="1" si="6"/>
        <v>0</v>
      </c>
      <c r="S34" s="45" t="b">
        <f t="shared" ca="1" si="7"/>
        <v>0</v>
      </c>
      <c r="T34" s="46"/>
      <c r="U34" s="45">
        <f t="shared" si="8"/>
        <v>27</v>
      </c>
      <c r="V34" s="45">
        <f t="shared" ca="1" si="51"/>
        <v>0</v>
      </c>
      <c r="W34" s="45">
        <f t="shared" ca="1" si="51"/>
        <v>0</v>
      </c>
      <c r="X34" s="45">
        <f t="shared" ca="1" si="51"/>
        <v>0</v>
      </c>
      <c r="Y34" s="45" t="b">
        <f t="shared" ca="1" si="2"/>
        <v>0</v>
      </c>
      <c r="Z34" s="45" t="b">
        <f t="shared" ca="1" si="3"/>
        <v>0</v>
      </c>
      <c r="AA34" s="46"/>
      <c r="AB34" s="45" t="e">
        <f t="shared" ca="1" si="9"/>
        <v>#N/A</v>
      </c>
      <c r="AC34" s="47" t="e">
        <f t="shared" ref="AC34" ca="1" si="66">MATCH(TRUE,OFFSET($A$6,AB34,AC$1,50,1),0)-1+AB34</f>
        <v>#N/A</v>
      </c>
      <c r="AD34" s="47" t="str">
        <f t="shared" ref="AD34" ca="1" si="67">IF(ISNA(AC34),"",OFFSET($A$6,AC34,1))</f>
        <v/>
      </c>
      <c r="AE34" s="45" t="e">
        <f t="shared" ca="1" si="12"/>
        <v>#N/A</v>
      </c>
      <c r="AF34" s="47" t="e">
        <f t="shared" ca="1" si="13"/>
        <v>#N/A</v>
      </c>
      <c r="AG34" s="47" t="str">
        <f t="shared" ca="1" si="14"/>
        <v/>
      </c>
      <c r="AH34" s="89" t="b">
        <v>1</v>
      </c>
      <c r="AI34" s="45" t="b">
        <v>1</v>
      </c>
      <c r="AJ34" s="45" t="b">
        <v>1</v>
      </c>
      <c r="AK34" s="45" t="b">
        <v>1</v>
      </c>
      <c r="AL34" s="45" t="b">
        <v>0</v>
      </c>
      <c r="AM34" s="90" t="b">
        <v>0</v>
      </c>
      <c r="AN34" s="126" t="b">
        <v>1</v>
      </c>
      <c r="AO34" s="45" t="b">
        <v>1</v>
      </c>
      <c r="AP34" s="45" t="b">
        <v>0</v>
      </c>
      <c r="AQ34" s="45" t="b">
        <v>0</v>
      </c>
      <c r="AR34" s="45" t="b">
        <v>0</v>
      </c>
      <c r="AS34" s="90" t="b">
        <v>0</v>
      </c>
    </row>
    <row r="35" spans="1:45">
      <c r="A35" s="135">
        <f t="shared" si="0"/>
        <v>29</v>
      </c>
      <c r="B35" s="130"/>
      <c r="C35" s="41"/>
      <c r="D35" s="42"/>
      <c r="E35" s="42"/>
      <c r="F35" s="42"/>
      <c r="G35" s="42"/>
      <c r="H35" s="42"/>
      <c r="I35" s="43"/>
      <c r="J35" s="55"/>
      <c r="K35" s="56"/>
      <c r="L35" s="51"/>
      <c r="M35" s="44"/>
      <c r="N35" s="44"/>
      <c r="O35" s="46"/>
      <c r="P35" s="45" t="b">
        <f t="shared" si="4"/>
        <v>0</v>
      </c>
      <c r="Q35" s="45" t="b">
        <f t="shared" ca="1" si="5"/>
        <v>0</v>
      </c>
      <c r="R35" s="45" t="b">
        <f t="shared" ca="1" si="6"/>
        <v>0</v>
      </c>
      <c r="S35" s="45" t="b">
        <f t="shared" ca="1" si="7"/>
        <v>0</v>
      </c>
      <c r="T35" s="46"/>
      <c r="U35" s="45">
        <f t="shared" si="8"/>
        <v>28</v>
      </c>
      <c r="V35" s="45">
        <f t="shared" ca="1" si="51"/>
        <v>0</v>
      </c>
      <c r="W35" s="45">
        <f t="shared" ca="1" si="51"/>
        <v>0</v>
      </c>
      <c r="X35" s="45">
        <f t="shared" ca="1" si="51"/>
        <v>0</v>
      </c>
      <c r="Y35" s="45" t="b">
        <f t="shared" ca="1" si="2"/>
        <v>0</v>
      </c>
      <c r="Z35" s="45" t="b">
        <f t="shared" ca="1" si="3"/>
        <v>0</v>
      </c>
      <c r="AA35" s="46"/>
      <c r="AB35" s="45" t="e">
        <f t="shared" ca="1" si="9"/>
        <v>#N/A</v>
      </c>
      <c r="AC35" s="47" t="e">
        <f t="shared" ref="AC35" ca="1" si="68">MATCH(TRUE,OFFSET($A$6,AB35,AC$1,50,1),0)-1+AB35</f>
        <v>#N/A</v>
      </c>
      <c r="AD35" s="47" t="str">
        <f t="shared" ref="AD35" ca="1" si="69">IF(ISNA(AC35),"",OFFSET($A$6,AC35,1))</f>
        <v/>
      </c>
      <c r="AE35" s="45" t="e">
        <f t="shared" ca="1" si="12"/>
        <v>#N/A</v>
      </c>
      <c r="AF35" s="47" t="e">
        <f t="shared" ca="1" si="13"/>
        <v>#N/A</v>
      </c>
      <c r="AG35" s="47" t="str">
        <f t="shared" ca="1" si="14"/>
        <v/>
      </c>
      <c r="AH35" s="89" t="b">
        <v>1</v>
      </c>
      <c r="AI35" s="45" t="b">
        <v>1</v>
      </c>
      <c r="AJ35" s="45" t="b">
        <v>1</v>
      </c>
      <c r="AK35" s="45" t="b">
        <v>1</v>
      </c>
      <c r="AL35" s="45" t="b">
        <v>0</v>
      </c>
      <c r="AM35" s="90" t="b">
        <v>0</v>
      </c>
      <c r="AN35" s="126" t="b">
        <v>1</v>
      </c>
      <c r="AO35" s="45" t="b">
        <v>1</v>
      </c>
      <c r="AP35" s="45" t="b">
        <v>0</v>
      </c>
      <c r="AQ35" s="45" t="b">
        <v>0</v>
      </c>
      <c r="AR35" s="45" t="b">
        <v>0</v>
      </c>
      <c r="AS35" s="90" t="b">
        <v>0</v>
      </c>
    </row>
    <row r="36" spans="1:45">
      <c r="A36" s="135">
        <f t="shared" si="0"/>
        <v>30</v>
      </c>
      <c r="B36" s="130"/>
      <c r="C36" s="41"/>
      <c r="D36" s="42"/>
      <c r="E36" s="42"/>
      <c r="F36" s="42"/>
      <c r="G36" s="42"/>
      <c r="H36" s="42"/>
      <c r="I36" s="43"/>
      <c r="J36" s="55"/>
      <c r="K36" s="56"/>
      <c r="L36" s="51"/>
      <c r="M36" s="44"/>
      <c r="N36" s="44"/>
      <c r="O36" s="46"/>
      <c r="P36" s="45" t="b">
        <f t="shared" si="4"/>
        <v>0</v>
      </c>
      <c r="Q36" s="45" t="b">
        <f t="shared" ca="1" si="5"/>
        <v>0</v>
      </c>
      <c r="R36" s="45" t="b">
        <f t="shared" ca="1" si="6"/>
        <v>0</v>
      </c>
      <c r="S36" s="45" t="b">
        <f t="shared" ca="1" si="7"/>
        <v>0</v>
      </c>
      <c r="T36" s="46"/>
      <c r="U36" s="45">
        <f t="shared" si="8"/>
        <v>29</v>
      </c>
      <c r="V36" s="45">
        <f t="shared" ca="1" si="51"/>
        <v>0</v>
      </c>
      <c r="W36" s="45">
        <f t="shared" ca="1" si="51"/>
        <v>0</v>
      </c>
      <c r="X36" s="45">
        <f t="shared" ca="1" si="51"/>
        <v>0</v>
      </c>
      <c r="Y36" s="45" t="b">
        <f t="shared" ca="1" si="2"/>
        <v>0</v>
      </c>
      <c r="Z36" s="45" t="b">
        <f t="shared" ca="1" si="3"/>
        <v>0</v>
      </c>
      <c r="AA36" s="46"/>
      <c r="AB36" s="45" t="e">
        <f t="shared" ca="1" si="9"/>
        <v>#N/A</v>
      </c>
      <c r="AC36" s="47" t="e">
        <f t="shared" ref="AC36" ca="1" si="70">MATCH(TRUE,OFFSET($A$6,AB36,AC$1,50,1),0)-1+AB36</f>
        <v>#N/A</v>
      </c>
      <c r="AD36" s="47" t="str">
        <f t="shared" ref="AD36" ca="1" si="71">IF(ISNA(AC36),"",OFFSET($A$6,AC36,1))</f>
        <v/>
      </c>
      <c r="AE36" s="45" t="e">
        <f t="shared" ca="1" si="12"/>
        <v>#N/A</v>
      </c>
      <c r="AF36" s="47" t="e">
        <f t="shared" ca="1" si="13"/>
        <v>#N/A</v>
      </c>
      <c r="AG36" s="47" t="str">
        <f t="shared" ca="1" si="14"/>
        <v/>
      </c>
      <c r="AH36" s="89" t="b">
        <v>1</v>
      </c>
      <c r="AI36" s="45" t="b">
        <v>1</v>
      </c>
      <c r="AJ36" s="45" t="b">
        <v>1</v>
      </c>
      <c r="AK36" s="45" t="b">
        <v>1</v>
      </c>
      <c r="AL36" s="45" t="b">
        <v>0</v>
      </c>
      <c r="AM36" s="90" t="b">
        <v>0</v>
      </c>
      <c r="AN36" s="126" t="b">
        <v>1</v>
      </c>
      <c r="AO36" s="45" t="b">
        <v>1</v>
      </c>
      <c r="AP36" s="45" t="b">
        <v>0</v>
      </c>
      <c r="AQ36" s="45" t="b">
        <v>0</v>
      </c>
      <c r="AR36" s="45" t="b">
        <v>0</v>
      </c>
      <c r="AS36" s="90" t="b">
        <v>0</v>
      </c>
    </row>
    <row r="37" spans="1:45">
      <c r="A37" s="135">
        <f t="shared" si="0"/>
        <v>31</v>
      </c>
      <c r="B37" s="130"/>
      <c r="C37" s="41"/>
      <c r="D37" s="42"/>
      <c r="E37" s="42"/>
      <c r="F37" s="42"/>
      <c r="G37" s="42"/>
      <c r="H37" s="42"/>
      <c r="I37" s="43"/>
      <c r="J37" s="55"/>
      <c r="K37" s="56"/>
      <c r="L37" s="51"/>
      <c r="M37" s="44"/>
      <c r="N37" s="44"/>
      <c r="O37" s="46"/>
      <c r="P37" s="45" t="b">
        <f t="shared" si="4"/>
        <v>0</v>
      </c>
      <c r="Q37" s="45" t="b">
        <f t="shared" ca="1" si="5"/>
        <v>0</v>
      </c>
      <c r="R37" s="45" t="b">
        <f t="shared" ca="1" si="6"/>
        <v>0</v>
      </c>
      <c r="S37" s="45" t="b">
        <f t="shared" ca="1" si="7"/>
        <v>0</v>
      </c>
      <c r="T37" s="46"/>
      <c r="U37" s="45">
        <f t="shared" si="8"/>
        <v>30</v>
      </c>
      <c r="V37" s="45">
        <f t="shared" ca="1" si="51"/>
        <v>0</v>
      </c>
      <c r="W37" s="45">
        <f t="shared" ca="1" si="51"/>
        <v>0</v>
      </c>
      <c r="X37" s="45">
        <f t="shared" ca="1" si="51"/>
        <v>0</v>
      </c>
      <c r="Y37" s="45" t="b">
        <f t="shared" ca="1" si="2"/>
        <v>0</v>
      </c>
      <c r="Z37" s="45" t="b">
        <f t="shared" ca="1" si="3"/>
        <v>0</v>
      </c>
      <c r="AA37" s="46"/>
      <c r="AB37" s="45" t="e">
        <f t="shared" ca="1" si="9"/>
        <v>#N/A</v>
      </c>
      <c r="AC37" s="47" t="e">
        <f t="shared" ref="AC37" ca="1" si="72">MATCH(TRUE,OFFSET($A$6,AB37,AC$1,50,1),0)-1+AB37</f>
        <v>#N/A</v>
      </c>
      <c r="AD37" s="47" t="str">
        <f t="shared" ref="AD37" ca="1" si="73">IF(ISNA(AC37),"",OFFSET($A$6,AC37,1))</f>
        <v/>
      </c>
      <c r="AE37" s="45" t="e">
        <f t="shared" ca="1" si="12"/>
        <v>#N/A</v>
      </c>
      <c r="AF37" s="47" t="e">
        <f t="shared" ca="1" si="13"/>
        <v>#N/A</v>
      </c>
      <c r="AG37" s="47" t="str">
        <f t="shared" ca="1" si="14"/>
        <v/>
      </c>
      <c r="AH37" s="89" t="b">
        <v>1</v>
      </c>
      <c r="AI37" s="45" t="b">
        <v>1</v>
      </c>
      <c r="AJ37" s="45" t="b">
        <v>1</v>
      </c>
      <c r="AK37" s="45" t="b">
        <v>1</v>
      </c>
      <c r="AL37" s="45" t="b">
        <v>0</v>
      </c>
      <c r="AM37" s="90" t="b">
        <v>0</v>
      </c>
      <c r="AN37" s="126" t="b">
        <v>1</v>
      </c>
      <c r="AO37" s="45" t="b">
        <v>1</v>
      </c>
      <c r="AP37" s="45" t="b">
        <v>0</v>
      </c>
      <c r="AQ37" s="45" t="b">
        <v>0</v>
      </c>
      <c r="AR37" s="45" t="b">
        <v>0</v>
      </c>
      <c r="AS37" s="90" t="b">
        <v>0</v>
      </c>
    </row>
    <row r="38" spans="1:45">
      <c r="A38" s="135">
        <f t="shared" si="0"/>
        <v>32</v>
      </c>
      <c r="B38" s="130"/>
      <c r="C38" s="41"/>
      <c r="D38" s="42"/>
      <c r="E38" s="42"/>
      <c r="F38" s="42"/>
      <c r="G38" s="42"/>
      <c r="H38" s="42"/>
      <c r="I38" s="43"/>
      <c r="J38" s="55"/>
      <c r="K38" s="56"/>
      <c r="L38" s="51"/>
      <c r="M38" s="44"/>
      <c r="N38" s="44"/>
      <c r="O38" s="46"/>
      <c r="P38" s="45" t="b">
        <f t="shared" si="4"/>
        <v>0</v>
      </c>
      <c r="Q38" s="45" t="b">
        <f t="shared" ca="1" si="5"/>
        <v>0</v>
      </c>
      <c r="R38" s="45" t="b">
        <f t="shared" ca="1" si="6"/>
        <v>0</v>
      </c>
      <c r="S38" s="45" t="b">
        <f t="shared" ca="1" si="7"/>
        <v>0</v>
      </c>
      <c r="T38" s="46"/>
      <c r="U38" s="45">
        <f t="shared" si="8"/>
        <v>31</v>
      </c>
      <c r="V38" s="45">
        <f t="shared" ca="1" si="51"/>
        <v>0</v>
      </c>
      <c r="W38" s="45">
        <f t="shared" ca="1" si="51"/>
        <v>0</v>
      </c>
      <c r="X38" s="45">
        <f t="shared" ca="1" si="51"/>
        <v>0</v>
      </c>
      <c r="Y38" s="45" t="b">
        <f t="shared" ca="1" si="2"/>
        <v>0</v>
      </c>
      <c r="Z38" s="45" t="b">
        <f t="shared" ca="1" si="3"/>
        <v>0</v>
      </c>
      <c r="AA38" s="46"/>
      <c r="AB38" s="45" t="e">
        <f t="shared" ca="1" si="9"/>
        <v>#N/A</v>
      </c>
      <c r="AC38" s="47" t="e">
        <f t="shared" ref="AC38" ca="1" si="74">MATCH(TRUE,OFFSET($A$6,AB38,AC$1,50,1),0)-1+AB38</f>
        <v>#N/A</v>
      </c>
      <c r="AD38" s="47" t="str">
        <f t="shared" ref="AD38" ca="1" si="75">IF(ISNA(AC38),"",OFFSET($A$6,AC38,1))</f>
        <v/>
      </c>
      <c r="AE38" s="45" t="e">
        <f t="shared" ca="1" si="12"/>
        <v>#N/A</v>
      </c>
      <c r="AF38" s="47" t="e">
        <f t="shared" ca="1" si="13"/>
        <v>#N/A</v>
      </c>
      <c r="AG38" s="47" t="str">
        <f t="shared" ca="1" si="14"/>
        <v/>
      </c>
      <c r="AH38" s="89" t="b">
        <v>1</v>
      </c>
      <c r="AI38" s="45" t="b">
        <v>1</v>
      </c>
      <c r="AJ38" s="45" t="b">
        <v>1</v>
      </c>
      <c r="AK38" s="45" t="b">
        <v>1</v>
      </c>
      <c r="AL38" s="45" t="b">
        <v>0</v>
      </c>
      <c r="AM38" s="90" t="b">
        <v>0</v>
      </c>
      <c r="AN38" s="126" t="b">
        <v>1</v>
      </c>
      <c r="AO38" s="45" t="b">
        <v>1</v>
      </c>
      <c r="AP38" s="45" t="b">
        <v>0</v>
      </c>
      <c r="AQ38" s="45" t="b">
        <v>0</v>
      </c>
      <c r="AR38" s="45" t="b">
        <v>0</v>
      </c>
      <c r="AS38" s="90" t="b">
        <v>0</v>
      </c>
    </row>
    <row r="39" spans="1:45">
      <c r="A39" s="135">
        <f t="shared" si="0"/>
        <v>33</v>
      </c>
      <c r="B39" s="130"/>
      <c r="C39" s="41"/>
      <c r="D39" s="42"/>
      <c r="E39" s="42"/>
      <c r="F39" s="42"/>
      <c r="G39" s="42"/>
      <c r="H39" s="42"/>
      <c r="I39" s="43"/>
      <c r="J39" s="55"/>
      <c r="K39" s="56"/>
      <c r="L39" s="51"/>
      <c r="M39" s="44"/>
      <c r="N39" s="44"/>
      <c r="O39" s="46"/>
      <c r="P39" s="45" t="b">
        <f t="shared" si="4"/>
        <v>0</v>
      </c>
      <c r="Q39" s="45" t="b">
        <f t="shared" ca="1" si="5"/>
        <v>0</v>
      </c>
      <c r="R39" s="45" t="b">
        <f t="shared" ca="1" si="6"/>
        <v>0</v>
      </c>
      <c r="S39" s="45" t="b">
        <f t="shared" ca="1" si="7"/>
        <v>0</v>
      </c>
      <c r="T39" s="46"/>
      <c r="U39" s="45">
        <f t="shared" si="8"/>
        <v>32</v>
      </c>
      <c r="V39" s="45">
        <f t="shared" ca="1" si="51"/>
        <v>0</v>
      </c>
      <c r="W39" s="45">
        <f t="shared" ca="1" si="51"/>
        <v>0</v>
      </c>
      <c r="X39" s="45">
        <f t="shared" ca="1" si="51"/>
        <v>0</v>
      </c>
      <c r="Y39" s="45" t="b">
        <f t="shared" ca="1" si="2"/>
        <v>0</v>
      </c>
      <c r="Z39" s="45" t="b">
        <f t="shared" ca="1" si="3"/>
        <v>0</v>
      </c>
      <c r="AA39" s="46"/>
      <c r="AB39" s="45" t="e">
        <f t="shared" ca="1" si="9"/>
        <v>#N/A</v>
      </c>
      <c r="AC39" s="47" t="e">
        <f t="shared" ref="AC39" ca="1" si="76">MATCH(TRUE,OFFSET($A$6,AB39,AC$1,50,1),0)-1+AB39</f>
        <v>#N/A</v>
      </c>
      <c r="AD39" s="47" t="str">
        <f t="shared" ref="AD39" ca="1" si="77">IF(ISNA(AC39),"",OFFSET($A$6,AC39,1))</f>
        <v/>
      </c>
      <c r="AE39" s="45" t="e">
        <f t="shared" ca="1" si="12"/>
        <v>#N/A</v>
      </c>
      <c r="AF39" s="47" t="e">
        <f t="shared" ca="1" si="13"/>
        <v>#N/A</v>
      </c>
      <c r="AG39" s="47" t="str">
        <f t="shared" ca="1" si="14"/>
        <v/>
      </c>
      <c r="AH39" s="89" t="b">
        <v>1</v>
      </c>
      <c r="AI39" s="45" t="b">
        <v>1</v>
      </c>
      <c r="AJ39" s="45" t="b">
        <v>1</v>
      </c>
      <c r="AK39" s="45" t="b">
        <v>1</v>
      </c>
      <c r="AL39" s="45" t="b">
        <v>0</v>
      </c>
      <c r="AM39" s="90" t="b">
        <v>0</v>
      </c>
      <c r="AN39" s="126" t="b">
        <v>1</v>
      </c>
      <c r="AO39" s="45" t="b">
        <v>1</v>
      </c>
      <c r="AP39" s="45" t="b">
        <v>0</v>
      </c>
      <c r="AQ39" s="45" t="b">
        <v>0</v>
      </c>
      <c r="AR39" s="45" t="b">
        <v>0</v>
      </c>
      <c r="AS39" s="90" t="b">
        <v>0</v>
      </c>
    </row>
    <row r="40" spans="1:45">
      <c r="A40" s="135">
        <f t="shared" si="0"/>
        <v>34</v>
      </c>
      <c r="B40" s="130"/>
      <c r="C40" s="41"/>
      <c r="D40" s="42"/>
      <c r="E40" s="42"/>
      <c r="F40" s="42"/>
      <c r="G40" s="42"/>
      <c r="H40" s="42"/>
      <c r="I40" s="43"/>
      <c r="J40" s="55"/>
      <c r="K40" s="56"/>
      <c r="L40" s="51"/>
      <c r="M40" s="44"/>
      <c r="N40" s="44"/>
      <c r="O40" s="46"/>
      <c r="P40" s="45" t="b">
        <f t="shared" si="4"/>
        <v>0</v>
      </c>
      <c r="Q40" s="45" t="b">
        <f t="shared" ca="1" si="5"/>
        <v>0</v>
      </c>
      <c r="R40" s="45" t="b">
        <f t="shared" ca="1" si="6"/>
        <v>0</v>
      </c>
      <c r="S40" s="45" t="b">
        <f t="shared" ca="1" si="7"/>
        <v>0</v>
      </c>
      <c r="T40" s="46"/>
      <c r="U40" s="45">
        <f t="shared" si="8"/>
        <v>33</v>
      </c>
      <c r="V40" s="45">
        <f t="shared" ca="1" si="51"/>
        <v>0</v>
      </c>
      <c r="W40" s="45">
        <f t="shared" ca="1" si="51"/>
        <v>0</v>
      </c>
      <c r="X40" s="45">
        <f t="shared" ca="1" si="51"/>
        <v>0</v>
      </c>
      <c r="Y40" s="45" t="b">
        <f t="shared" ca="1" si="2"/>
        <v>0</v>
      </c>
      <c r="Z40" s="45" t="b">
        <f t="shared" ca="1" si="3"/>
        <v>0</v>
      </c>
      <c r="AA40" s="46"/>
      <c r="AB40" s="45" t="e">
        <f t="shared" ca="1" si="9"/>
        <v>#N/A</v>
      </c>
      <c r="AC40" s="47" t="e">
        <f t="shared" ref="AC40" ca="1" si="78">MATCH(TRUE,OFFSET($A$6,AB40,AC$1,50,1),0)-1+AB40</f>
        <v>#N/A</v>
      </c>
      <c r="AD40" s="47" t="str">
        <f t="shared" ref="AD40" ca="1" si="79">IF(ISNA(AC40),"",OFFSET($A$6,AC40,1))</f>
        <v/>
      </c>
      <c r="AE40" s="45" t="e">
        <f t="shared" ca="1" si="12"/>
        <v>#N/A</v>
      </c>
      <c r="AF40" s="47" t="e">
        <f t="shared" ca="1" si="13"/>
        <v>#N/A</v>
      </c>
      <c r="AG40" s="47" t="str">
        <f t="shared" ca="1" si="14"/>
        <v/>
      </c>
      <c r="AH40" s="89" t="b">
        <v>1</v>
      </c>
      <c r="AI40" s="45" t="b">
        <v>1</v>
      </c>
      <c r="AJ40" s="45" t="b">
        <v>1</v>
      </c>
      <c r="AK40" s="45" t="b">
        <v>1</v>
      </c>
      <c r="AL40" s="45" t="b">
        <v>0</v>
      </c>
      <c r="AM40" s="90" t="b">
        <v>0</v>
      </c>
      <c r="AN40" s="126" t="b">
        <v>1</v>
      </c>
      <c r="AO40" s="45" t="b">
        <v>1</v>
      </c>
      <c r="AP40" s="45" t="b">
        <v>0</v>
      </c>
      <c r="AQ40" s="45" t="b">
        <v>0</v>
      </c>
      <c r="AR40" s="45" t="b">
        <v>0</v>
      </c>
      <c r="AS40" s="90" t="b">
        <v>0</v>
      </c>
    </row>
  </sheetData>
  <autoFilter ref="B6:N6"/>
  <mergeCells count="10">
    <mergeCell ref="E4:I4"/>
    <mergeCell ref="AB4:AD4"/>
    <mergeCell ref="AE4:AG4"/>
    <mergeCell ref="B3:N3"/>
    <mergeCell ref="P3:S3"/>
    <mergeCell ref="AN4:AS4"/>
    <mergeCell ref="AH4:AM4"/>
    <mergeCell ref="AH3:AS3"/>
    <mergeCell ref="U3:Z3"/>
    <mergeCell ref="AB3:AG3"/>
  </mergeCells>
  <phoneticPr fontId="10" type="noConversion"/>
  <conditionalFormatting sqref="L7:N40">
    <cfRule type="expression" dxfId="107" priority="199" stopIfTrue="1">
      <formula>L7&lt;&gt;""</formula>
    </cfRule>
  </conditionalFormatting>
  <conditionalFormatting sqref="C7:C40">
    <cfRule type="expression" dxfId="106" priority="191" stopIfTrue="1">
      <formula>AND($Q7, NOT(ISBLANK(C7)))</formula>
    </cfRule>
  </conditionalFormatting>
  <conditionalFormatting sqref="E5:I40">
    <cfRule type="expression" dxfId="105" priority="9" stopIfTrue="1">
      <formula>NOT(E$2)</formula>
    </cfRule>
  </conditionalFormatting>
  <conditionalFormatting sqref="E7:I40">
    <cfRule type="expression" dxfId="104" priority="195" stopIfTrue="1">
      <formula>E7</formula>
    </cfRule>
    <cfRule type="expression" dxfId="103" priority="196" stopIfTrue="1">
      <formula>AND(NOT(ISBLANK(E7)),NOT(E7))</formula>
    </cfRule>
  </conditionalFormatting>
  <conditionalFormatting sqref="D7:D40">
    <cfRule type="expression" dxfId="102" priority="193" stopIfTrue="1">
      <formula>NOT($R7)</formula>
    </cfRule>
    <cfRule type="expression" dxfId="101" priority="194" stopIfTrue="1">
      <formula>$R7</formula>
    </cfRule>
  </conditionalFormatting>
  <conditionalFormatting sqref="B7:B40">
    <cfRule type="expression" dxfId="100" priority="188" stopIfTrue="1">
      <formula>$Q7</formula>
    </cfRule>
    <cfRule type="expression" dxfId="99" priority="190" stopIfTrue="1">
      <formula>AND($B7&lt;&gt;"",NOT($Y7),NOT($Q7))</formula>
    </cfRule>
  </conditionalFormatting>
  <conditionalFormatting sqref="J7:K40">
    <cfRule type="expression" dxfId="98" priority="197" stopIfTrue="1">
      <formula>AND(NOT(ISBLANK(J7)),NOT($Z7))</formula>
    </cfRule>
    <cfRule type="expression" dxfId="97" priority="198" stopIfTrue="1">
      <formula>$Z7</formula>
    </cfRule>
  </conditionalFormatting>
  <conditionalFormatting sqref="D7:N40">
    <cfRule type="expression" dxfId="96" priority="2" stopIfTrue="1">
      <formula>NOT($P7)</formula>
    </cfRule>
  </conditionalFormatting>
  <conditionalFormatting sqref="B7:C40">
    <cfRule type="expression" dxfId="95" priority="189" stopIfTrue="1">
      <formula>$Y7</formula>
    </cfRule>
  </conditionalFormatting>
  <conditionalFormatting sqref="D7:I40">
    <cfRule type="expression" dxfId="94" priority="1">
      <formula>NOT($Q7)</formula>
    </cfRule>
  </conditionalFormatting>
  <dataValidations count="5">
    <dataValidation type="list" allowBlank="1" showInputMessage="1" showErrorMessage="1" sqref="D7:I40">
      <formula1>"TRUE, FALSE"</formula1>
    </dataValidation>
    <dataValidation type="list" allowBlank="1" showInputMessage="1" showErrorMessage="1" sqref="J7:K40">
      <formula1>ActorName</formula1>
    </dataValidation>
    <dataValidation type="list" allowBlank="1" showInputMessage="1" showErrorMessage="1" sqref="L7:L40">
      <formula1>NetworkLayer</formula1>
    </dataValidation>
    <dataValidation type="list" allowBlank="1" showInputMessage="1" showErrorMessage="1" sqref="M7:M40">
      <formula1>ConnectionName</formula1>
    </dataValidation>
    <dataValidation type="list" allowBlank="1" showInputMessage="1" showErrorMessage="1" sqref="N7:N40">
      <formula1>ProtocolName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workbookViewId="0">
      <pane ySplit="6" topLeftCell="A7" activePane="bottomLeft" state="frozen"/>
      <selection activeCell="A2" sqref="A2"/>
      <selection pane="bottomLeft" activeCell="B7" sqref="B7"/>
    </sheetView>
  </sheetViews>
  <sheetFormatPr baseColWidth="10" defaultRowHeight="13" x14ac:dyDescent="0"/>
  <cols>
    <col min="1" max="1" width="6.5703125" hidden="1" customWidth="1"/>
    <col min="2" max="2" width="14.28515625" customWidth="1"/>
    <col min="3" max="3" width="44.7109375" customWidth="1"/>
    <col min="4" max="4" width="3.42578125" bestFit="1" customWidth="1"/>
    <col min="5" max="5" width="2.7109375" hidden="1" customWidth="1"/>
    <col min="6" max="6" width="5.7109375" hidden="1" customWidth="1"/>
    <col min="7" max="7" width="2.7109375" hidden="1" customWidth="1"/>
    <col min="8" max="8" width="22.28515625" hidden="1" customWidth="1"/>
    <col min="9" max="9" width="2.7109375" hidden="1" customWidth="1"/>
    <col min="10" max="10" width="6.85546875" hidden="1" customWidth="1"/>
    <col min="11" max="11" width="9.7109375" hidden="1" customWidth="1"/>
    <col min="12" max="12" width="19.7109375" hidden="1" customWidth="1"/>
  </cols>
  <sheetData>
    <row r="1" spans="1:12" ht="52" hidden="1" customHeight="1">
      <c r="A1" s="22"/>
      <c r="B1" s="22"/>
      <c r="C1" s="22"/>
      <c r="D1" s="22"/>
      <c r="F1" s="22"/>
      <c r="H1" s="22"/>
      <c r="J1" s="178" t="s">
        <v>299</v>
      </c>
      <c r="K1" s="110">
        <f>COLUMN($F$6)-COLUMN($A$6)</f>
        <v>5</v>
      </c>
      <c r="L1" s="22"/>
    </row>
    <row r="2" spans="1:12" ht="81" hidden="1">
      <c r="A2" s="157" t="s">
        <v>340</v>
      </c>
      <c r="B2" s="22"/>
      <c r="C2" s="22"/>
      <c r="D2" s="22"/>
      <c r="F2" s="22"/>
      <c r="H2" s="22"/>
      <c r="J2" s="177" t="s">
        <v>267</v>
      </c>
      <c r="K2" s="110">
        <f>COLUMN()-COLUMN($A$6)</f>
        <v>10</v>
      </c>
      <c r="L2" s="22"/>
    </row>
    <row r="3" spans="1:12" ht="32" hidden="1" customHeight="1">
      <c r="A3" s="134">
        <f>COUNTIF($A$6:$A$181,"&gt;0")</f>
        <v>34</v>
      </c>
      <c r="B3" s="205" t="s">
        <v>327</v>
      </c>
      <c r="C3" s="198"/>
      <c r="D3" s="224"/>
      <c r="F3" s="180" t="s">
        <v>68</v>
      </c>
      <c r="H3" s="141" t="s">
        <v>369</v>
      </c>
      <c r="J3" s="262" t="s">
        <v>374</v>
      </c>
      <c r="K3" s="263"/>
      <c r="L3" s="263"/>
    </row>
    <row r="4" spans="1:12" ht="16" customHeight="1">
      <c r="A4" s="134"/>
      <c r="B4" s="16"/>
      <c r="C4" s="16"/>
      <c r="D4" s="16"/>
      <c r="F4" s="158"/>
      <c r="H4" s="24"/>
      <c r="J4" s="264" t="s">
        <v>325</v>
      </c>
      <c r="K4" s="265"/>
      <c r="L4" s="265"/>
    </row>
    <row r="5" spans="1:12" ht="23">
      <c r="A5" s="171"/>
      <c r="B5" s="16"/>
      <c r="C5" s="16"/>
      <c r="D5" s="16"/>
      <c r="F5" s="26"/>
      <c r="H5" s="21"/>
      <c r="J5" s="34"/>
      <c r="K5" s="160" t="s">
        <v>363</v>
      </c>
      <c r="L5" s="179"/>
    </row>
    <row r="6" spans="1:12" ht="86" customHeight="1">
      <c r="A6" s="157" t="s">
        <v>336</v>
      </c>
      <c r="B6" s="16" t="s">
        <v>26</v>
      </c>
      <c r="C6" s="16" t="s">
        <v>50</v>
      </c>
      <c r="D6" s="131" t="s">
        <v>326</v>
      </c>
      <c r="E6" s="29" t="s">
        <v>36</v>
      </c>
      <c r="F6" s="107" t="s">
        <v>149</v>
      </c>
      <c r="G6" s="29" t="s">
        <v>36</v>
      </c>
      <c r="H6" s="81" t="s">
        <v>187</v>
      </c>
      <c r="I6" s="29" t="s">
        <v>36</v>
      </c>
      <c r="J6" s="177" t="s">
        <v>337</v>
      </c>
      <c r="K6" s="47">
        <v>0</v>
      </c>
      <c r="L6" s="35" t="s">
        <v>28</v>
      </c>
    </row>
    <row r="7" spans="1:12">
      <c r="A7" s="135">
        <f t="shared" ref="A7:A40" si="0">ROW()-ROW($A$6)</f>
        <v>1</v>
      </c>
      <c r="B7" s="129"/>
      <c r="C7" s="41"/>
      <c r="D7" s="42"/>
      <c r="E7" s="46"/>
      <c r="F7" s="45" t="b">
        <f>NOT(ISBLANK($B7))</f>
        <v>0</v>
      </c>
      <c r="G7" s="46"/>
      <c r="H7" s="45">
        <f>A7-1</f>
        <v>0</v>
      </c>
      <c r="I7" s="46"/>
      <c r="J7" s="176">
        <f ca="1">OFFSET($A$6,$H7,K$2)+1</f>
        <v>1</v>
      </c>
      <c r="K7" s="47" t="e">
        <f ca="1">MATCH(TRUE,OFFSET($A$6,J7,K$1,50,1),0)-1+J7</f>
        <v>#N/A</v>
      </c>
      <c r="L7" s="47" t="str">
        <f ca="1">IF(ISNA(K7),"",OFFSET($A$6,K7,1))</f>
        <v/>
      </c>
    </row>
    <row r="8" spans="1:12">
      <c r="A8" s="135">
        <f t="shared" si="0"/>
        <v>2</v>
      </c>
      <c r="B8" s="40"/>
      <c r="C8" s="41"/>
      <c r="D8" s="42"/>
      <c r="E8" s="46"/>
      <c r="F8" s="45" t="b">
        <f t="shared" ref="F8:F40" si="1">NOT(ISBLANK($B8))</f>
        <v>0</v>
      </c>
      <c r="G8" s="46"/>
      <c r="H8" s="45">
        <f t="shared" ref="H8:H40" si="2">A8-1</f>
        <v>1</v>
      </c>
      <c r="I8" s="46"/>
      <c r="J8" s="176" t="e">
        <f t="shared" ref="J8:J40" ca="1" si="3">OFFSET($A$6,$H8,K$2)+1</f>
        <v>#N/A</v>
      </c>
      <c r="K8" s="47" t="e">
        <f t="shared" ref="K8:K40" ca="1" si="4">MATCH(TRUE,OFFSET($A$6,J8,K$1,50,1),0)-1+J8</f>
        <v>#N/A</v>
      </c>
      <c r="L8" s="47" t="str">
        <f t="shared" ref="L8:L40" ca="1" si="5">IF(ISNA(K8),"",OFFSET($A$6,K8,1))</f>
        <v/>
      </c>
    </row>
    <row r="9" spans="1:12">
      <c r="A9" s="135">
        <f t="shared" si="0"/>
        <v>3</v>
      </c>
      <c r="B9" s="129"/>
      <c r="C9" s="41"/>
      <c r="D9" s="42"/>
      <c r="E9" s="46"/>
      <c r="F9" s="45" t="b">
        <f t="shared" si="1"/>
        <v>0</v>
      </c>
      <c r="G9" s="46"/>
      <c r="H9" s="45">
        <f t="shared" si="2"/>
        <v>2</v>
      </c>
      <c r="I9" s="46"/>
      <c r="J9" s="176" t="e">
        <f t="shared" ca="1" si="3"/>
        <v>#N/A</v>
      </c>
      <c r="K9" s="47" t="e">
        <f t="shared" ca="1" si="4"/>
        <v>#N/A</v>
      </c>
      <c r="L9" s="47" t="str">
        <f t="shared" ca="1" si="5"/>
        <v/>
      </c>
    </row>
    <row r="10" spans="1:12">
      <c r="A10" s="135">
        <f t="shared" si="0"/>
        <v>4</v>
      </c>
      <c r="B10" s="40"/>
      <c r="C10" s="41"/>
      <c r="D10" s="42"/>
      <c r="E10" s="46"/>
      <c r="F10" s="45" t="b">
        <f t="shared" si="1"/>
        <v>0</v>
      </c>
      <c r="G10" s="46"/>
      <c r="H10" s="45">
        <f t="shared" si="2"/>
        <v>3</v>
      </c>
      <c r="I10" s="46"/>
      <c r="J10" s="176" t="e">
        <f t="shared" ca="1" si="3"/>
        <v>#N/A</v>
      </c>
      <c r="K10" s="47" t="e">
        <f t="shared" ca="1" si="4"/>
        <v>#N/A</v>
      </c>
      <c r="L10" s="47" t="str">
        <f t="shared" ca="1" si="5"/>
        <v/>
      </c>
    </row>
    <row r="11" spans="1:12">
      <c r="A11" s="135">
        <f t="shared" si="0"/>
        <v>5</v>
      </c>
      <c r="B11" s="40"/>
      <c r="C11" s="41"/>
      <c r="D11" s="42"/>
      <c r="E11" s="46"/>
      <c r="F11" s="45" t="b">
        <f t="shared" si="1"/>
        <v>0</v>
      </c>
      <c r="G11" s="46"/>
      <c r="H11" s="45">
        <f t="shared" si="2"/>
        <v>4</v>
      </c>
      <c r="I11" s="46"/>
      <c r="J11" s="176" t="e">
        <f t="shared" ca="1" si="3"/>
        <v>#N/A</v>
      </c>
      <c r="K11" s="47" t="e">
        <f t="shared" ca="1" si="4"/>
        <v>#N/A</v>
      </c>
      <c r="L11" s="47" t="str">
        <f t="shared" ca="1" si="5"/>
        <v/>
      </c>
    </row>
    <row r="12" spans="1:12">
      <c r="A12" s="135">
        <f t="shared" si="0"/>
        <v>6</v>
      </c>
      <c r="B12" s="40"/>
      <c r="C12" s="41"/>
      <c r="D12" s="42"/>
      <c r="E12" s="46"/>
      <c r="F12" s="45" t="b">
        <f t="shared" si="1"/>
        <v>0</v>
      </c>
      <c r="G12" s="46"/>
      <c r="H12" s="45">
        <f t="shared" si="2"/>
        <v>5</v>
      </c>
      <c r="I12" s="46"/>
      <c r="J12" s="176" t="e">
        <f t="shared" ca="1" si="3"/>
        <v>#N/A</v>
      </c>
      <c r="K12" s="47" t="e">
        <f t="shared" ca="1" si="4"/>
        <v>#N/A</v>
      </c>
      <c r="L12" s="47" t="str">
        <f t="shared" ca="1" si="5"/>
        <v/>
      </c>
    </row>
    <row r="13" spans="1:12">
      <c r="A13" s="135">
        <f t="shared" si="0"/>
        <v>7</v>
      </c>
      <c r="B13" s="40"/>
      <c r="C13" s="41"/>
      <c r="D13" s="42"/>
      <c r="E13" s="46"/>
      <c r="F13" s="45" t="b">
        <f t="shared" si="1"/>
        <v>0</v>
      </c>
      <c r="G13" s="46"/>
      <c r="H13" s="45">
        <f t="shared" si="2"/>
        <v>6</v>
      </c>
      <c r="I13" s="46"/>
      <c r="J13" s="176" t="e">
        <f t="shared" ca="1" si="3"/>
        <v>#N/A</v>
      </c>
      <c r="K13" s="47" t="e">
        <f t="shared" ca="1" si="4"/>
        <v>#N/A</v>
      </c>
      <c r="L13" s="47" t="str">
        <f t="shared" ca="1" si="5"/>
        <v/>
      </c>
    </row>
    <row r="14" spans="1:12">
      <c r="A14" s="135">
        <f t="shared" si="0"/>
        <v>8</v>
      </c>
      <c r="B14" s="40"/>
      <c r="C14" s="41"/>
      <c r="D14" s="42"/>
      <c r="E14" s="46"/>
      <c r="F14" s="45" t="b">
        <f t="shared" si="1"/>
        <v>0</v>
      </c>
      <c r="G14" s="46"/>
      <c r="H14" s="45">
        <f t="shared" si="2"/>
        <v>7</v>
      </c>
      <c r="I14" s="46"/>
      <c r="J14" s="176" t="e">
        <f t="shared" ca="1" si="3"/>
        <v>#N/A</v>
      </c>
      <c r="K14" s="47" t="e">
        <f t="shared" ca="1" si="4"/>
        <v>#N/A</v>
      </c>
      <c r="L14" s="47" t="str">
        <f t="shared" ca="1" si="5"/>
        <v/>
      </c>
    </row>
    <row r="15" spans="1:12">
      <c r="A15" s="135">
        <f t="shared" si="0"/>
        <v>9</v>
      </c>
      <c r="B15" s="40"/>
      <c r="C15" s="41"/>
      <c r="D15" s="42"/>
      <c r="E15" s="46"/>
      <c r="F15" s="45" t="b">
        <f t="shared" si="1"/>
        <v>0</v>
      </c>
      <c r="G15" s="46"/>
      <c r="H15" s="45">
        <f t="shared" si="2"/>
        <v>8</v>
      </c>
      <c r="I15" s="46"/>
      <c r="J15" s="176" t="e">
        <f t="shared" ca="1" si="3"/>
        <v>#N/A</v>
      </c>
      <c r="K15" s="47" t="e">
        <f t="shared" ca="1" si="4"/>
        <v>#N/A</v>
      </c>
      <c r="L15" s="47" t="str">
        <f t="shared" ca="1" si="5"/>
        <v/>
      </c>
    </row>
    <row r="16" spans="1:12">
      <c r="A16" s="135">
        <f t="shared" si="0"/>
        <v>10</v>
      </c>
      <c r="B16" s="40"/>
      <c r="C16" s="41"/>
      <c r="D16" s="42"/>
      <c r="E16" s="46"/>
      <c r="F16" s="45" t="b">
        <f t="shared" si="1"/>
        <v>0</v>
      </c>
      <c r="G16" s="46"/>
      <c r="H16" s="45">
        <f t="shared" si="2"/>
        <v>9</v>
      </c>
      <c r="I16" s="46"/>
      <c r="J16" s="176" t="e">
        <f t="shared" ca="1" si="3"/>
        <v>#N/A</v>
      </c>
      <c r="K16" s="47" t="e">
        <f t="shared" ca="1" si="4"/>
        <v>#N/A</v>
      </c>
      <c r="L16" s="47" t="str">
        <f t="shared" ca="1" si="5"/>
        <v/>
      </c>
    </row>
    <row r="17" spans="1:12">
      <c r="A17" s="135">
        <f t="shared" si="0"/>
        <v>11</v>
      </c>
      <c r="B17" s="40"/>
      <c r="C17" s="41"/>
      <c r="D17" s="42"/>
      <c r="E17" s="46"/>
      <c r="F17" s="45" t="b">
        <f t="shared" si="1"/>
        <v>0</v>
      </c>
      <c r="G17" s="46"/>
      <c r="H17" s="45">
        <f t="shared" si="2"/>
        <v>10</v>
      </c>
      <c r="I17" s="46"/>
      <c r="J17" s="176" t="e">
        <f t="shared" ca="1" si="3"/>
        <v>#N/A</v>
      </c>
      <c r="K17" s="47" t="e">
        <f t="shared" ca="1" si="4"/>
        <v>#N/A</v>
      </c>
      <c r="L17" s="47" t="str">
        <f t="shared" ca="1" si="5"/>
        <v/>
      </c>
    </row>
    <row r="18" spans="1:12">
      <c r="A18" s="135">
        <f t="shared" si="0"/>
        <v>12</v>
      </c>
      <c r="B18" s="40"/>
      <c r="C18" s="41"/>
      <c r="D18" s="42"/>
      <c r="E18" s="46"/>
      <c r="F18" s="45" t="b">
        <f t="shared" si="1"/>
        <v>0</v>
      </c>
      <c r="G18" s="46"/>
      <c r="H18" s="45">
        <f t="shared" si="2"/>
        <v>11</v>
      </c>
      <c r="I18" s="46"/>
      <c r="J18" s="176" t="e">
        <f t="shared" ca="1" si="3"/>
        <v>#N/A</v>
      </c>
      <c r="K18" s="47" t="e">
        <f t="shared" ca="1" si="4"/>
        <v>#N/A</v>
      </c>
      <c r="L18" s="47" t="str">
        <f t="shared" ca="1" si="5"/>
        <v/>
      </c>
    </row>
    <row r="19" spans="1:12">
      <c r="A19" s="135">
        <f t="shared" si="0"/>
        <v>13</v>
      </c>
      <c r="B19" s="40"/>
      <c r="C19" s="41"/>
      <c r="D19" s="42"/>
      <c r="E19" s="46"/>
      <c r="F19" s="45" t="b">
        <f t="shared" si="1"/>
        <v>0</v>
      </c>
      <c r="G19" s="46"/>
      <c r="H19" s="45">
        <f t="shared" si="2"/>
        <v>12</v>
      </c>
      <c r="I19" s="46"/>
      <c r="J19" s="176" t="e">
        <f t="shared" ca="1" si="3"/>
        <v>#N/A</v>
      </c>
      <c r="K19" s="47" t="e">
        <f t="shared" ca="1" si="4"/>
        <v>#N/A</v>
      </c>
      <c r="L19" s="47" t="str">
        <f t="shared" ca="1" si="5"/>
        <v/>
      </c>
    </row>
    <row r="20" spans="1:12">
      <c r="A20" s="135">
        <f t="shared" si="0"/>
        <v>14</v>
      </c>
      <c r="B20" s="40"/>
      <c r="C20" s="41"/>
      <c r="D20" s="42"/>
      <c r="E20" s="46"/>
      <c r="F20" s="45" t="b">
        <f t="shared" si="1"/>
        <v>0</v>
      </c>
      <c r="G20" s="46"/>
      <c r="H20" s="45">
        <f t="shared" si="2"/>
        <v>13</v>
      </c>
      <c r="I20" s="46"/>
      <c r="J20" s="176" t="e">
        <f t="shared" ca="1" si="3"/>
        <v>#N/A</v>
      </c>
      <c r="K20" s="47" t="e">
        <f t="shared" ca="1" si="4"/>
        <v>#N/A</v>
      </c>
      <c r="L20" s="47" t="str">
        <f t="shared" ca="1" si="5"/>
        <v/>
      </c>
    </row>
    <row r="21" spans="1:12">
      <c r="A21" s="135">
        <f t="shared" si="0"/>
        <v>15</v>
      </c>
      <c r="B21" s="40"/>
      <c r="C21" s="41"/>
      <c r="D21" s="42"/>
      <c r="E21" s="46"/>
      <c r="F21" s="45" t="b">
        <f t="shared" si="1"/>
        <v>0</v>
      </c>
      <c r="G21" s="46"/>
      <c r="H21" s="45">
        <f t="shared" si="2"/>
        <v>14</v>
      </c>
      <c r="I21" s="46"/>
      <c r="J21" s="176" t="e">
        <f t="shared" ca="1" si="3"/>
        <v>#N/A</v>
      </c>
      <c r="K21" s="47" t="e">
        <f t="shared" ca="1" si="4"/>
        <v>#N/A</v>
      </c>
      <c r="L21" s="47" t="str">
        <f t="shared" ca="1" si="5"/>
        <v/>
      </c>
    </row>
    <row r="22" spans="1:12">
      <c r="A22" s="135">
        <f t="shared" si="0"/>
        <v>16</v>
      </c>
      <c r="B22" s="40"/>
      <c r="C22" s="41"/>
      <c r="D22" s="42"/>
      <c r="E22" s="46"/>
      <c r="F22" s="45" t="b">
        <f t="shared" si="1"/>
        <v>0</v>
      </c>
      <c r="G22" s="46"/>
      <c r="H22" s="45">
        <f t="shared" si="2"/>
        <v>15</v>
      </c>
      <c r="I22" s="46"/>
      <c r="J22" s="176" t="e">
        <f t="shared" ca="1" si="3"/>
        <v>#N/A</v>
      </c>
      <c r="K22" s="47" t="e">
        <f t="shared" ca="1" si="4"/>
        <v>#N/A</v>
      </c>
      <c r="L22" s="47" t="str">
        <f t="shared" ca="1" si="5"/>
        <v/>
      </c>
    </row>
    <row r="23" spans="1:12">
      <c r="A23" s="135">
        <f t="shared" si="0"/>
        <v>17</v>
      </c>
      <c r="B23" s="40"/>
      <c r="C23" s="41"/>
      <c r="D23" s="42"/>
      <c r="E23" s="46"/>
      <c r="F23" s="45" t="b">
        <f t="shared" si="1"/>
        <v>0</v>
      </c>
      <c r="G23" s="46"/>
      <c r="H23" s="45">
        <f t="shared" si="2"/>
        <v>16</v>
      </c>
      <c r="I23" s="46"/>
      <c r="J23" s="176" t="e">
        <f t="shared" ca="1" si="3"/>
        <v>#N/A</v>
      </c>
      <c r="K23" s="47" t="e">
        <f t="shared" ca="1" si="4"/>
        <v>#N/A</v>
      </c>
      <c r="L23" s="47" t="str">
        <f t="shared" ca="1" si="5"/>
        <v/>
      </c>
    </row>
    <row r="24" spans="1:12">
      <c r="A24" s="135">
        <f t="shared" si="0"/>
        <v>18</v>
      </c>
      <c r="B24" s="40"/>
      <c r="C24" s="41"/>
      <c r="D24" s="42"/>
      <c r="E24" s="46"/>
      <c r="F24" s="45" t="b">
        <f t="shared" si="1"/>
        <v>0</v>
      </c>
      <c r="G24" s="46"/>
      <c r="H24" s="45">
        <f t="shared" si="2"/>
        <v>17</v>
      </c>
      <c r="I24" s="46"/>
      <c r="J24" s="176" t="e">
        <f t="shared" ca="1" si="3"/>
        <v>#N/A</v>
      </c>
      <c r="K24" s="47" t="e">
        <f t="shared" ca="1" si="4"/>
        <v>#N/A</v>
      </c>
      <c r="L24" s="47" t="str">
        <f t="shared" ca="1" si="5"/>
        <v/>
      </c>
    </row>
    <row r="25" spans="1:12">
      <c r="A25" s="135">
        <f t="shared" si="0"/>
        <v>19</v>
      </c>
      <c r="B25" s="40"/>
      <c r="C25" s="41"/>
      <c r="D25" s="42"/>
      <c r="E25" s="46"/>
      <c r="F25" s="45" t="b">
        <f t="shared" si="1"/>
        <v>0</v>
      </c>
      <c r="G25" s="46"/>
      <c r="H25" s="45">
        <f t="shared" si="2"/>
        <v>18</v>
      </c>
      <c r="I25" s="46"/>
      <c r="J25" s="176" t="e">
        <f t="shared" ca="1" si="3"/>
        <v>#N/A</v>
      </c>
      <c r="K25" s="47" t="e">
        <f t="shared" ca="1" si="4"/>
        <v>#N/A</v>
      </c>
      <c r="L25" s="47" t="str">
        <f t="shared" ca="1" si="5"/>
        <v/>
      </c>
    </row>
    <row r="26" spans="1:12">
      <c r="A26" s="135">
        <f t="shared" si="0"/>
        <v>20</v>
      </c>
      <c r="B26" s="40"/>
      <c r="C26" s="41"/>
      <c r="D26" s="42"/>
      <c r="E26" s="46"/>
      <c r="F26" s="45" t="b">
        <f t="shared" si="1"/>
        <v>0</v>
      </c>
      <c r="G26" s="46"/>
      <c r="H26" s="45">
        <f t="shared" si="2"/>
        <v>19</v>
      </c>
      <c r="I26" s="46"/>
      <c r="J26" s="176" t="e">
        <f t="shared" ca="1" si="3"/>
        <v>#N/A</v>
      </c>
      <c r="K26" s="47" t="e">
        <f t="shared" ca="1" si="4"/>
        <v>#N/A</v>
      </c>
      <c r="L26" s="47" t="str">
        <f t="shared" ca="1" si="5"/>
        <v/>
      </c>
    </row>
    <row r="27" spans="1:12">
      <c r="A27" s="135">
        <f t="shared" si="0"/>
        <v>21</v>
      </c>
      <c r="B27" s="40"/>
      <c r="C27" s="41"/>
      <c r="D27" s="42"/>
      <c r="E27" s="46"/>
      <c r="F27" s="45" t="b">
        <f t="shared" si="1"/>
        <v>0</v>
      </c>
      <c r="G27" s="46"/>
      <c r="H27" s="45">
        <f t="shared" si="2"/>
        <v>20</v>
      </c>
      <c r="I27" s="46"/>
      <c r="J27" s="176" t="e">
        <f t="shared" ca="1" si="3"/>
        <v>#N/A</v>
      </c>
      <c r="K27" s="47" t="e">
        <f t="shared" ca="1" si="4"/>
        <v>#N/A</v>
      </c>
      <c r="L27" s="47" t="str">
        <f t="shared" ca="1" si="5"/>
        <v/>
      </c>
    </row>
    <row r="28" spans="1:12">
      <c r="A28" s="135">
        <f t="shared" si="0"/>
        <v>22</v>
      </c>
      <c r="B28" s="40"/>
      <c r="C28" s="41"/>
      <c r="D28" s="42"/>
      <c r="E28" s="46"/>
      <c r="F28" s="45" t="b">
        <f t="shared" si="1"/>
        <v>0</v>
      </c>
      <c r="G28" s="46"/>
      <c r="H28" s="45">
        <f t="shared" si="2"/>
        <v>21</v>
      </c>
      <c r="I28" s="46"/>
      <c r="J28" s="176" t="e">
        <f t="shared" ca="1" si="3"/>
        <v>#N/A</v>
      </c>
      <c r="K28" s="47" t="e">
        <f t="shared" ca="1" si="4"/>
        <v>#N/A</v>
      </c>
      <c r="L28" s="47" t="str">
        <f t="shared" ca="1" si="5"/>
        <v/>
      </c>
    </row>
    <row r="29" spans="1:12">
      <c r="A29" s="135">
        <f t="shared" si="0"/>
        <v>23</v>
      </c>
      <c r="B29" s="40"/>
      <c r="C29" s="41"/>
      <c r="D29" s="42"/>
      <c r="E29" s="46"/>
      <c r="F29" s="45" t="b">
        <f t="shared" si="1"/>
        <v>0</v>
      </c>
      <c r="G29" s="46"/>
      <c r="H29" s="45">
        <f t="shared" si="2"/>
        <v>22</v>
      </c>
      <c r="I29" s="46"/>
      <c r="J29" s="176" t="e">
        <f t="shared" ca="1" si="3"/>
        <v>#N/A</v>
      </c>
      <c r="K29" s="47" t="e">
        <f t="shared" ca="1" si="4"/>
        <v>#N/A</v>
      </c>
      <c r="L29" s="47" t="str">
        <f t="shared" ca="1" si="5"/>
        <v/>
      </c>
    </row>
    <row r="30" spans="1:12">
      <c r="A30" s="135">
        <f t="shared" si="0"/>
        <v>24</v>
      </c>
      <c r="B30" s="40"/>
      <c r="C30" s="41"/>
      <c r="D30" s="42"/>
      <c r="E30" s="46"/>
      <c r="F30" s="45" t="b">
        <f t="shared" si="1"/>
        <v>0</v>
      </c>
      <c r="G30" s="46"/>
      <c r="H30" s="45">
        <f t="shared" si="2"/>
        <v>23</v>
      </c>
      <c r="I30" s="46"/>
      <c r="J30" s="176" t="e">
        <f t="shared" ca="1" si="3"/>
        <v>#N/A</v>
      </c>
      <c r="K30" s="47" t="e">
        <f t="shared" ca="1" si="4"/>
        <v>#N/A</v>
      </c>
      <c r="L30" s="47" t="str">
        <f t="shared" ca="1" si="5"/>
        <v/>
      </c>
    </row>
    <row r="31" spans="1:12">
      <c r="A31" s="135">
        <f t="shared" si="0"/>
        <v>25</v>
      </c>
      <c r="B31" s="40"/>
      <c r="C31" s="41"/>
      <c r="D31" s="42"/>
      <c r="E31" s="46"/>
      <c r="F31" s="45" t="b">
        <f t="shared" si="1"/>
        <v>0</v>
      </c>
      <c r="G31" s="46"/>
      <c r="H31" s="45">
        <f t="shared" si="2"/>
        <v>24</v>
      </c>
      <c r="I31" s="46"/>
      <c r="J31" s="176" t="e">
        <f t="shared" ca="1" si="3"/>
        <v>#N/A</v>
      </c>
      <c r="K31" s="47" t="e">
        <f t="shared" ca="1" si="4"/>
        <v>#N/A</v>
      </c>
      <c r="L31" s="47" t="str">
        <f t="shared" ca="1" si="5"/>
        <v/>
      </c>
    </row>
    <row r="32" spans="1:12">
      <c r="A32" s="135">
        <f t="shared" si="0"/>
        <v>26</v>
      </c>
      <c r="B32" s="40"/>
      <c r="C32" s="41"/>
      <c r="D32" s="42"/>
      <c r="E32" s="46"/>
      <c r="F32" s="45" t="b">
        <f t="shared" si="1"/>
        <v>0</v>
      </c>
      <c r="G32" s="46"/>
      <c r="H32" s="45">
        <f t="shared" si="2"/>
        <v>25</v>
      </c>
      <c r="I32" s="46"/>
      <c r="J32" s="176" t="e">
        <f t="shared" ca="1" si="3"/>
        <v>#N/A</v>
      </c>
      <c r="K32" s="47" t="e">
        <f t="shared" ca="1" si="4"/>
        <v>#N/A</v>
      </c>
      <c r="L32" s="47" t="str">
        <f t="shared" ca="1" si="5"/>
        <v/>
      </c>
    </row>
    <row r="33" spans="1:12">
      <c r="A33" s="135">
        <f t="shared" si="0"/>
        <v>27</v>
      </c>
      <c r="B33" s="40"/>
      <c r="C33" s="41"/>
      <c r="D33" s="42"/>
      <c r="E33" s="46"/>
      <c r="F33" s="45" t="b">
        <f t="shared" si="1"/>
        <v>0</v>
      </c>
      <c r="G33" s="46"/>
      <c r="H33" s="45">
        <f t="shared" si="2"/>
        <v>26</v>
      </c>
      <c r="I33" s="46"/>
      <c r="J33" s="176" t="e">
        <f t="shared" ca="1" si="3"/>
        <v>#N/A</v>
      </c>
      <c r="K33" s="47" t="e">
        <f t="shared" ca="1" si="4"/>
        <v>#N/A</v>
      </c>
      <c r="L33" s="47" t="str">
        <f t="shared" ca="1" si="5"/>
        <v/>
      </c>
    </row>
    <row r="34" spans="1:12">
      <c r="A34" s="135">
        <f t="shared" si="0"/>
        <v>28</v>
      </c>
      <c r="B34" s="40"/>
      <c r="C34" s="41"/>
      <c r="D34" s="42"/>
      <c r="E34" s="46"/>
      <c r="F34" s="45" t="b">
        <f t="shared" si="1"/>
        <v>0</v>
      </c>
      <c r="G34" s="46"/>
      <c r="H34" s="45">
        <f t="shared" si="2"/>
        <v>27</v>
      </c>
      <c r="I34" s="46"/>
      <c r="J34" s="176" t="e">
        <f t="shared" ca="1" si="3"/>
        <v>#N/A</v>
      </c>
      <c r="K34" s="47" t="e">
        <f t="shared" ca="1" si="4"/>
        <v>#N/A</v>
      </c>
      <c r="L34" s="47" t="str">
        <f t="shared" ca="1" si="5"/>
        <v/>
      </c>
    </row>
    <row r="35" spans="1:12">
      <c r="A35" s="135">
        <f t="shared" si="0"/>
        <v>29</v>
      </c>
      <c r="B35" s="40"/>
      <c r="C35" s="41"/>
      <c r="D35" s="42"/>
      <c r="E35" s="46"/>
      <c r="F35" s="45" t="b">
        <f t="shared" si="1"/>
        <v>0</v>
      </c>
      <c r="G35" s="46"/>
      <c r="H35" s="45">
        <f t="shared" si="2"/>
        <v>28</v>
      </c>
      <c r="I35" s="46"/>
      <c r="J35" s="176" t="e">
        <f t="shared" ca="1" si="3"/>
        <v>#N/A</v>
      </c>
      <c r="K35" s="47" t="e">
        <f t="shared" ca="1" si="4"/>
        <v>#N/A</v>
      </c>
      <c r="L35" s="47" t="str">
        <f t="shared" ca="1" si="5"/>
        <v/>
      </c>
    </row>
    <row r="36" spans="1:12">
      <c r="A36" s="135">
        <f t="shared" si="0"/>
        <v>30</v>
      </c>
      <c r="B36" s="40"/>
      <c r="C36" s="41"/>
      <c r="D36" s="42"/>
      <c r="E36" s="46"/>
      <c r="F36" s="45" t="b">
        <f t="shared" si="1"/>
        <v>0</v>
      </c>
      <c r="G36" s="46"/>
      <c r="H36" s="45">
        <f t="shared" si="2"/>
        <v>29</v>
      </c>
      <c r="I36" s="46"/>
      <c r="J36" s="176" t="e">
        <f t="shared" ca="1" si="3"/>
        <v>#N/A</v>
      </c>
      <c r="K36" s="47" t="e">
        <f t="shared" ca="1" si="4"/>
        <v>#N/A</v>
      </c>
      <c r="L36" s="47" t="str">
        <f t="shared" ca="1" si="5"/>
        <v/>
      </c>
    </row>
    <row r="37" spans="1:12">
      <c r="A37" s="135">
        <f t="shared" si="0"/>
        <v>31</v>
      </c>
      <c r="B37" s="40"/>
      <c r="C37" s="41"/>
      <c r="D37" s="42"/>
      <c r="E37" s="46"/>
      <c r="F37" s="45" t="b">
        <f t="shared" si="1"/>
        <v>0</v>
      </c>
      <c r="G37" s="46"/>
      <c r="H37" s="45">
        <f t="shared" si="2"/>
        <v>30</v>
      </c>
      <c r="I37" s="46"/>
      <c r="J37" s="176" t="e">
        <f t="shared" ca="1" si="3"/>
        <v>#N/A</v>
      </c>
      <c r="K37" s="47" t="e">
        <f t="shared" ca="1" si="4"/>
        <v>#N/A</v>
      </c>
      <c r="L37" s="47" t="str">
        <f t="shared" ca="1" si="5"/>
        <v/>
      </c>
    </row>
    <row r="38" spans="1:12">
      <c r="A38" s="135">
        <f t="shared" si="0"/>
        <v>32</v>
      </c>
      <c r="B38" s="40"/>
      <c r="C38" s="41"/>
      <c r="D38" s="42"/>
      <c r="E38" s="46"/>
      <c r="F38" s="45" t="b">
        <f t="shared" si="1"/>
        <v>0</v>
      </c>
      <c r="G38" s="46"/>
      <c r="H38" s="45">
        <f t="shared" si="2"/>
        <v>31</v>
      </c>
      <c r="I38" s="46"/>
      <c r="J38" s="176" t="e">
        <f t="shared" ca="1" si="3"/>
        <v>#N/A</v>
      </c>
      <c r="K38" s="47" t="e">
        <f t="shared" ca="1" si="4"/>
        <v>#N/A</v>
      </c>
      <c r="L38" s="47" t="str">
        <f t="shared" ca="1" si="5"/>
        <v/>
      </c>
    </row>
    <row r="39" spans="1:12">
      <c r="A39" s="135">
        <f t="shared" si="0"/>
        <v>33</v>
      </c>
      <c r="B39" s="40"/>
      <c r="C39" s="41"/>
      <c r="D39" s="42"/>
      <c r="E39" s="46"/>
      <c r="F39" s="45" t="b">
        <f t="shared" si="1"/>
        <v>0</v>
      </c>
      <c r="G39" s="46"/>
      <c r="H39" s="45">
        <f t="shared" si="2"/>
        <v>32</v>
      </c>
      <c r="I39" s="46"/>
      <c r="J39" s="176" t="e">
        <f t="shared" ca="1" si="3"/>
        <v>#N/A</v>
      </c>
      <c r="K39" s="47" t="e">
        <f t="shared" ca="1" si="4"/>
        <v>#N/A</v>
      </c>
      <c r="L39" s="47" t="str">
        <f t="shared" ca="1" si="5"/>
        <v/>
      </c>
    </row>
    <row r="40" spans="1:12">
      <c r="A40" s="135">
        <f t="shared" si="0"/>
        <v>34</v>
      </c>
      <c r="B40" s="40"/>
      <c r="C40" s="41"/>
      <c r="D40" s="42"/>
      <c r="E40" s="46"/>
      <c r="F40" s="45" t="b">
        <f t="shared" si="1"/>
        <v>0</v>
      </c>
      <c r="G40" s="46"/>
      <c r="H40" s="45">
        <f t="shared" si="2"/>
        <v>33</v>
      </c>
      <c r="I40" s="46"/>
      <c r="J40" s="176" t="e">
        <f t="shared" ca="1" si="3"/>
        <v>#N/A</v>
      </c>
      <c r="K40" s="47" t="e">
        <f t="shared" ca="1" si="4"/>
        <v>#N/A</v>
      </c>
      <c r="L40" s="47" t="str">
        <f t="shared" ca="1" si="5"/>
        <v/>
      </c>
    </row>
  </sheetData>
  <autoFilter ref="B6:C6"/>
  <mergeCells count="3">
    <mergeCell ref="B3:D3"/>
    <mergeCell ref="J3:L3"/>
    <mergeCell ref="J4:L4"/>
  </mergeCells>
  <phoneticPr fontId="10" type="noConversion"/>
  <conditionalFormatting sqref="B7:B40">
    <cfRule type="expression" dxfId="93" priority="0" stopIfTrue="1">
      <formula>$F7</formula>
    </cfRule>
  </conditionalFormatting>
  <conditionalFormatting sqref="C7:C40">
    <cfRule type="expression" dxfId="92" priority="10" stopIfTrue="1">
      <formula>NOT(ISBLANK(C7))</formula>
    </cfRule>
  </conditionalFormatting>
  <conditionalFormatting sqref="D7">
    <cfRule type="expression" dxfId="91" priority="4" stopIfTrue="1">
      <formula>ISBLANK($B7)</formula>
    </cfRule>
    <cfRule type="expression" dxfId="90" priority="5" stopIfTrue="1">
      <formula>AND(D7,NOT(ISBLANK($B7)))</formula>
    </cfRule>
    <cfRule type="expression" dxfId="89" priority="6" stopIfTrue="1">
      <formula>AND(NOT(D7),NOT(ISBLANK(D7)),NOT(ISBLANK($B7)))</formula>
    </cfRule>
  </conditionalFormatting>
  <conditionalFormatting sqref="D8:D40">
    <cfRule type="expression" dxfId="88" priority="1" stopIfTrue="1">
      <formula>ISBLANK($B8)</formula>
    </cfRule>
    <cfRule type="expression" dxfId="87" priority="2" stopIfTrue="1">
      <formula>AND(D8,NOT(ISBLANK($B8)))</formula>
    </cfRule>
    <cfRule type="expression" dxfId="86" priority="3" stopIfTrue="1">
      <formula>AND(NOT(D8),NOT(ISBLANK(D8)),NOT(ISBLANK($B8)))</formula>
    </cfRule>
  </conditionalFormatting>
  <dataValidations count="1">
    <dataValidation type="list" allowBlank="1" showInputMessage="1" showErrorMessage="1" sqref="D7:D40">
      <formula1>"TRUE, FALSE"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AD106"/>
  <sheetViews>
    <sheetView workbookViewId="0">
      <pane ySplit="6" topLeftCell="A7" activePane="bottomLeft" state="frozen"/>
      <selection activeCell="H5" sqref="H5"/>
      <selection pane="bottomLeft" activeCell="Y7" sqref="Y7"/>
    </sheetView>
  </sheetViews>
  <sheetFormatPr baseColWidth="10" defaultRowHeight="13" x14ac:dyDescent="0"/>
  <cols>
    <col min="1" max="2" width="10.7109375" hidden="1" customWidth="1"/>
    <col min="3" max="3" width="25.5703125" hidden="1" customWidth="1"/>
    <col min="4" max="4" width="12" hidden="1" customWidth="1"/>
    <col min="5" max="5" width="10.7109375" hidden="1" customWidth="1"/>
    <col min="6" max="6" width="13.85546875" hidden="1" customWidth="1"/>
    <col min="7" max="7" width="7.7109375" hidden="1" customWidth="1"/>
    <col min="8" max="8" width="15.7109375" hidden="1" customWidth="1"/>
    <col min="9" max="9" width="27.85546875" customWidth="1"/>
    <col min="11" max="11" width="17.85546875" customWidth="1"/>
    <col min="12" max="17" width="5.5703125" hidden="1" customWidth="1"/>
    <col min="18" max="18" width="6.42578125" hidden="1" customWidth="1"/>
    <col min="19" max="19" width="9" hidden="1" customWidth="1"/>
    <col min="20" max="20" width="13.42578125" hidden="1" customWidth="1"/>
    <col min="21" max="21" width="12.5703125" hidden="1" customWidth="1"/>
    <col min="22" max="22" width="7" hidden="1" customWidth="1"/>
    <col min="23" max="23" width="8.7109375" hidden="1" customWidth="1"/>
    <col min="24" max="24" width="8.28515625" hidden="1" customWidth="1"/>
    <col min="25" max="30" width="4.140625" customWidth="1"/>
  </cols>
  <sheetData>
    <row r="1" spans="1:30" ht="26" hidden="1">
      <c r="A1" s="73" t="s">
        <v>15</v>
      </c>
      <c r="B1" s="22">
        <f ca="1">COUNTA(AssetName)</f>
        <v>1</v>
      </c>
      <c r="C1" s="22">
        <f ca="1">COUNTA(SharingActorName)</f>
        <v>1</v>
      </c>
      <c r="D1" s="22">
        <f ca="1">COUNTA(SharedResourceName)</f>
        <v>1</v>
      </c>
      <c r="E1" s="22">
        <f ca="1">COUNTA(SharedNonAssetDataName)</f>
        <v>1</v>
      </c>
      <c r="F1" s="22">
        <f ca="1">COUNTA(SharedConnectionName)</f>
        <v>1</v>
      </c>
      <c r="G1" s="77"/>
      <c r="H1" s="77"/>
      <c r="I1" s="77"/>
      <c r="J1" s="77"/>
      <c r="K1" s="270" t="s">
        <v>8</v>
      </c>
      <c r="L1" s="22">
        <v>1</v>
      </c>
      <c r="M1" s="22">
        <v>2</v>
      </c>
      <c r="N1" s="22">
        <v>5</v>
      </c>
      <c r="O1" s="22">
        <v>1</v>
      </c>
      <c r="P1" s="22">
        <v>2</v>
      </c>
      <c r="Q1" s="22">
        <v>5</v>
      </c>
      <c r="S1" s="22"/>
      <c r="T1" s="22"/>
      <c r="U1" s="22"/>
      <c r="V1" s="22"/>
      <c r="W1" s="22"/>
      <c r="Y1" s="22"/>
      <c r="Z1" s="22"/>
      <c r="AA1" s="22"/>
      <c r="AB1" s="22"/>
      <c r="AC1" s="22"/>
      <c r="AD1" s="22"/>
    </row>
    <row r="2" spans="1:30" ht="26" hidden="1">
      <c r="A2" s="73" t="s">
        <v>309</v>
      </c>
      <c r="B2" s="22">
        <f>ROW(A$7)</f>
        <v>7</v>
      </c>
      <c r="C2" s="22">
        <f ca="1">B3+1</f>
        <v>9</v>
      </c>
      <c r="D2" s="22">
        <f ca="1">C3+1</f>
        <v>11</v>
      </c>
      <c r="E2" s="22">
        <f ca="1">D3+1</f>
        <v>13</v>
      </c>
      <c r="F2" s="22">
        <f t="shared" ref="F2" ca="1" si="0">E3+1</f>
        <v>15</v>
      </c>
      <c r="G2" s="77"/>
      <c r="H2" s="77"/>
      <c r="I2" s="77"/>
      <c r="J2" s="77"/>
      <c r="K2" s="271"/>
      <c r="L2" s="22">
        <v>3</v>
      </c>
      <c r="M2" s="22">
        <v>4</v>
      </c>
      <c r="N2" s="22">
        <v>6</v>
      </c>
      <c r="O2" s="22">
        <v>3</v>
      </c>
      <c r="P2" s="22">
        <v>4</v>
      </c>
      <c r="Q2" s="22">
        <v>6</v>
      </c>
      <c r="S2" s="22"/>
      <c r="T2" s="22"/>
      <c r="U2" s="22"/>
      <c r="V2" s="22"/>
      <c r="W2" s="22"/>
      <c r="Y2" s="22"/>
      <c r="Z2" s="22"/>
      <c r="AA2" s="22"/>
      <c r="AB2" s="22"/>
      <c r="AC2" s="22"/>
      <c r="AD2" s="22"/>
    </row>
    <row r="3" spans="1:30" ht="26" hidden="1">
      <c r="A3" s="73" t="s">
        <v>16</v>
      </c>
      <c r="B3" s="22">
        <f ca="1">B2+(B1*2) - 1</f>
        <v>8</v>
      </c>
      <c r="C3" s="22">
        <f t="shared" ref="C3:F3" ca="1" si="1">C2+(C1*2) - 1</f>
        <v>10</v>
      </c>
      <c r="D3" s="22">
        <f t="shared" ref="D3" ca="1" si="2">D2+(D1*2) - 1</f>
        <v>12</v>
      </c>
      <c r="E3" s="22">
        <f t="shared" ca="1" si="1"/>
        <v>14</v>
      </c>
      <c r="F3" s="22">
        <f t="shared" ca="1" si="1"/>
        <v>16</v>
      </c>
      <c r="G3" s="77"/>
      <c r="H3" s="77"/>
      <c r="I3" s="77"/>
      <c r="J3" s="77"/>
      <c r="K3" s="73" t="s">
        <v>9</v>
      </c>
      <c r="L3" s="22">
        <v>1</v>
      </c>
      <c r="M3" s="22">
        <v>2</v>
      </c>
      <c r="N3" s="22">
        <v>3</v>
      </c>
      <c r="O3" s="22">
        <v>1</v>
      </c>
      <c r="P3" s="22">
        <v>2</v>
      </c>
      <c r="Q3" s="22">
        <v>3</v>
      </c>
      <c r="S3" s="95" t="s">
        <v>175</v>
      </c>
      <c r="T3" s="22">
        <f>COLUMN($I3)</f>
        <v>9</v>
      </c>
      <c r="U3" s="22">
        <f>COLUMN($J3)</f>
        <v>10</v>
      </c>
      <c r="V3" s="22"/>
      <c r="W3" s="22"/>
      <c r="Y3" s="22"/>
      <c r="Z3" s="22"/>
      <c r="AA3" s="22"/>
      <c r="AB3" s="22"/>
      <c r="AC3" s="22"/>
      <c r="AD3" s="22"/>
    </row>
    <row r="4" spans="1:30" ht="16" hidden="1" customHeight="1">
      <c r="A4" s="274" t="s">
        <v>14</v>
      </c>
      <c r="B4" s="274"/>
      <c r="C4" s="274"/>
      <c r="D4" s="274"/>
      <c r="E4" s="274"/>
      <c r="F4" s="274"/>
      <c r="G4" s="274"/>
      <c r="H4" s="274"/>
      <c r="I4" s="275"/>
      <c r="J4" s="275"/>
      <c r="K4" s="275"/>
      <c r="L4" s="275"/>
      <c r="M4" s="275"/>
      <c r="N4" s="275"/>
      <c r="O4" s="275"/>
      <c r="P4" s="275"/>
      <c r="Q4" s="276"/>
      <c r="S4" s="217" t="s">
        <v>262</v>
      </c>
      <c r="T4" s="218"/>
      <c r="U4" s="218"/>
      <c r="V4" s="218"/>
      <c r="W4" s="248"/>
      <c r="Y4" s="200" t="s">
        <v>71</v>
      </c>
      <c r="Z4" s="202"/>
      <c r="AA4" s="202"/>
      <c r="AB4" s="202"/>
      <c r="AC4" s="202"/>
      <c r="AD4" s="225"/>
    </row>
    <row r="5" spans="1:30" ht="23" customHeight="1">
      <c r="A5" s="24"/>
      <c r="B5" s="277" t="s">
        <v>58</v>
      </c>
      <c r="C5" s="273"/>
      <c r="D5" s="273"/>
      <c r="E5" s="273"/>
      <c r="F5" s="273"/>
      <c r="G5" s="24"/>
      <c r="H5" s="24"/>
      <c r="I5" s="58" t="s">
        <v>102</v>
      </c>
      <c r="J5" s="59" t="s">
        <v>103</v>
      </c>
      <c r="K5" s="60" t="s">
        <v>104</v>
      </c>
      <c r="L5" s="217" t="s">
        <v>24</v>
      </c>
      <c r="M5" s="218"/>
      <c r="N5" s="218"/>
      <c r="O5" s="218"/>
      <c r="P5" s="218"/>
      <c r="Q5" s="248"/>
      <c r="S5" s="24"/>
      <c r="T5" s="76" t="s">
        <v>174</v>
      </c>
      <c r="U5" s="76" t="s">
        <v>305</v>
      </c>
      <c r="V5" s="24"/>
      <c r="W5" s="24"/>
      <c r="Y5" s="272" t="s">
        <v>59</v>
      </c>
      <c r="Z5" s="271"/>
      <c r="AA5" s="271"/>
      <c r="AB5" s="271"/>
      <c r="AC5" s="271"/>
      <c r="AD5" s="271"/>
    </row>
    <row r="6" spans="1:30" ht="32" customHeight="1">
      <c r="A6" s="76" t="s">
        <v>186</v>
      </c>
      <c r="B6" s="78" t="s">
        <v>306</v>
      </c>
      <c r="C6" s="78" t="s">
        <v>34</v>
      </c>
      <c r="D6" s="78" t="s">
        <v>380</v>
      </c>
      <c r="E6" s="78" t="s">
        <v>307</v>
      </c>
      <c r="F6" s="78" t="s">
        <v>308</v>
      </c>
      <c r="G6" s="76" t="s">
        <v>310</v>
      </c>
      <c r="H6" s="80" t="s">
        <v>73</v>
      </c>
      <c r="I6" s="72" t="s">
        <v>101</v>
      </c>
      <c r="J6" s="62" t="s">
        <v>69</v>
      </c>
      <c r="K6" s="63" t="s">
        <v>153</v>
      </c>
      <c r="L6" s="217" t="s">
        <v>22</v>
      </c>
      <c r="M6" s="218"/>
      <c r="N6" s="248"/>
      <c r="O6" s="217" t="s">
        <v>23</v>
      </c>
      <c r="P6" s="218"/>
      <c r="Q6" s="248"/>
      <c r="R6" s="75" t="s">
        <v>36</v>
      </c>
      <c r="S6" s="76" t="s">
        <v>304</v>
      </c>
      <c r="T6" s="76" t="s">
        <v>265</v>
      </c>
      <c r="U6" s="76" t="s">
        <v>173</v>
      </c>
      <c r="V6" s="76" t="s">
        <v>263</v>
      </c>
      <c r="W6" s="76" t="s">
        <v>264</v>
      </c>
      <c r="X6" s="75" t="s">
        <v>144</v>
      </c>
      <c r="Y6" s="272" t="s">
        <v>158</v>
      </c>
      <c r="Z6" s="273"/>
      <c r="AA6" s="273"/>
      <c r="AB6" s="272" t="s">
        <v>159</v>
      </c>
      <c r="AC6" s="273"/>
      <c r="AD6" s="273"/>
    </row>
    <row r="7" spans="1:30" ht="16">
      <c r="A7" s="45">
        <f>ROW()</f>
        <v>7</v>
      </c>
      <c r="B7" s="45" t="b">
        <f ca="1">AND($A7&gt;=B$2,$A7&lt;=B$3)</f>
        <v>1</v>
      </c>
      <c r="C7" s="45" t="b">
        <f t="shared" ref="C7:F26" ca="1" si="3">AND($A7&gt;=C$2,$A7&lt;=C$3)</f>
        <v>0</v>
      </c>
      <c r="D7" s="45" t="b">
        <f t="shared" ca="1" si="3"/>
        <v>0</v>
      </c>
      <c r="E7" s="45" t="b">
        <f t="shared" ca="1" si="3"/>
        <v>0</v>
      </c>
      <c r="F7" s="45" t="b">
        <f t="shared" ca="1" si="3"/>
        <v>0</v>
      </c>
      <c r="G7" s="77">
        <f ca="1">ROUNDUP(H7/2,0)</f>
        <v>1</v>
      </c>
      <c r="H7" s="22">
        <f ca="1">IF($B7,$A7-$B$2,
  IF($C7,$A7-$C$2,
  IF($D7,$A7-$D$2,
  IF($E7,$A7-$E$2,
  IF($F7,$A7-$F$2,-1)))))+1</f>
        <v>1</v>
      </c>
      <c r="I7" s="79" t="str">
        <f ca="1">IF($B7,$B$6,
  IF($C7,$C$6,
  IF($D7,$D$6,
  IF($E7,$E$6,
  IF($F7,$F$6,"")))))</f>
        <v>Asset</v>
      </c>
      <c r="J7" s="266" t="str">
        <f ca="1">IFERROR(INDEX(IF($B7,AssetName,
  IF($C7,SharingActorName,
  IF($D7,SharedResourceName,
  IF($E7,SharedNonAssetDataName,
  IF($F7,SharedConnectionName,""))))),$G7),"")</f>
        <v/>
      </c>
      <c r="K7" s="267"/>
      <c r="L7" s="82" t="b">
        <f ca="1">AND(IFERROR(INDEX(IF($B7,MeaningfulAssetElv,
  IF($C7,MeaningfulSharingActorElv,
  IF($D7, MeaningfulSharedResourceElv,
  IF($E7,MeaningfulSharedNonAssetDataElv,
  IF($F7,MeaningfulSharedConnectionElv,FALSE))))),
  IF($B7,$H7,$G7),
  IF($B7,L$3,L$1)),
FALSE),
$J7&lt;&gt;"")</f>
        <v>0</v>
      </c>
      <c r="M7" s="83" t="b">
        <f ca="1">AND(IFERROR(INDEX(IF($B7,MeaningfulAssetElv,
  IF($C7,MeaningfulSharingActorElv,
  IF($D7, MeaningfulSharedResourceElv,
  IF($E7,MeaningfulSharedNonAssetDataElv,
  IF($F7,MeaningfulSharedConnectionElv,FALSE))))),
  IF($B7,$H7,$G7),
  IF($B7,M$3,M$1)),
FALSE),
$J7&lt;&gt;"")</f>
        <v>0</v>
      </c>
      <c r="N7" s="84" t="b">
        <f ca="1">AND(IFERROR(INDEX(IF($B7,MeaningfulAssetElv,
  IF($C7,MeaningfulSharingActorElv,
  IF($D7, MeaningfulSharedResourceElv,
  IF($E7,MeaningfulSharedNonAssetDataElv,
  IF($F7,MeaningfulSharedConnectionElv,FALSE))))),
  IF($B7,$H7,$G7),
  IF($B7,N$3,N$1)),
FALSE),
$J7&lt;&gt;"")</f>
        <v>0</v>
      </c>
      <c r="O7" s="82" t="b">
        <f ca="1">AND(IFERROR(INDEX(IF($B7,MeaningfulAssetDoS,
  IF($C7,MeaningfulSharingActorDoS,
  IF($D7,MeaningfulSharedResourceDoS,
  IF($E7,MeaningfulSharedNonAssetDataDoS,
  IF($F7,MeaningfulSharedConnectionDoS,FALSE))))),
  IF($B7,$H7,$G7),
  IF($B7,O$3,O$1)),
FALSE),
$J7&lt;&gt;"")</f>
        <v>0</v>
      </c>
      <c r="P7" s="83" t="b">
        <f ca="1">AND(IFERROR(INDEX(IF($B7,MeaningfulAssetDoS,
  IF($C7,MeaningfulSharingActorDoS,
  IF($D7,MeaningfulSharedResourceDoS,
  IF($E7,MeaningfulSharedNonAssetDataDoS,
  IF($F7,MeaningfulSharedConnectionDoS,FALSE))))),
  IF($B7,$H7,$G7),
  IF($B7,P$3,P$1)),
FALSE),
$J7&lt;&gt;"")</f>
        <v>0</v>
      </c>
      <c r="Q7" s="84" t="b">
        <f ca="1">AND(IFERROR(INDEX(IF($B7,MeaningfulAssetDoS,
  IF($C7,MeaningfulSharingActorDoS,
  IF($D7,MeaningfulSharedResourceDoS,
  IF($E7,MeaningfulSharedNonAssetDataDoS,
  IF($F7,MeaningfulSharedConnectionDoS,FALSE))))),
  IF($B7,$H7,$G7),
  IF($B7,Q$3,Q$1)),
FALSE),
$J7&lt;&gt;"")</f>
        <v>0</v>
      </c>
      <c r="S7" s="22">
        <f>A7-1</f>
        <v>6</v>
      </c>
      <c r="T7" s="22" t="str">
        <f ca="1">INDIRECT(ADDRESS($S7,T$3))</f>
        <v>U</v>
      </c>
      <c r="U7" s="22" t="str">
        <f ca="1">INDIRECT(ADDRESS($S7,U$3))</f>
        <v>D</v>
      </c>
      <c r="V7" s="22" t="b">
        <f ca="1">$T7=$I7</f>
        <v>0</v>
      </c>
      <c r="W7" s="22" t="b">
        <f ca="1">$U7=$J7</f>
        <v>0</v>
      </c>
      <c r="Y7" s="191"/>
      <c r="Z7" s="192"/>
      <c r="AA7" s="193"/>
      <c r="AB7" s="191"/>
      <c r="AC7" s="192"/>
      <c r="AD7" s="193"/>
    </row>
    <row r="8" spans="1:30" ht="16">
      <c r="A8" s="45">
        <f>ROW()</f>
        <v>8</v>
      </c>
      <c r="B8" s="45" t="b">
        <f t="shared" ref="B8:F27" ca="1" si="4">AND($A8&gt;=B$2,$A8&lt;=B$3)</f>
        <v>1</v>
      </c>
      <c r="C8" s="45" t="b">
        <f t="shared" ca="1" si="3"/>
        <v>0</v>
      </c>
      <c r="D8" s="45" t="b">
        <f t="shared" ca="1" si="3"/>
        <v>0</v>
      </c>
      <c r="E8" s="45" t="b">
        <f t="shared" ca="1" si="3"/>
        <v>0</v>
      </c>
      <c r="F8" s="45" t="b">
        <f t="shared" ca="1" si="3"/>
        <v>0</v>
      </c>
      <c r="G8" s="77">
        <f t="shared" ref="G8:G71" ca="1" si="5">ROUNDUP(H8/2,0)</f>
        <v>1</v>
      </c>
      <c r="H8" s="22">
        <f t="shared" ref="H8:H71" ca="1" si="6">IF($B8,$A8-$B$2,
  IF($C8,$A8-$C$2,
  IF($D8,$A8-$D$2,
  IF($E8,$A8-$E$2,
  IF($F8,$A8-$F$2,-1)))))+1</f>
        <v>2</v>
      </c>
      <c r="I8" s="79" t="str">
        <f t="shared" ref="I8:I71" ca="1" si="7">IF($B8,$B$6,
  IF($C8,$C$6,
  IF($D8,$D$6,
  IF($E8,$E$6,
  IF($F8,$F$6,"")))))</f>
        <v>Asset</v>
      </c>
      <c r="J8" s="268"/>
      <c r="K8" s="269"/>
      <c r="L8" s="47" t="b">
        <f ca="1">AND(IFERROR(INDEX(IF($B8,MeaningfulAssetElv,
  IF($C8,MeaningfulSharingActorElv,
  IF($D8, MeaningfulSharedResourceElv,
  IF($E8,MeaningfulSharedNonAssetDataElv,
  IF($F8,MeaningfulSharedConnectionElv,FALSE))))),
  IF($B8,$H8,$G8),
  IF($B8,L$3,L$2)),
FALSE),
$J7&lt;&gt;"")</f>
        <v>0</v>
      </c>
      <c r="M8" s="85" t="b">
        <f ca="1">AND(IFERROR(INDEX(IF($B8,MeaningfulAssetElv,
  IF($C8,MeaningfulSharingActorElv,
  IF($D8, MeaningfulSharedResourceElv,
  IF($E8,MeaningfulSharedNonAssetDataElv,
  IF($F8,MeaningfulSharedConnectionElv,FALSE))))),
  IF($B8,$H8,$G8),
  IF($B8,M$3,M$2)),
FALSE),
$J7&lt;&gt;"")</f>
        <v>0</v>
      </c>
      <c r="N8" s="86" t="b">
        <f ca="1">AND(IFERROR(INDEX(IF($B8,MeaningfulAssetElv,
  IF($C8,MeaningfulSharingActorElv,
  IF($D8, MeaningfulSharedResourceElv,
  IF($E8,MeaningfulSharedNonAssetDataElv,
  IF($F8,MeaningfulSharedConnectionElv,FALSE))))),
  IF($B8,$H8,$G8),
  IF($B8,N$3,N$2)),
FALSE),
$J7&lt;&gt;"")</f>
        <v>0</v>
      </c>
      <c r="O8" s="47" t="b">
        <f ca="1">AND(IFERROR(INDEX(IF($B8,MeaningfulAssetDoS,
  IF($C8,MeaningfulSharingActorDoS,
  IF($D8,MeaningfulSharedResourceDoS,
  IF($E8,MeaningfulSharedNonAssetDataDoS,
  IF($F8,MeaningfulSharedConnectionDoS,FALSE))))),
  IF($B8,$H8,$G8),
  IF($B8,O$3,O$2)),
FALSE),
$J7&lt;&gt;"")</f>
        <v>0</v>
      </c>
      <c r="P8" s="85" t="b">
        <f ca="1">AND(IFERROR(INDEX(IF($B8,MeaningfulAssetDoS,
  IF($C8,MeaningfulSharingActorDoS,
  IF($D8,MeaningfulSharedResourceDoS,
  IF($E8,MeaningfulSharedNonAssetDataDoS,
  IF($F8,MeaningfulSharedConnectionDoS,FALSE))))),
  IF($B8,$H8,$G8),
  IF($B8,P$3,P$2)),
FALSE),
$J7&lt;&gt;"")</f>
        <v>0</v>
      </c>
      <c r="Q8" s="86" t="b">
        <f ca="1">AND(IFERROR(INDEX(IF($B8,MeaningfulAssetDoS,
  IF($C8,MeaningfulSharingActorDoS,
  IF($D8,MeaningfulSharedResourceDoS,
  IF($E8,MeaningfulSharedNonAssetDataDoS,
  IF($F8,MeaningfulSharedConnectionDoS,FALSE))))),
  IF($B8,$H8,$G8),
  IF($B8,Q$3,Q$2)),
FALSE),
$J7&lt;&gt;"")</f>
        <v>0</v>
      </c>
      <c r="S8" s="22">
        <f t="shared" ref="S8:S71" si="8">A8-1</f>
        <v>7</v>
      </c>
      <c r="T8" s="22" t="str">
        <f t="shared" ref="T8:U32" ca="1" si="9">INDIRECT(ADDRESS($S8,T$3))</f>
        <v>Asset</v>
      </c>
      <c r="U8" s="22" t="str">
        <f t="shared" ca="1" si="9"/>
        <v/>
      </c>
      <c r="V8" s="22" t="b">
        <f t="shared" ref="V8:V71" ca="1" si="10">$T8=$I8</f>
        <v>1</v>
      </c>
      <c r="W8" s="22" t="b">
        <f t="shared" ref="W8:W71" ca="1" si="11">$U8=$J8</f>
        <v>1</v>
      </c>
      <c r="Y8" s="194"/>
      <c r="Z8" s="195"/>
      <c r="AA8" s="196"/>
      <c r="AB8" s="194"/>
      <c r="AC8" s="195"/>
      <c r="AD8" s="196"/>
    </row>
    <row r="9" spans="1:30" ht="16" customHeight="1">
      <c r="A9" s="45">
        <f>ROW()</f>
        <v>9</v>
      </c>
      <c r="B9" s="45" t="b">
        <f t="shared" ca="1" si="4"/>
        <v>0</v>
      </c>
      <c r="C9" s="45" t="b">
        <f t="shared" ca="1" si="3"/>
        <v>1</v>
      </c>
      <c r="D9" s="45" t="b">
        <f t="shared" ca="1" si="3"/>
        <v>0</v>
      </c>
      <c r="E9" s="45" t="b">
        <f t="shared" ca="1" si="3"/>
        <v>0</v>
      </c>
      <c r="F9" s="45" t="b">
        <f t="shared" ca="1" si="3"/>
        <v>0</v>
      </c>
      <c r="G9" s="77">
        <f t="shared" ca="1" si="5"/>
        <v>1</v>
      </c>
      <c r="H9" s="22">
        <f t="shared" ca="1" si="6"/>
        <v>1</v>
      </c>
      <c r="I9" s="79" t="str">
        <f t="shared" ca="1" si="7"/>
        <v>Shared Execution Environment or Process</v>
      </c>
      <c r="J9" s="266" t="str">
        <f ca="1">IFERROR(INDEX(IF($B9,AssetName,
  IF($C9,SharingActorName,
  IF($D9,SharedResourceName,
  IF($E9,SharedNonAssetDataName,
  IF($F9,SharedConnectionName,""))))),$G9),"")</f>
        <v/>
      </c>
      <c r="K9" s="267"/>
      <c r="L9" s="82" t="b">
        <f ca="1">AND(IFERROR(INDEX(IF($B9,MeaningfulAssetElv,
  IF($C9,MeaningfulSharingActorElv,
  IF($D9, MeaningfulSharedResourceElv,
  IF($E9,MeaningfulSharedNonAssetDataElv,
  IF($F9,MeaningfulSharedConnectionElv,FALSE))))),
  IF($B9,$H9,$G9),
  IF($B9,L$3,L$1)),
FALSE),
$J9&lt;&gt;"")</f>
        <v>0</v>
      </c>
      <c r="M9" s="83" t="b">
        <f ca="1">AND(IFERROR(INDEX(IF($B9,MeaningfulAssetElv,
  IF($C9,MeaningfulSharingActorElv,
  IF($D9, MeaningfulSharedResourceElv,
  IF($E9,MeaningfulSharedNonAssetDataElv,
  IF($F9,MeaningfulSharedConnectionElv,FALSE))))),
  IF($B9,$H9,$G9),
  IF($B9,M$3,M$1)),
FALSE),
$J9&lt;&gt;"")</f>
        <v>0</v>
      </c>
      <c r="N9" s="84" t="b">
        <f ca="1">AND(IFERROR(INDEX(IF($B9,MeaningfulAssetElv,
  IF($C9,MeaningfulSharingActorElv,
  IF($D9, MeaningfulSharedResourceElv,
  IF($E9,MeaningfulSharedNonAssetDataElv,
  IF($F9,MeaningfulSharedConnectionElv,FALSE))))),
  IF($B9,$H9,$G9),
  IF($B9,N$3,N$1)),
FALSE),
$J9&lt;&gt;"")</f>
        <v>0</v>
      </c>
      <c r="O9" s="82" t="b">
        <f ca="1">AND(IFERROR(INDEX(IF($B9,MeaningfulAssetDoS,
  IF($C9,MeaningfulSharingActorDoS,
  IF($D9,MeaningfulSharedResourceDoS,
  IF($E9,MeaningfulSharedNonAssetDataDoS,
  IF($F9,MeaningfulSharedConnectionDoS,FALSE))))),
  IF($B9,$H9,$G9),
  IF($B9,O$3,O$1)),
FALSE),
$J9&lt;&gt;"")</f>
        <v>0</v>
      </c>
      <c r="P9" s="83" t="b">
        <f ca="1">AND(IFERROR(INDEX(IF($B9,MeaningfulAssetDoS,
  IF($C9,MeaningfulSharingActorDoS,
  IF($D9,MeaningfulSharedResourceDoS,
  IF($E9,MeaningfulSharedNonAssetDataDoS,
  IF($F9,MeaningfulSharedConnectionDoS,FALSE))))),
  IF($B9,$H9,$G9),
  IF($B9,P$3,P$1)),
FALSE),
$J9&lt;&gt;"")</f>
        <v>0</v>
      </c>
      <c r="Q9" s="84" t="b">
        <f ca="1">AND(IFERROR(INDEX(IF($B9,MeaningfulAssetDoS,
  IF($C9,MeaningfulSharingActorDoS,
  IF($D9,MeaningfulSharedResourceDoS,
  IF($E9,MeaningfulSharedNonAssetDataDoS,
  IF($F9,MeaningfulSharedConnectionDoS,FALSE))))),
  IF($B9,$H9,$G9),
  IF($B9,Q$3,Q$1)),
FALSE),
$J9&lt;&gt;"")</f>
        <v>0</v>
      </c>
      <c r="S9" s="22">
        <f t="shared" si="8"/>
        <v>8</v>
      </c>
      <c r="T9" s="22" t="str">
        <f t="shared" ca="1" si="9"/>
        <v>Asset</v>
      </c>
      <c r="U9" s="22">
        <f t="shared" ca="1" si="9"/>
        <v>0</v>
      </c>
      <c r="V9" s="22" t="b">
        <f t="shared" ca="1" si="10"/>
        <v>0</v>
      </c>
      <c r="W9" s="22" t="b">
        <f t="shared" ca="1" si="11"/>
        <v>0</v>
      </c>
      <c r="Y9" s="191"/>
      <c r="Z9" s="192"/>
      <c r="AA9" s="193"/>
      <c r="AB9" s="191"/>
      <c r="AC9" s="192"/>
      <c r="AD9" s="193"/>
    </row>
    <row r="10" spans="1:30" ht="32">
      <c r="A10" s="45">
        <f>ROW()</f>
        <v>10</v>
      </c>
      <c r="B10" s="45" t="b">
        <f t="shared" ca="1" si="4"/>
        <v>0</v>
      </c>
      <c r="C10" s="45" t="b">
        <f t="shared" ca="1" si="3"/>
        <v>1</v>
      </c>
      <c r="D10" s="45" t="b">
        <f t="shared" ca="1" si="3"/>
        <v>0</v>
      </c>
      <c r="E10" s="45" t="b">
        <f t="shared" ca="1" si="3"/>
        <v>0</v>
      </c>
      <c r="F10" s="45" t="b">
        <f t="shared" ca="1" si="3"/>
        <v>0</v>
      </c>
      <c r="G10" s="77">
        <f t="shared" ca="1" si="5"/>
        <v>1</v>
      </c>
      <c r="H10" s="22">
        <f t="shared" ca="1" si="6"/>
        <v>2</v>
      </c>
      <c r="I10" s="79" t="str">
        <f t="shared" ca="1" si="7"/>
        <v>Shared Execution Environment or Process</v>
      </c>
      <c r="J10" s="268"/>
      <c r="K10" s="269"/>
      <c r="L10" s="47" t="b">
        <f ca="1">AND(IFERROR(INDEX(IF($B10,MeaningfulAssetElv,
  IF($C10,MeaningfulSharingActorElv,
  IF($D10, MeaningfulSharedResourceElv,
  IF($E10,MeaningfulSharedNonAssetDataElv,
  IF($F10,MeaningfulSharedConnectionElv,FALSE))))),
  IF($B10,$H10,$G10),
  IF($B10,L$3,L$2)),
FALSE),
$J9&lt;&gt;"")</f>
        <v>0</v>
      </c>
      <c r="M10" s="85" t="b">
        <f ca="1">AND(IFERROR(INDEX(IF($B10,MeaningfulAssetElv,
  IF($C10,MeaningfulSharingActorElv,
  IF($D10, MeaningfulSharedResourceElv,
  IF($E10,MeaningfulSharedNonAssetDataElv,
  IF($F10,MeaningfulSharedConnectionElv,FALSE))))),
  IF($B10,$H10,$G10),
  IF($B10,M$3,M$2)),
FALSE),
$J9&lt;&gt;"")</f>
        <v>0</v>
      </c>
      <c r="N10" s="86" t="b">
        <f ca="1">AND(IFERROR(INDEX(IF($B10,MeaningfulAssetElv,
  IF($C10,MeaningfulSharingActorElv,
  IF($D10, MeaningfulSharedResourceElv,
  IF($E10,MeaningfulSharedNonAssetDataElv,
  IF($F10,MeaningfulSharedConnectionElv,FALSE))))),
  IF($B10,$H10,$G10),
  IF($B10,N$3,N$2)),
FALSE),
$J9&lt;&gt;"")</f>
        <v>0</v>
      </c>
      <c r="O10" s="47" t="b">
        <f ca="1">AND(IFERROR(INDEX(IF($B10,MeaningfulAssetDoS,
  IF($C10,MeaningfulSharingActorDoS,
  IF($D10,MeaningfulSharedResourceDoS,
  IF($E10,MeaningfulSharedNonAssetDataDoS,
  IF($F10,MeaningfulSharedConnectionDoS,FALSE))))),
  IF($B10,$H10,$G10),
  IF($B10,O$3,O$2)),
FALSE),
$J9&lt;&gt;"")</f>
        <v>0</v>
      </c>
      <c r="P10" s="85" t="b">
        <f ca="1">AND(IFERROR(INDEX(IF($B10,MeaningfulAssetDoS,
  IF($C10,MeaningfulSharingActorDoS,
  IF($D10,MeaningfulSharedResourceDoS,
  IF($E10,MeaningfulSharedNonAssetDataDoS,
  IF($F10,MeaningfulSharedConnectionDoS,FALSE))))),
  IF($B10,$H10,$G10),
  IF($B10,P$3,P$2)),
FALSE),
$J9&lt;&gt;"")</f>
        <v>0</v>
      </c>
      <c r="Q10" s="86" t="b">
        <f ca="1">AND(IFERROR(INDEX(IF($B10,MeaningfulAssetDoS,
  IF($C10,MeaningfulSharingActorDoS,
  IF($D10,MeaningfulSharedResourceDoS,
  IF($E10,MeaningfulSharedNonAssetDataDoS,
  IF($F10,MeaningfulSharedConnectionDoS,FALSE))))),
  IF($B10,$H10,$G10),
  IF($B10,Q$3,Q$2)),
FALSE),
$J9&lt;&gt;"")</f>
        <v>0</v>
      </c>
      <c r="S10" s="22">
        <f t="shared" si="8"/>
        <v>9</v>
      </c>
      <c r="T10" s="22" t="str">
        <f t="shared" ca="1" si="9"/>
        <v>Shared Execution Environment or Process</v>
      </c>
      <c r="U10" s="22" t="str">
        <f t="shared" ca="1" si="9"/>
        <v/>
      </c>
      <c r="V10" s="22" t="b">
        <f t="shared" ca="1" si="10"/>
        <v>1</v>
      </c>
      <c r="W10" s="22" t="b">
        <f t="shared" ca="1" si="11"/>
        <v>1</v>
      </c>
      <c r="Y10" s="194"/>
      <c r="Z10" s="195"/>
      <c r="AA10" s="196"/>
      <c r="AB10" s="194"/>
      <c r="AC10" s="195"/>
      <c r="AD10" s="196"/>
    </row>
    <row r="11" spans="1:30" ht="16">
      <c r="A11" s="45">
        <f>ROW()</f>
        <v>11</v>
      </c>
      <c r="B11" s="45" t="b">
        <f t="shared" ca="1" si="4"/>
        <v>0</v>
      </c>
      <c r="C11" s="45" t="b">
        <f t="shared" ca="1" si="3"/>
        <v>0</v>
      </c>
      <c r="D11" s="45" t="b">
        <f t="shared" ca="1" si="3"/>
        <v>1</v>
      </c>
      <c r="E11" s="45" t="b">
        <f t="shared" ca="1" si="3"/>
        <v>0</v>
      </c>
      <c r="F11" s="45" t="b">
        <f t="shared" ca="1" si="3"/>
        <v>0</v>
      </c>
      <c r="G11" s="77">
        <f t="shared" ca="1" si="5"/>
        <v>1</v>
      </c>
      <c r="H11" s="22">
        <f t="shared" ca="1" si="6"/>
        <v>1</v>
      </c>
      <c r="I11" s="79" t="str">
        <f t="shared" ca="1" si="7"/>
        <v>Others' Resources</v>
      </c>
      <c r="J11" s="266" t="str">
        <f ca="1">IFERROR(INDEX(IF($B11,AssetName,
  IF($C11,SharingActorName,
  IF($D11,SharedResourceName,
  IF($E11,SharedNonAssetDataName,
  IF($F11,SharedConnectionName,""))))),$G11),"")</f>
        <v/>
      </c>
      <c r="K11" s="267"/>
      <c r="L11" s="82" t="b">
        <f ca="1">AND(IFERROR(INDEX(IF($B11,MeaningfulAssetElv,
  IF($C11,MeaningfulSharingActorElv,
  IF($D11, MeaningfulSharedResourceElv,
  IF($E11,MeaningfulSharedNonAssetDataElv,
  IF($F11,MeaningfulSharedConnectionElv,FALSE))))),
  IF($B11,$H11,$G11),
  IF($B11,L$3,L$1)),
FALSE),
$J11&lt;&gt;"")</f>
        <v>0</v>
      </c>
      <c r="M11" s="83" t="b">
        <f ca="1">AND(IFERROR(INDEX(IF($B11,MeaningfulAssetElv,
  IF($C11,MeaningfulSharingActorElv,
  IF($D11, MeaningfulSharedResourceElv,
  IF($E11,MeaningfulSharedNonAssetDataElv,
  IF($F11,MeaningfulSharedConnectionElv,FALSE))))),
  IF($B11,$H11,$G11),
  IF($B11,M$3,M$1)),
FALSE),
$J11&lt;&gt;"")</f>
        <v>0</v>
      </c>
      <c r="N11" s="84" t="b">
        <f ca="1">AND(IFERROR(INDEX(IF($B11,MeaningfulAssetElv,
  IF($C11,MeaningfulSharingActorElv,
  IF($D11, MeaningfulSharedResourceElv,
  IF($E11,MeaningfulSharedNonAssetDataElv,
  IF($F11,MeaningfulSharedConnectionElv,FALSE))))),
  IF($B11,$H11,$G11),
  IF($B11,N$3,N$1)),
FALSE),
$J11&lt;&gt;"")</f>
        <v>0</v>
      </c>
      <c r="O11" s="82" t="b">
        <f ca="1">AND(IFERROR(INDEX(IF($B11,MeaningfulAssetDoS,
  IF($C11,MeaningfulSharingActorDoS,
  IF($D11,MeaningfulSharedResourceDoS,
  IF($E11,MeaningfulSharedNonAssetDataDoS,
  IF($F11,MeaningfulSharedConnectionDoS,FALSE))))),
  IF($B11,$H11,$G11),
  IF($B11,O$3,O$1)),
FALSE),
$J11&lt;&gt;"")</f>
        <v>0</v>
      </c>
      <c r="P11" s="83" t="b">
        <f ca="1">AND(IFERROR(INDEX(IF($B11,MeaningfulAssetDoS,
  IF($C11,MeaningfulSharingActorDoS,
  IF($D11,MeaningfulSharedResourceDoS,
  IF($E11,MeaningfulSharedNonAssetDataDoS,
  IF($F11,MeaningfulSharedConnectionDoS,FALSE))))),
  IF($B11,$H11,$G11),
  IF($B11,P$3,P$1)),
FALSE),
$J11&lt;&gt;"")</f>
        <v>0</v>
      </c>
      <c r="Q11" s="84" t="b">
        <f ca="1">AND(IFERROR(INDEX(IF($B11,MeaningfulAssetDoS,
  IF($C11,MeaningfulSharingActorDoS,
  IF($D11,MeaningfulSharedResourceDoS,
  IF($E11,MeaningfulSharedNonAssetDataDoS,
  IF($F11,MeaningfulSharedConnectionDoS,FALSE))))),
  IF($B11,$H11,$G11),
  IF($B11,Q$3,Q$1)),
FALSE),
$J11&lt;&gt;"")</f>
        <v>0</v>
      </c>
      <c r="S11" s="22">
        <f t="shared" si="8"/>
        <v>10</v>
      </c>
      <c r="T11" s="22" t="str">
        <f t="shared" ca="1" si="9"/>
        <v>Shared Execution Environment or Process</v>
      </c>
      <c r="U11" s="22">
        <f t="shared" ca="1" si="9"/>
        <v>0</v>
      </c>
      <c r="V11" s="22" t="b">
        <f t="shared" ca="1" si="10"/>
        <v>0</v>
      </c>
      <c r="W11" s="22" t="b">
        <f t="shared" ca="1" si="11"/>
        <v>0</v>
      </c>
      <c r="Y11" s="191"/>
      <c r="Z11" s="192"/>
      <c r="AA11" s="193"/>
      <c r="AB11" s="191"/>
      <c r="AC11" s="192"/>
      <c r="AD11" s="193"/>
    </row>
    <row r="12" spans="1:30" ht="16" customHeight="1">
      <c r="A12" s="45">
        <f>ROW()</f>
        <v>12</v>
      </c>
      <c r="B12" s="45" t="b">
        <f t="shared" ca="1" si="4"/>
        <v>0</v>
      </c>
      <c r="C12" s="45" t="b">
        <f t="shared" ca="1" si="3"/>
        <v>0</v>
      </c>
      <c r="D12" s="45" t="b">
        <f t="shared" ca="1" si="3"/>
        <v>1</v>
      </c>
      <c r="E12" s="45" t="b">
        <f t="shared" ca="1" si="3"/>
        <v>0</v>
      </c>
      <c r="F12" s="45" t="b">
        <f t="shared" ca="1" si="3"/>
        <v>0</v>
      </c>
      <c r="G12" s="77">
        <f t="shared" ca="1" si="5"/>
        <v>1</v>
      </c>
      <c r="H12" s="22">
        <f t="shared" ca="1" si="6"/>
        <v>2</v>
      </c>
      <c r="I12" s="79" t="str">
        <f t="shared" ca="1" si="7"/>
        <v>Others' Resources</v>
      </c>
      <c r="J12" s="268"/>
      <c r="K12" s="269"/>
      <c r="L12" s="47" t="b">
        <f ca="1">AND(IFERROR(INDEX(IF($B12,MeaningfulAssetElv,
  IF($C12,MeaningfulSharingActorElv,
  IF($D12, MeaningfulSharedResourceElv,
  IF($E12,MeaningfulSharedNonAssetDataElv,
  IF($F12,MeaningfulSharedConnectionElv,FALSE))))),
  IF($B12,$H12,$G12),
  IF($B12,L$3,L$2)),
FALSE),
$J11&lt;&gt;"")</f>
        <v>0</v>
      </c>
      <c r="M12" s="85" t="b">
        <f ca="1">AND(IFERROR(INDEX(IF($B12,MeaningfulAssetElv,
  IF($C12,MeaningfulSharingActorElv,
  IF($D12, MeaningfulSharedResourceElv,
  IF($E12,MeaningfulSharedNonAssetDataElv,
  IF($F12,MeaningfulSharedConnectionElv,FALSE))))),
  IF($B12,$H12,$G12),
  IF($B12,M$3,M$2)),
FALSE),
$J11&lt;&gt;"")</f>
        <v>0</v>
      </c>
      <c r="N12" s="86" t="b">
        <f ca="1">AND(IFERROR(INDEX(IF($B12,MeaningfulAssetElv,
  IF($C12,MeaningfulSharingActorElv,
  IF($D12, MeaningfulSharedResourceElv,
  IF($E12,MeaningfulSharedNonAssetDataElv,
  IF($F12,MeaningfulSharedConnectionElv,FALSE))))),
  IF($B12,$H12,$G12),
  IF($B12,N$3,N$2)),
FALSE),
$J11&lt;&gt;"")</f>
        <v>0</v>
      </c>
      <c r="O12" s="47" t="b">
        <f ca="1">AND(IFERROR(INDEX(IF($B12,MeaningfulAssetDoS,
  IF($C12,MeaningfulSharingActorDoS,
  IF($D12,MeaningfulSharedResourceDoS,
  IF($E12,MeaningfulSharedNonAssetDataDoS,
  IF($F12,MeaningfulSharedConnectionDoS,FALSE))))),
  IF($B12,$H12,$G12),
  IF($B12,O$3,O$2)),
FALSE),
$J11&lt;&gt;"")</f>
        <v>0</v>
      </c>
      <c r="P12" s="85" t="b">
        <f ca="1">AND(IFERROR(INDEX(IF($B12,MeaningfulAssetDoS,
  IF($C12,MeaningfulSharingActorDoS,
  IF($D12,MeaningfulSharedResourceDoS,
  IF($E12,MeaningfulSharedNonAssetDataDoS,
  IF($F12,MeaningfulSharedConnectionDoS,FALSE))))),
  IF($B12,$H12,$G12),
  IF($B12,P$3,P$2)),
FALSE),
$J11&lt;&gt;"")</f>
        <v>0</v>
      </c>
      <c r="Q12" s="86" t="b">
        <f ca="1">AND(IFERROR(INDEX(IF($B12,MeaningfulAssetDoS,
  IF($C12,MeaningfulSharingActorDoS,
  IF($D12,MeaningfulSharedResourceDoS,
  IF($E12,MeaningfulSharedNonAssetDataDoS,
  IF($F12,MeaningfulSharedConnectionDoS,FALSE))))),
  IF($B12,$H12,$G12),
  IF($B12,Q$3,Q$2)),
FALSE),
$J11&lt;&gt;"")</f>
        <v>0</v>
      </c>
      <c r="S12" s="22">
        <f t="shared" si="8"/>
        <v>11</v>
      </c>
      <c r="T12" s="22" t="str">
        <f t="shared" ca="1" si="9"/>
        <v>Others' Resources</v>
      </c>
      <c r="U12" s="22" t="str">
        <f t="shared" ca="1" si="9"/>
        <v/>
      </c>
      <c r="V12" s="22" t="b">
        <f t="shared" ca="1" si="10"/>
        <v>1</v>
      </c>
      <c r="W12" s="22" t="b">
        <f t="shared" ca="1" si="11"/>
        <v>1</v>
      </c>
      <c r="Y12" s="194"/>
      <c r="Z12" s="195"/>
      <c r="AA12" s="196"/>
      <c r="AB12" s="194"/>
      <c r="AC12" s="195"/>
      <c r="AD12" s="196"/>
    </row>
    <row r="13" spans="1:30" ht="16" customHeight="1">
      <c r="A13" s="45">
        <f>ROW()</f>
        <v>13</v>
      </c>
      <c r="B13" s="45" t="b">
        <f t="shared" ca="1" si="4"/>
        <v>0</v>
      </c>
      <c r="C13" s="45" t="b">
        <f t="shared" ca="1" si="3"/>
        <v>0</v>
      </c>
      <c r="D13" s="45" t="b">
        <f t="shared" ca="1" si="3"/>
        <v>0</v>
      </c>
      <c r="E13" s="45" t="b">
        <f t="shared" ca="1" si="3"/>
        <v>1</v>
      </c>
      <c r="F13" s="45" t="b">
        <f t="shared" ca="1" si="3"/>
        <v>0</v>
      </c>
      <c r="G13" s="77">
        <f t="shared" ca="1" si="5"/>
        <v>1</v>
      </c>
      <c r="H13" s="22">
        <f t="shared" ca="1" si="6"/>
        <v>1</v>
      </c>
      <c r="I13" s="79" t="str">
        <f t="shared" ca="1" si="7"/>
        <v>Shared Data</v>
      </c>
      <c r="J13" s="266" t="str">
        <f ca="1">IFERROR(INDEX(IF($B13,AssetName,
  IF($C13,SharingActorName,
  IF($D13,SharedResourceName,
  IF($E13,SharedNonAssetDataName,
  IF($F13,SharedConnectionName,""))))),$G13),"")</f>
        <v/>
      </c>
      <c r="K13" s="267"/>
      <c r="L13" s="82" t="b">
        <f ca="1">AND(IFERROR(INDEX(IF($B13,MeaningfulAssetElv,
  IF($C13,MeaningfulSharingActorElv,
  IF($D13, MeaningfulSharedResourceElv,
  IF($E13,MeaningfulSharedNonAssetDataElv,
  IF($F13,MeaningfulSharedConnectionElv,FALSE))))),
  IF($B13,$H13,$G13),
  IF($B13,L$3,L$1)),
FALSE),
$J13&lt;&gt;"")</f>
        <v>0</v>
      </c>
      <c r="M13" s="83" t="b">
        <f ca="1">AND(IFERROR(INDEX(IF($B13,MeaningfulAssetElv,
  IF($C13,MeaningfulSharingActorElv,
  IF($D13, MeaningfulSharedResourceElv,
  IF($E13,MeaningfulSharedNonAssetDataElv,
  IF($F13,MeaningfulSharedConnectionElv,FALSE))))),
  IF($B13,$H13,$G13),
  IF($B13,M$3,M$1)),
FALSE),
$J13&lt;&gt;"")</f>
        <v>0</v>
      </c>
      <c r="N13" s="84" t="b">
        <f ca="1">AND(IFERROR(INDEX(IF($B13,MeaningfulAssetElv,
  IF($C13,MeaningfulSharingActorElv,
  IF($D13, MeaningfulSharedResourceElv,
  IF($E13,MeaningfulSharedNonAssetDataElv,
  IF($F13,MeaningfulSharedConnectionElv,FALSE))))),
  IF($B13,$H13,$G13),
  IF($B13,N$3,N$1)),
FALSE),
$J13&lt;&gt;"")</f>
        <v>0</v>
      </c>
      <c r="O13" s="82" t="b">
        <f ca="1">AND(IFERROR(INDEX(IF($B13,MeaningfulAssetDoS,
  IF($C13,MeaningfulSharingActorDoS,
  IF($D13,MeaningfulSharedResourceDoS,
  IF($E13,MeaningfulSharedNonAssetDataDoS,
  IF($F13,MeaningfulSharedConnectionDoS,FALSE))))),
  IF($B13,$H13,$G13),
  IF($B13,O$3,O$1)),
FALSE),
$J13&lt;&gt;"")</f>
        <v>0</v>
      </c>
      <c r="P13" s="83" t="b">
        <f ca="1">AND(IFERROR(INDEX(IF($B13,MeaningfulAssetDoS,
  IF($C13,MeaningfulSharingActorDoS,
  IF($D13,MeaningfulSharedResourceDoS,
  IF($E13,MeaningfulSharedNonAssetDataDoS,
  IF($F13,MeaningfulSharedConnectionDoS,FALSE))))),
  IF($B13,$H13,$G13),
  IF($B13,P$3,P$1)),
FALSE),
$J13&lt;&gt;"")</f>
        <v>0</v>
      </c>
      <c r="Q13" s="84" t="b">
        <f ca="1">AND(IFERROR(INDEX(IF($B13,MeaningfulAssetDoS,
  IF($C13,MeaningfulSharingActorDoS,
  IF($D13,MeaningfulSharedResourceDoS,
  IF($E13,MeaningfulSharedNonAssetDataDoS,
  IF($F13,MeaningfulSharedConnectionDoS,FALSE))))),
  IF($B13,$H13,$G13),
  IF($B13,Q$3,Q$1)),
FALSE),
$J13&lt;&gt;"")</f>
        <v>0</v>
      </c>
      <c r="S13" s="22">
        <f t="shared" si="8"/>
        <v>12</v>
      </c>
      <c r="T13" s="22" t="str">
        <f t="shared" ca="1" si="9"/>
        <v>Others' Resources</v>
      </c>
      <c r="U13" s="22">
        <f t="shared" ca="1" si="9"/>
        <v>0</v>
      </c>
      <c r="V13" s="22" t="b">
        <f t="shared" ca="1" si="10"/>
        <v>0</v>
      </c>
      <c r="W13" s="22" t="b">
        <f t="shared" ca="1" si="11"/>
        <v>0</v>
      </c>
      <c r="Y13" s="191"/>
      <c r="Z13" s="192"/>
      <c r="AA13" s="193"/>
      <c r="AB13" s="191"/>
      <c r="AC13" s="192"/>
      <c r="AD13" s="193"/>
    </row>
    <row r="14" spans="1:30" ht="16" customHeight="1">
      <c r="A14" s="45">
        <f>ROW()</f>
        <v>14</v>
      </c>
      <c r="B14" s="45" t="b">
        <f t="shared" ca="1" si="4"/>
        <v>0</v>
      </c>
      <c r="C14" s="45" t="b">
        <f t="shared" ca="1" si="3"/>
        <v>0</v>
      </c>
      <c r="D14" s="45" t="b">
        <f t="shared" ca="1" si="3"/>
        <v>0</v>
      </c>
      <c r="E14" s="45" t="b">
        <f t="shared" ca="1" si="3"/>
        <v>1</v>
      </c>
      <c r="F14" s="45" t="b">
        <f t="shared" ca="1" si="3"/>
        <v>0</v>
      </c>
      <c r="G14" s="77">
        <f t="shared" ca="1" si="5"/>
        <v>1</v>
      </c>
      <c r="H14" s="22">
        <f t="shared" ca="1" si="6"/>
        <v>2</v>
      </c>
      <c r="I14" s="79" t="str">
        <f t="shared" ca="1" si="7"/>
        <v>Shared Data</v>
      </c>
      <c r="J14" s="268"/>
      <c r="K14" s="269"/>
      <c r="L14" s="47" t="b">
        <f ca="1">AND(IFERROR(INDEX(IF($B14,MeaningfulAssetElv,
  IF($C14,MeaningfulSharingActorElv,
  IF($D14, MeaningfulSharedResourceElv,
  IF($E14,MeaningfulSharedNonAssetDataElv,
  IF($F14,MeaningfulSharedConnectionElv,FALSE))))),
  IF($B14,$H14,$G14),
  IF($B14,L$3,L$2)),
FALSE),
$J13&lt;&gt;"")</f>
        <v>0</v>
      </c>
      <c r="M14" s="85" t="b">
        <f ca="1">AND(IFERROR(INDEX(IF($B14,MeaningfulAssetElv,
  IF($C14,MeaningfulSharingActorElv,
  IF($D14, MeaningfulSharedResourceElv,
  IF($E14,MeaningfulSharedNonAssetDataElv,
  IF($F14,MeaningfulSharedConnectionElv,FALSE))))),
  IF($B14,$H14,$G14),
  IF($B14,M$3,M$2)),
FALSE),
$J13&lt;&gt;"")</f>
        <v>0</v>
      </c>
      <c r="N14" s="86" t="b">
        <f ca="1">AND(IFERROR(INDEX(IF($B14,MeaningfulAssetElv,
  IF($C14,MeaningfulSharingActorElv,
  IF($D14, MeaningfulSharedResourceElv,
  IF($E14,MeaningfulSharedNonAssetDataElv,
  IF($F14,MeaningfulSharedConnectionElv,FALSE))))),
  IF($B14,$H14,$G14),
  IF($B14,N$3,N$2)),
FALSE),
$J13&lt;&gt;"")</f>
        <v>0</v>
      </c>
      <c r="O14" s="47" t="b">
        <f ca="1">AND(IFERROR(INDEX(IF($B14,MeaningfulAssetDoS,
  IF($C14,MeaningfulSharingActorDoS,
  IF($D14,MeaningfulSharedResourceDoS,
  IF($E14,MeaningfulSharedNonAssetDataDoS,
  IF($F14,MeaningfulSharedConnectionDoS,FALSE))))),
  IF($B14,$H14,$G14),
  IF($B14,O$3,O$2)),
FALSE),
$J13&lt;&gt;"")</f>
        <v>0</v>
      </c>
      <c r="P14" s="85" t="b">
        <f ca="1">AND(IFERROR(INDEX(IF($B14,MeaningfulAssetDoS,
  IF($C14,MeaningfulSharingActorDoS,
  IF($D14,MeaningfulSharedResourceDoS,
  IF($E14,MeaningfulSharedNonAssetDataDoS,
  IF($F14,MeaningfulSharedConnectionDoS,FALSE))))),
  IF($B14,$H14,$G14),
  IF($B14,P$3,P$2)),
FALSE),
$J13&lt;&gt;"")</f>
        <v>0</v>
      </c>
      <c r="Q14" s="86" t="b">
        <f ca="1">AND(IFERROR(INDEX(IF($B14,MeaningfulAssetDoS,
  IF($C14,MeaningfulSharingActorDoS,
  IF($D14,MeaningfulSharedResourceDoS,
  IF($E14,MeaningfulSharedNonAssetDataDoS,
  IF($F14,MeaningfulSharedConnectionDoS,FALSE))))),
  IF($B14,$H14,$G14),
  IF($B14,Q$3,Q$2)),
FALSE),
$J13&lt;&gt;"")</f>
        <v>0</v>
      </c>
      <c r="S14" s="22">
        <f t="shared" si="8"/>
        <v>13</v>
      </c>
      <c r="T14" s="22" t="str">
        <f t="shared" ca="1" si="9"/>
        <v>Shared Data</v>
      </c>
      <c r="U14" s="22" t="str">
        <f t="shared" ca="1" si="9"/>
        <v/>
      </c>
      <c r="V14" s="22" t="b">
        <f t="shared" ca="1" si="10"/>
        <v>1</v>
      </c>
      <c r="W14" s="22" t="b">
        <f t="shared" ca="1" si="11"/>
        <v>1</v>
      </c>
      <c r="Y14" s="194"/>
      <c r="Z14" s="195"/>
      <c r="AA14" s="196"/>
      <c r="AB14" s="194"/>
      <c r="AC14" s="195"/>
      <c r="AD14" s="196"/>
    </row>
    <row r="15" spans="1:30" ht="16" customHeight="1">
      <c r="A15" s="45">
        <f>ROW()</f>
        <v>15</v>
      </c>
      <c r="B15" s="45" t="b">
        <f t="shared" ca="1" si="4"/>
        <v>0</v>
      </c>
      <c r="C15" s="45" t="b">
        <f t="shared" ca="1" si="3"/>
        <v>0</v>
      </c>
      <c r="D15" s="45" t="b">
        <f t="shared" ca="1" si="3"/>
        <v>0</v>
      </c>
      <c r="E15" s="45" t="b">
        <f t="shared" ca="1" si="3"/>
        <v>0</v>
      </c>
      <c r="F15" s="45" t="b">
        <f t="shared" ca="1" si="3"/>
        <v>1</v>
      </c>
      <c r="G15" s="77">
        <f t="shared" ca="1" si="5"/>
        <v>1</v>
      </c>
      <c r="H15" s="22">
        <f t="shared" ca="1" si="6"/>
        <v>1</v>
      </c>
      <c r="I15" s="79" t="str">
        <f t="shared" ca="1" si="7"/>
        <v>Shared Connection</v>
      </c>
      <c r="J15" s="266" t="str">
        <f ca="1">IFERROR(INDEX(IF($B15,AssetName,
  IF($C15,SharingActorName,
  IF($D15,SharedResourceName,
  IF($E15,SharedNonAssetDataName,
  IF($F15,SharedConnectionName,""))))),$G15),"")</f>
        <v/>
      </c>
      <c r="K15" s="267"/>
      <c r="L15" s="82" t="b">
        <f ca="1">AND(IFERROR(INDEX(IF($B15,MeaningfulAssetElv,
  IF($C15,MeaningfulSharingActorElv,
  IF($D15, MeaningfulSharedResourceElv,
  IF($E15,MeaningfulSharedNonAssetDataElv,
  IF($F15,MeaningfulSharedConnectionElv,FALSE))))),
  IF($B15,$H15,$G15),
  IF($B15,L$3,L$1)),
FALSE),
$J15&lt;&gt;"")</f>
        <v>0</v>
      </c>
      <c r="M15" s="83" t="b">
        <f ca="1">AND(IFERROR(INDEX(IF($B15,MeaningfulAssetElv,
  IF($C15,MeaningfulSharingActorElv,
  IF($D15, MeaningfulSharedResourceElv,
  IF($E15,MeaningfulSharedNonAssetDataElv,
  IF($F15,MeaningfulSharedConnectionElv,FALSE))))),
  IF($B15,$H15,$G15),
  IF($B15,M$3,M$1)),
FALSE),
$J15&lt;&gt;"")</f>
        <v>0</v>
      </c>
      <c r="N15" s="84" t="b">
        <f ca="1">AND(IFERROR(INDEX(IF($B15,MeaningfulAssetElv,
  IF($C15,MeaningfulSharingActorElv,
  IF($D15, MeaningfulSharedResourceElv,
  IF($E15,MeaningfulSharedNonAssetDataElv,
  IF($F15,MeaningfulSharedConnectionElv,FALSE))))),
  IF($B15,$H15,$G15),
  IF($B15,N$3,N$1)),
FALSE),
$J15&lt;&gt;"")</f>
        <v>0</v>
      </c>
      <c r="O15" s="82" t="b">
        <f ca="1">AND(IFERROR(INDEX(IF($B15,MeaningfulAssetDoS,
  IF($C15,MeaningfulSharingActorDoS,
  IF($D15,MeaningfulSharedResourceDoS,
  IF($E15,MeaningfulSharedNonAssetDataDoS,
  IF($F15,MeaningfulSharedConnectionDoS,FALSE))))),
  IF($B15,$H15,$G15),
  IF($B15,O$3,O$1)),
FALSE),
$J15&lt;&gt;"")</f>
        <v>0</v>
      </c>
      <c r="P15" s="83" t="b">
        <f ca="1">AND(IFERROR(INDEX(IF($B15,MeaningfulAssetDoS,
  IF($C15,MeaningfulSharingActorDoS,
  IF($D15,MeaningfulSharedResourceDoS,
  IF($E15,MeaningfulSharedNonAssetDataDoS,
  IF($F15,MeaningfulSharedConnectionDoS,FALSE))))),
  IF($B15,$H15,$G15),
  IF($B15,P$3,P$1)),
FALSE),
$J15&lt;&gt;"")</f>
        <v>0</v>
      </c>
      <c r="Q15" s="84" t="b">
        <f ca="1">AND(IFERROR(INDEX(IF($B15,MeaningfulAssetDoS,
  IF($C15,MeaningfulSharingActorDoS,
  IF($D15,MeaningfulSharedResourceDoS,
  IF($E15,MeaningfulSharedNonAssetDataDoS,
  IF($F15,MeaningfulSharedConnectionDoS,FALSE))))),
  IF($B15,$H15,$G15),
  IF($B15,Q$3,Q$1)),
FALSE),
$J15&lt;&gt;"")</f>
        <v>0</v>
      </c>
      <c r="S15" s="22">
        <f t="shared" si="8"/>
        <v>14</v>
      </c>
      <c r="T15" s="22" t="str">
        <f t="shared" ca="1" si="9"/>
        <v>Shared Data</v>
      </c>
      <c r="U15" s="22">
        <f t="shared" ca="1" si="9"/>
        <v>0</v>
      </c>
      <c r="V15" s="22" t="b">
        <f t="shared" ca="1" si="10"/>
        <v>0</v>
      </c>
      <c r="W15" s="22" t="b">
        <f t="shared" ca="1" si="11"/>
        <v>0</v>
      </c>
      <c r="Y15" s="191"/>
      <c r="Z15" s="192"/>
      <c r="AA15" s="193"/>
      <c r="AB15" s="191"/>
      <c r="AC15" s="192"/>
      <c r="AD15" s="193"/>
    </row>
    <row r="16" spans="1:30" ht="16">
      <c r="A16" s="45">
        <f>ROW()</f>
        <v>16</v>
      </c>
      <c r="B16" s="45" t="b">
        <f t="shared" ca="1" si="4"/>
        <v>0</v>
      </c>
      <c r="C16" s="45" t="b">
        <f t="shared" ca="1" si="3"/>
        <v>0</v>
      </c>
      <c r="D16" s="45" t="b">
        <f t="shared" ca="1" si="3"/>
        <v>0</v>
      </c>
      <c r="E16" s="45" t="b">
        <f t="shared" ca="1" si="3"/>
        <v>0</v>
      </c>
      <c r="F16" s="45" t="b">
        <f t="shared" ca="1" si="3"/>
        <v>1</v>
      </c>
      <c r="G16" s="77">
        <f t="shared" ca="1" si="5"/>
        <v>1</v>
      </c>
      <c r="H16" s="22">
        <f t="shared" ca="1" si="6"/>
        <v>2</v>
      </c>
      <c r="I16" s="79" t="str">
        <f t="shared" ca="1" si="7"/>
        <v>Shared Connection</v>
      </c>
      <c r="J16" s="268"/>
      <c r="K16" s="269"/>
      <c r="L16" s="47" t="b">
        <f ca="1">AND(IFERROR(INDEX(IF($B16,MeaningfulAssetElv,
  IF($C16,MeaningfulSharingActorElv,
  IF($D16, MeaningfulSharedResourceElv,
  IF($E16,MeaningfulSharedNonAssetDataElv,
  IF($F16,MeaningfulSharedConnectionElv,FALSE))))),
  IF($B16,$H16,$G16),
  IF($B16,L$3,L$2)),
FALSE),
$J15&lt;&gt;"")</f>
        <v>0</v>
      </c>
      <c r="M16" s="85" t="b">
        <f ca="1">AND(IFERROR(INDEX(IF($B16,MeaningfulAssetElv,
  IF($C16,MeaningfulSharingActorElv,
  IF($D16, MeaningfulSharedResourceElv,
  IF($E16,MeaningfulSharedNonAssetDataElv,
  IF($F16,MeaningfulSharedConnectionElv,FALSE))))),
  IF($B16,$H16,$G16),
  IF($B16,M$3,M$2)),
FALSE),
$J15&lt;&gt;"")</f>
        <v>0</v>
      </c>
      <c r="N16" s="86" t="b">
        <f ca="1">AND(IFERROR(INDEX(IF($B16,MeaningfulAssetElv,
  IF($C16,MeaningfulSharingActorElv,
  IF($D16, MeaningfulSharedResourceElv,
  IF($E16,MeaningfulSharedNonAssetDataElv,
  IF($F16,MeaningfulSharedConnectionElv,FALSE))))),
  IF($B16,$H16,$G16),
  IF($B16,N$3,N$2)),
FALSE),
$J15&lt;&gt;"")</f>
        <v>0</v>
      </c>
      <c r="O16" s="47" t="b">
        <f ca="1">AND(IFERROR(INDEX(IF($B16,MeaningfulAssetDoS,
  IF($C16,MeaningfulSharingActorDoS,
  IF($D16,MeaningfulSharedResourceDoS,
  IF($E16,MeaningfulSharedNonAssetDataDoS,
  IF($F16,MeaningfulSharedConnectionDoS,FALSE))))),
  IF($B16,$H16,$G16),
  IF($B16,O$3,O$2)),
FALSE),
$J15&lt;&gt;"")</f>
        <v>0</v>
      </c>
      <c r="P16" s="85" t="b">
        <f ca="1">AND(IFERROR(INDEX(IF($B16,MeaningfulAssetDoS,
  IF($C16,MeaningfulSharingActorDoS,
  IF($D16,MeaningfulSharedResourceDoS,
  IF($E16,MeaningfulSharedNonAssetDataDoS,
  IF($F16,MeaningfulSharedConnectionDoS,FALSE))))),
  IF($B16,$H16,$G16),
  IF($B16,P$3,P$2)),
FALSE),
$J15&lt;&gt;"")</f>
        <v>0</v>
      </c>
      <c r="Q16" s="86" t="b">
        <f ca="1">AND(IFERROR(INDEX(IF($B16,MeaningfulAssetDoS,
  IF($C16,MeaningfulSharingActorDoS,
  IF($D16,MeaningfulSharedResourceDoS,
  IF($E16,MeaningfulSharedNonAssetDataDoS,
  IF($F16,MeaningfulSharedConnectionDoS,FALSE))))),
  IF($B16,$H16,$G16),
  IF($B16,Q$3,Q$2)),
FALSE),
$J15&lt;&gt;"")</f>
        <v>0</v>
      </c>
      <c r="S16" s="22">
        <f t="shared" si="8"/>
        <v>15</v>
      </c>
      <c r="T16" s="22" t="str">
        <f t="shared" ca="1" si="9"/>
        <v>Shared Connection</v>
      </c>
      <c r="U16" s="22" t="str">
        <f t="shared" ca="1" si="9"/>
        <v/>
      </c>
      <c r="V16" s="22" t="b">
        <f t="shared" ca="1" si="10"/>
        <v>1</v>
      </c>
      <c r="W16" s="22" t="b">
        <f t="shared" ca="1" si="11"/>
        <v>1</v>
      </c>
      <c r="Y16" s="194"/>
      <c r="Z16" s="195"/>
      <c r="AA16" s="196"/>
      <c r="AB16" s="194"/>
      <c r="AC16" s="195"/>
      <c r="AD16" s="196"/>
    </row>
    <row r="17" spans="1:30" ht="16" customHeight="1">
      <c r="A17" s="45">
        <f>ROW()</f>
        <v>17</v>
      </c>
      <c r="B17" s="45" t="b">
        <f t="shared" ca="1" si="4"/>
        <v>0</v>
      </c>
      <c r="C17" s="45" t="b">
        <f t="shared" ca="1" si="3"/>
        <v>0</v>
      </c>
      <c r="D17" s="45" t="b">
        <f t="shared" ca="1" si="3"/>
        <v>0</v>
      </c>
      <c r="E17" s="45" t="b">
        <f t="shared" ca="1" si="3"/>
        <v>0</v>
      </c>
      <c r="F17" s="45" t="b">
        <f t="shared" ca="1" si="3"/>
        <v>0</v>
      </c>
      <c r="G17" s="77">
        <f t="shared" ca="1" si="5"/>
        <v>0</v>
      </c>
      <c r="H17" s="22">
        <f t="shared" ca="1" si="6"/>
        <v>0</v>
      </c>
      <c r="I17" s="79" t="str">
        <f t="shared" ca="1" si="7"/>
        <v/>
      </c>
      <c r="J17" s="266" t="str">
        <f ca="1">IFERROR(INDEX(IF($B17,AssetName,
  IF($C17,SharingActorName,
  IF($D17,SharedResourceName,
  IF($E17,SharedNonAssetDataName,
  IF($F17,SharedConnectionName,""))))),$G17),"")</f>
        <v/>
      </c>
      <c r="K17" s="267"/>
      <c r="L17" s="82" t="b">
        <f ca="1">AND(IFERROR(INDEX(IF($B17,MeaningfulAssetElv,
  IF($C17,MeaningfulSharingActorElv,
  IF($D17, MeaningfulSharedResourceElv,
  IF($E17,MeaningfulSharedNonAssetDataElv,
  IF($F17,MeaningfulSharedConnectionElv,FALSE))))),
  IF($B17,$H17,$G17),
  IF($B17,L$3,L$1)),
FALSE),
$J17&lt;&gt;"")</f>
        <v>0</v>
      </c>
      <c r="M17" s="83" t="b">
        <f ca="1">AND(IFERROR(INDEX(IF($B17,MeaningfulAssetElv,
  IF($C17,MeaningfulSharingActorElv,
  IF($D17, MeaningfulSharedResourceElv,
  IF($E17,MeaningfulSharedNonAssetDataElv,
  IF($F17,MeaningfulSharedConnectionElv,FALSE))))),
  IF($B17,$H17,$G17),
  IF($B17,M$3,M$1)),
FALSE),
$J17&lt;&gt;"")</f>
        <v>0</v>
      </c>
      <c r="N17" s="84" t="b">
        <f ca="1">AND(IFERROR(INDEX(IF($B17,MeaningfulAssetElv,
  IF($C17,MeaningfulSharingActorElv,
  IF($D17, MeaningfulSharedResourceElv,
  IF($E17,MeaningfulSharedNonAssetDataElv,
  IF($F17,MeaningfulSharedConnectionElv,FALSE))))),
  IF($B17,$H17,$G17),
  IF($B17,N$3,N$1)),
FALSE),
$J17&lt;&gt;"")</f>
        <v>0</v>
      </c>
      <c r="O17" s="82" t="b">
        <f ca="1">AND(IFERROR(INDEX(IF($B17,MeaningfulAssetDoS,
  IF($C17,MeaningfulSharingActorDoS,
  IF($D17,MeaningfulSharedResourceDoS,
  IF($E17,MeaningfulSharedNonAssetDataDoS,
  IF($F17,MeaningfulSharedConnectionDoS,FALSE))))),
  IF($B17,$H17,$G17),
  IF($B17,O$3,O$1)),
FALSE),
$J17&lt;&gt;"")</f>
        <v>0</v>
      </c>
      <c r="P17" s="83" t="b">
        <f ca="1">AND(IFERROR(INDEX(IF($B17,MeaningfulAssetDoS,
  IF($C17,MeaningfulSharingActorDoS,
  IF($D17,MeaningfulSharedResourceDoS,
  IF($E17,MeaningfulSharedNonAssetDataDoS,
  IF($F17,MeaningfulSharedConnectionDoS,FALSE))))),
  IF($B17,$H17,$G17),
  IF($B17,P$3,P$1)),
FALSE),
$J17&lt;&gt;"")</f>
        <v>0</v>
      </c>
      <c r="Q17" s="84" t="b">
        <f ca="1">AND(IFERROR(INDEX(IF($B17,MeaningfulAssetDoS,
  IF($C17,MeaningfulSharingActorDoS,
  IF($D17,MeaningfulSharedResourceDoS,
  IF($E17,MeaningfulSharedNonAssetDataDoS,
  IF($F17,MeaningfulSharedConnectionDoS,FALSE))))),
  IF($B17,$H17,$G17),
  IF($B17,Q$3,Q$1)),
FALSE),
$J17&lt;&gt;"")</f>
        <v>0</v>
      </c>
      <c r="S17" s="22">
        <f t="shared" si="8"/>
        <v>16</v>
      </c>
      <c r="T17" s="22" t="str">
        <f t="shared" ca="1" si="9"/>
        <v>Shared Connection</v>
      </c>
      <c r="U17" s="22">
        <f t="shared" ca="1" si="9"/>
        <v>0</v>
      </c>
      <c r="V17" s="22" t="b">
        <f t="shared" ca="1" si="10"/>
        <v>0</v>
      </c>
      <c r="W17" s="22" t="b">
        <f t="shared" ca="1" si="11"/>
        <v>0</v>
      </c>
      <c r="Y17" s="191"/>
      <c r="Z17" s="192"/>
      <c r="AA17" s="193"/>
      <c r="AB17" s="191"/>
      <c r="AC17" s="192"/>
      <c r="AD17" s="193"/>
    </row>
    <row r="18" spans="1:30" ht="16">
      <c r="A18" s="45">
        <f>ROW()</f>
        <v>18</v>
      </c>
      <c r="B18" s="45" t="b">
        <f t="shared" ca="1" si="4"/>
        <v>0</v>
      </c>
      <c r="C18" s="45" t="b">
        <f t="shared" ca="1" si="3"/>
        <v>0</v>
      </c>
      <c r="D18" s="45" t="b">
        <f t="shared" ca="1" si="3"/>
        <v>0</v>
      </c>
      <c r="E18" s="45" t="b">
        <f t="shared" ca="1" si="3"/>
        <v>0</v>
      </c>
      <c r="F18" s="45" t="b">
        <f t="shared" ca="1" si="3"/>
        <v>0</v>
      </c>
      <c r="G18" s="77">
        <f t="shared" ca="1" si="5"/>
        <v>0</v>
      </c>
      <c r="H18" s="22">
        <f t="shared" ca="1" si="6"/>
        <v>0</v>
      </c>
      <c r="I18" s="79" t="str">
        <f t="shared" ca="1" si="7"/>
        <v/>
      </c>
      <c r="J18" s="268"/>
      <c r="K18" s="269"/>
      <c r="L18" s="47" t="b">
        <f ca="1">AND(IFERROR(INDEX(IF($B18,MeaningfulAssetElv,
  IF($C18,MeaningfulSharingActorElv,
  IF($D18, MeaningfulSharedResourceElv,
  IF($E18,MeaningfulSharedNonAssetDataElv,
  IF($F18,MeaningfulSharedConnectionElv,FALSE))))),
  IF($B18,$H18,$G18),
  IF($B18,L$3,L$2)),
FALSE),
$J17&lt;&gt;"")</f>
        <v>0</v>
      </c>
      <c r="M18" s="85" t="b">
        <f ca="1">AND(IFERROR(INDEX(IF($B18,MeaningfulAssetElv,
  IF($C18,MeaningfulSharingActorElv,
  IF($D18, MeaningfulSharedResourceElv,
  IF($E18,MeaningfulSharedNonAssetDataElv,
  IF($F18,MeaningfulSharedConnectionElv,FALSE))))),
  IF($B18,$H18,$G18),
  IF($B18,M$3,M$2)),
FALSE),
$J17&lt;&gt;"")</f>
        <v>0</v>
      </c>
      <c r="N18" s="86" t="b">
        <f ca="1">AND(IFERROR(INDEX(IF($B18,MeaningfulAssetElv,
  IF($C18,MeaningfulSharingActorElv,
  IF($D18, MeaningfulSharedResourceElv,
  IF($E18,MeaningfulSharedNonAssetDataElv,
  IF($F18,MeaningfulSharedConnectionElv,FALSE))))),
  IF($B18,$H18,$G18),
  IF($B18,N$3,N$2)),
FALSE),
$J17&lt;&gt;"")</f>
        <v>0</v>
      </c>
      <c r="O18" s="47" t="b">
        <f ca="1">AND(IFERROR(INDEX(IF($B18,MeaningfulAssetDoS,
  IF($C18,MeaningfulSharingActorDoS,
  IF($D18,MeaningfulSharedResourceDoS,
  IF($E18,MeaningfulSharedNonAssetDataDoS,
  IF($F18,MeaningfulSharedConnectionDoS,FALSE))))),
  IF($B18,$H18,$G18),
  IF($B18,O$3,O$2)),
FALSE),
$J17&lt;&gt;"")</f>
        <v>0</v>
      </c>
      <c r="P18" s="85" t="b">
        <f ca="1">AND(IFERROR(INDEX(IF($B18,MeaningfulAssetDoS,
  IF($C18,MeaningfulSharingActorDoS,
  IF($D18,MeaningfulSharedResourceDoS,
  IF($E18,MeaningfulSharedNonAssetDataDoS,
  IF($F18,MeaningfulSharedConnectionDoS,FALSE))))),
  IF($B18,$H18,$G18),
  IF($B18,P$3,P$2)),
FALSE),
$J17&lt;&gt;"")</f>
        <v>0</v>
      </c>
      <c r="Q18" s="86" t="b">
        <f ca="1">AND(IFERROR(INDEX(IF($B18,MeaningfulAssetDoS,
  IF($C18,MeaningfulSharingActorDoS,
  IF($D18,MeaningfulSharedResourceDoS,
  IF($E18,MeaningfulSharedNonAssetDataDoS,
  IF($F18,MeaningfulSharedConnectionDoS,FALSE))))),
  IF($B18,$H18,$G18),
  IF($B18,Q$3,Q$2)),
FALSE),
$J17&lt;&gt;"")</f>
        <v>0</v>
      </c>
      <c r="S18" s="22">
        <f t="shared" si="8"/>
        <v>17</v>
      </c>
      <c r="T18" s="22" t="str">
        <f t="shared" ca="1" si="9"/>
        <v/>
      </c>
      <c r="U18" s="22" t="str">
        <f t="shared" ca="1" si="9"/>
        <v/>
      </c>
      <c r="V18" s="22" t="b">
        <f t="shared" ca="1" si="10"/>
        <v>1</v>
      </c>
      <c r="W18" s="22" t="b">
        <f t="shared" ca="1" si="11"/>
        <v>1</v>
      </c>
      <c r="Y18" s="194"/>
      <c r="Z18" s="195"/>
      <c r="AA18" s="196"/>
      <c r="AB18" s="194"/>
      <c r="AC18" s="195"/>
      <c r="AD18" s="196"/>
    </row>
    <row r="19" spans="1:30" ht="16">
      <c r="A19" s="45">
        <f>ROW()</f>
        <v>19</v>
      </c>
      <c r="B19" s="45" t="b">
        <f t="shared" ca="1" si="4"/>
        <v>0</v>
      </c>
      <c r="C19" s="45" t="b">
        <f t="shared" ca="1" si="3"/>
        <v>0</v>
      </c>
      <c r="D19" s="45" t="b">
        <f t="shared" ca="1" si="3"/>
        <v>0</v>
      </c>
      <c r="E19" s="45" t="b">
        <f t="shared" ca="1" si="3"/>
        <v>0</v>
      </c>
      <c r="F19" s="45" t="b">
        <f t="shared" ca="1" si="3"/>
        <v>0</v>
      </c>
      <c r="G19" s="77">
        <f t="shared" ca="1" si="5"/>
        <v>0</v>
      </c>
      <c r="H19" s="22">
        <f t="shared" ca="1" si="6"/>
        <v>0</v>
      </c>
      <c r="I19" s="79" t="str">
        <f t="shared" ca="1" si="7"/>
        <v/>
      </c>
      <c r="J19" s="266" t="str">
        <f ca="1">IFERROR(INDEX(IF($B19,AssetName,
  IF($C19,SharingActorName,
  IF($D19,SharedResourceName,
  IF($E19,SharedNonAssetDataName,
  IF($F19,SharedConnectionName,""))))),$G19),"")</f>
        <v/>
      </c>
      <c r="K19" s="267"/>
      <c r="L19" s="82" t="b">
        <f ca="1">AND(IFERROR(INDEX(IF($B19,MeaningfulAssetElv,
  IF($C19,MeaningfulSharingActorElv,
  IF($D19, MeaningfulSharedResourceElv,
  IF($E19,MeaningfulSharedNonAssetDataElv,
  IF($F19,MeaningfulSharedConnectionElv,FALSE))))),
  IF($B19,$H19,$G19),
  IF($B19,L$3,L$1)),
FALSE),
$J19&lt;&gt;"")</f>
        <v>0</v>
      </c>
      <c r="M19" s="83" t="b">
        <f ca="1">AND(IFERROR(INDEX(IF($B19,MeaningfulAssetElv,
  IF($C19,MeaningfulSharingActorElv,
  IF($D19, MeaningfulSharedResourceElv,
  IF($E19,MeaningfulSharedNonAssetDataElv,
  IF($F19,MeaningfulSharedConnectionElv,FALSE))))),
  IF($B19,$H19,$G19),
  IF($B19,M$3,M$1)),
FALSE),
$J19&lt;&gt;"")</f>
        <v>0</v>
      </c>
      <c r="N19" s="84" t="b">
        <f ca="1">AND(IFERROR(INDEX(IF($B19,MeaningfulAssetElv,
  IF($C19,MeaningfulSharingActorElv,
  IF($D19, MeaningfulSharedResourceElv,
  IF($E19,MeaningfulSharedNonAssetDataElv,
  IF($F19,MeaningfulSharedConnectionElv,FALSE))))),
  IF($B19,$H19,$G19),
  IF($B19,N$3,N$1)),
FALSE),
$J19&lt;&gt;"")</f>
        <v>0</v>
      </c>
      <c r="O19" s="82" t="b">
        <f ca="1">AND(IFERROR(INDEX(IF($B19,MeaningfulAssetDoS,
  IF($C19,MeaningfulSharingActorDoS,
  IF($D19,MeaningfulSharedResourceDoS,
  IF($E19,MeaningfulSharedNonAssetDataDoS,
  IF($F19,MeaningfulSharedConnectionDoS,FALSE))))),
  IF($B19,$H19,$G19),
  IF($B19,O$3,O$1)),
FALSE),
$J19&lt;&gt;"")</f>
        <v>0</v>
      </c>
      <c r="P19" s="83" t="b">
        <f ca="1">AND(IFERROR(INDEX(IF($B19,MeaningfulAssetDoS,
  IF($C19,MeaningfulSharingActorDoS,
  IF($D19,MeaningfulSharedResourceDoS,
  IF($E19,MeaningfulSharedNonAssetDataDoS,
  IF($F19,MeaningfulSharedConnectionDoS,FALSE))))),
  IF($B19,$H19,$G19),
  IF($B19,P$3,P$1)),
FALSE),
$J19&lt;&gt;"")</f>
        <v>0</v>
      </c>
      <c r="Q19" s="84" t="b">
        <f ca="1">AND(IFERROR(INDEX(IF($B19,MeaningfulAssetDoS,
  IF($C19,MeaningfulSharingActorDoS,
  IF($D19,MeaningfulSharedResourceDoS,
  IF($E19,MeaningfulSharedNonAssetDataDoS,
  IF($F19,MeaningfulSharedConnectionDoS,FALSE))))),
  IF($B19,$H19,$G19),
  IF($B19,Q$3,Q$1)),
FALSE),
$J19&lt;&gt;"")</f>
        <v>0</v>
      </c>
      <c r="S19" s="22">
        <f t="shared" si="8"/>
        <v>18</v>
      </c>
      <c r="T19" s="22" t="str">
        <f t="shared" ca="1" si="9"/>
        <v/>
      </c>
      <c r="U19" s="22">
        <f t="shared" ca="1" si="9"/>
        <v>0</v>
      </c>
      <c r="V19" s="22" t="b">
        <f t="shared" ca="1" si="10"/>
        <v>1</v>
      </c>
      <c r="W19" s="22" t="b">
        <f t="shared" ca="1" si="11"/>
        <v>0</v>
      </c>
      <c r="Y19" s="191"/>
      <c r="Z19" s="192"/>
      <c r="AA19" s="193"/>
      <c r="AB19" s="191"/>
      <c r="AC19" s="192"/>
      <c r="AD19" s="193"/>
    </row>
    <row r="20" spans="1:30" ht="16">
      <c r="A20" s="45">
        <f>ROW()</f>
        <v>20</v>
      </c>
      <c r="B20" s="45" t="b">
        <f t="shared" ca="1" si="4"/>
        <v>0</v>
      </c>
      <c r="C20" s="45" t="b">
        <f t="shared" ca="1" si="3"/>
        <v>0</v>
      </c>
      <c r="D20" s="45" t="b">
        <f t="shared" ca="1" si="3"/>
        <v>0</v>
      </c>
      <c r="E20" s="45" t="b">
        <f t="shared" ca="1" si="3"/>
        <v>0</v>
      </c>
      <c r="F20" s="45" t="b">
        <f t="shared" ca="1" si="3"/>
        <v>0</v>
      </c>
      <c r="G20" s="77">
        <f t="shared" ca="1" si="5"/>
        <v>0</v>
      </c>
      <c r="H20" s="22">
        <f t="shared" ca="1" si="6"/>
        <v>0</v>
      </c>
      <c r="I20" s="79" t="str">
        <f t="shared" ca="1" si="7"/>
        <v/>
      </c>
      <c r="J20" s="268"/>
      <c r="K20" s="269"/>
      <c r="L20" s="47" t="b">
        <f ca="1">AND(IFERROR(INDEX(IF($B20,MeaningfulAssetElv,
  IF($C20,MeaningfulSharingActorElv,
  IF($D20, MeaningfulSharedResourceElv,
  IF($E20,MeaningfulSharedNonAssetDataElv,
  IF($F20,MeaningfulSharedConnectionElv,FALSE))))),
  IF($B20,$H20,$G20),
  IF($B20,L$3,L$2)),
FALSE),
$J19&lt;&gt;"")</f>
        <v>0</v>
      </c>
      <c r="M20" s="85" t="b">
        <f ca="1">AND(IFERROR(INDEX(IF($B20,MeaningfulAssetElv,
  IF($C20,MeaningfulSharingActorElv,
  IF($D20, MeaningfulSharedResourceElv,
  IF($E20,MeaningfulSharedNonAssetDataElv,
  IF($F20,MeaningfulSharedConnectionElv,FALSE))))),
  IF($B20,$H20,$G20),
  IF($B20,M$3,M$2)),
FALSE),
$J19&lt;&gt;"")</f>
        <v>0</v>
      </c>
      <c r="N20" s="86" t="b">
        <f ca="1">AND(IFERROR(INDEX(IF($B20,MeaningfulAssetElv,
  IF($C20,MeaningfulSharingActorElv,
  IF($D20, MeaningfulSharedResourceElv,
  IF($E20,MeaningfulSharedNonAssetDataElv,
  IF($F20,MeaningfulSharedConnectionElv,FALSE))))),
  IF($B20,$H20,$G20),
  IF($B20,N$3,N$2)),
FALSE),
$J19&lt;&gt;"")</f>
        <v>0</v>
      </c>
      <c r="O20" s="47" t="b">
        <f ca="1">AND(IFERROR(INDEX(IF($B20,MeaningfulAssetDoS,
  IF($C20,MeaningfulSharingActorDoS,
  IF($D20,MeaningfulSharedResourceDoS,
  IF($E20,MeaningfulSharedNonAssetDataDoS,
  IF($F20,MeaningfulSharedConnectionDoS,FALSE))))),
  IF($B20,$H20,$G20),
  IF($B20,O$3,O$2)),
FALSE),
$J19&lt;&gt;"")</f>
        <v>0</v>
      </c>
      <c r="P20" s="85" t="b">
        <f ca="1">AND(IFERROR(INDEX(IF($B20,MeaningfulAssetDoS,
  IF($C20,MeaningfulSharingActorDoS,
  IF($D20,MeaningfulSharedResourceDoS,
  IF($E20,MeaningfulSharedNonAssetDataDoS,
  IF($F20,MeaningfulSharedConnectionDoS,FALSE))))),
  IF($B20,$H20,$G20),
  IF($B20,P$3,P$2)),
FALSE),
$J19&lt;&gt;"")</f>
        <v>0</v>
      </c>
      <c r="Q20" s="86" t="b">
        <f ca="1">AND(IFERROR(INDEX(IF($B20,MeaningfulAssetDoS,
  IF($C20,MeaningfulSharingActorDoS,
  IF($D20,MeaningfulSharedResourceDoS,
  IF($E20,MeaningfulSharedNonAssetDataDoS,
  IF($F20,MeaningfulSharedConnectionDoS,FALSE))))),
  IF($B20,$H20,$G20),
  IF($B20,Q$3,Q$2)),
FALSE),
$J19&lt;&gt;"")</f>
        <v>0</v>
      </c>
      <c r="S20" s="22">
        <f t="shared" si="8"/>
        <v>19</v>
      </c>
      <c r="T20" s="22" t="str">
        <f t="shared" ca="1" si="9"/>
        <v/>
      </c>
      <c r="U20" s="22" t="str">
        <f t="shared" ca="1" si="9"/>
        <v/>
      </c>
      <c r="V20" s="22" t="b">
        <f t="shared" ca="1" si="10"/>
        <v>1</v>
      </c>
      <c r="W20" s="22" t="b">
        <f t="shared" ca="1" si="11"/>
        <v>1</v>
      </c>
      <c r="Y20" s="194"/>
      <c r="Z20" s="195"/>
      <c r="AA20" s="196"/>
      <c r="AB20" s="194"/>
      <c r="AC20" s="195"/>
      <c r="AD20" s="196"/>
    </row>
    <row r="21" spans="1:30" ht="16">
      <c r="A21" s="45">
        <f>ROW()</f>
        <v>21</v>
      </c>
      <c r="B21" s="45" t="b">
        <f t="shared" ca="1" si="4"/>
        <v>0</v>
      </c>
      <c r="C21" s="45" t="b">
        <f t="shared" ca="1" si="3"/>
        <v>0</v>
      </c>
      <c r="D21" s="45" t="b">
        <f t="shared" ca="1" si="3"/>
        <v>0</v>
      </c>
      <c r="E21" s="45" t="b">
        <f t="shared" ca="1" si="3"/>
        <v>0</v>
      </c>
      <c r="F21" s="45" t="b">
        <f t="shared" ca="1" si="3"/>
        <v>0</v>
      </c>
      <c r="G21" s="77">
        <f t="shared" ca="1" si="5"/>
        <v>0</v>
      </c>
      <c r="H21" s="22">
        <f t="shared" ca="1" si="6"/>
        <v>0</v>
      </c>
      <c r="I21" s="79" t="str">
        <f t="shared" ca="1" si="7"/>
        <v/>
      </c>
      <c r="J21" s="266" t="str">
        <f ca="1">IFERROR(INDEX(IF($B21,AssetName,
  IF($C21,SharingActorName,
  IF($D21,SharedResourceName,
  IF($E21,SharedNonAssetDataName,
  IF($F21,SharedConnectionName,""))))),$G21),"")</f>
        <v/>
      </c>
      <c r="K21" s="267"/>
      <c r="L21" s="82" t="b">
        <f ca="1">AND(IFERROR(INDEX(IF($B21,MeaningfulAssetElv,
  IF($C21,MeaningfulSharingActorElv,
  IF($D21, MeaningfulSharedResourceElv,
  IF($E21,MeaningfulSharedNonAssetDataElv,
  IF($F21,MeaningfulSharedConnectionElv,FALSE))))),
  IF($B21,$H21,$G21),
  IF($B21,L$3,L$1)),
FALSE),
$J21&lt;&gt;"")</f>
        <v>0</v>
      </c>
      <c r="M21" s="83" t="b">
        <f ca="1">AND(IFERROR(INDEX(IF($B21,MeaningfulAssetElv,
  IF($C21,MeaningfulSharingActorElv,
  IF($D21, MeaningfulSharedResourceElv,
  IF($E21,MeaningfulSharedNonAssetDataElv,
  IF($F21,MeaningfulSharedConnectionElv,FALSE))))),
  IF($B21,$H21,$G21),
  IF($B21,M$3,M$1)),
FALSE),
$J21&lt;&gt;"")</f>
        <v>0</v>
      </c>
      <c r="N21" s="84" t="b">
        <f ca="1">AND(IFERROR(INDEX(IF($B21,MeaningfulAssetElv,
  IF($C21,MeaningfulSharingActorElv,
  IF($D21, MeaningfulSharedResourceElv,
  IF($E21,MeaningfulSharedNonAssetDataElv,
  IF($F21,MeaningfulSharedConnectionElv,FALSE))))),
  IF($B21,$H21,$G21),
  IF($B21,N$3,N$1)),
FALSE),
$J21&lt;&gt;"")</f>
        <v>0</v>
      </c>
      <c r="O21" s="82" t="b">
        <f ca="1">AND(IFERROR(INDEX(IF($B21,MeaningfulAssetDoS,
  IF($C21,MeaningfulSharingActorDoS,
  IF($D21,MeaningfulSharedResourceDoS,
  IF($E21,MeaningfulSharedNonAssetDataDoS,
  IF($F21,MeaningfulSharedConnectionDoS,FALSE))))),
  IF($B21,$H21,$G21),
  IF($B21,O$3,O$1)),
FALSE),
$J21&lt;&gt;"")</f>
        <v>0</v>
      </c>
      <c r="P21" s="83" t="b">
        <f ca="1">AND(IFERROR(INDEX(IF($B21,MeaningfulAssetDoS,
  IF($C21,MeaningfulSharingActorDoS,
  IF($D21,MeaningfulSharedResourceDoS,
  IF($E21,MeaningfulSharedNonAssetDataDoS,
  IF($F21,MeaningfulSharedConnectionDoS,FALSE))))),
  IF($B21,$H21,$G21),
  IF($B21,P$3,P$1)),
FALSE),
$J21&lt;&gt;"")</f>
        <v>0</v>
      </c>
      <c r="Q21" s="84" t="b">
        <f ca="1">AND(IFERROR(INDEX(IF($B21,MeaningfulAssetDoS,
  IF($C21,MeaningfulSharingActorDoS,
  IF($D21,MeaningfulSharedResourceDoS,
  IF($E21,MeaningfulSharedNonAssetDataDoS,
  IF($F21,MeaningfulSharedConnectionDoS,FALSE))))),
  IF($B21,$H21,$G21),
  IF($B21,Q$3,Q$1)),
FALSE),
$J21&lt;&gt;"")</f>
        <v>0</v>
      </c>
      <c r="S21" s="22">
        <f t="shared" si="8"/>
        <v>20</v>
      </c>
      <c r="T21" s="22" t="str">
        <f t="shared" ca="1" si="9"/>
        <v/>
      </c>
      <c r="U21" s="22">
        <f t="shared" ca="1" si="9"/>
        <v>0</v>
      </c>
      <c r="V21" s="22" t="b">
        <f t="shared" ca="1" si="10"/>
        <v>1</v>
      </c>
      <c r="W21" s="22" t="b">
        <f t="shared" ca="1" si="11"/>
        <v>0</v>
      </c>
      <c r="Y21" s="191"/>
      <c r="Z21" s="192"/>
      <c r="AA21" s="193"/>
      <c r="AB21" s="191"/>
      <c r="AC21" s="192"/>
      <c r="AD21" s="193"/>
    </row>
    <row r="22" spans="1:30" ht="16">
      <c r="A22" s="45">
        <f>ROW()</f>
        <v>22</v>
      </c>
      <c r="B22" s="45" t="b">
        <f t="shared" ca="1" si="4"/>
        <v>0</v>
      </c>
      <c r="C22" s="45" t="b">
        <f t="shared" ca="1" si="3"/>
        <v>0</v>
      </c>
      <c r="D22" s="45" t="b">
        <f t="shared" ca="1" si="3"/>
        <v>0</v>
      </c>
      <c r="E22" s="45" t="b">
        <f t="shared" ca="1" si="3"/>
        <v>0</v>
      </c>
      <c r="F22" s="45" t="b">
        <f t="shared" ca="1" si="3"/>
        <v>0</v>
      </c>
      <c r="G22" s="77">
        <f t="shared" ca="1" si="5"/>
        <v>0</v>
      </c>
      <c r="H22" s="22">
        <f t="shared" ca="1" si="6"/>
        <v>0</v>
      </c>
      <c r="I22" s="79" t="str">
        <f t="shared" ca="1" si="7"/>
        <v/>
      </c>
      <c r="J22" s="268"/>
      <c r="K22" s="269"/>
      <c r="L22" s="47" t="b">
        <f ca="1">AND(IFERROR(INDEX(IF($B22,MeaningfulAssetElv,
  IF($C22,MeaningfulSharingActorElv,
  IF($D22, MeaningfulSharedResourceElv,
  IF($E22,MeaningfulSharedNonAssetDataElv,
  IF($F22,MeaningfulSharedConnectionElv,FALSE))))),
  IF($B22,$H22,$G22),
  IF($B22,L$3,L$2)),
FALSE),
$J21&lt;&gt;"")</f>
        <v>0</v>
      </c>
      <c r="M22" s="85" t="b">
        <f ca="1">AND(IFERROR(INDEX(IF($B22,MeaningfulAssetElv,
  IF($C22,MeaningfulSharingActorElv,
  IF($D22, MeaningfulSharedResourceElv,
  IF($E22,MeaningfulSharedNonAssetDataElv,
  IF($F22,MeaningfulSharedConnectionElv,FALSE))))),
  IF($B22,$H22,$G22),
  IF($B22,M$3,M$2)),
FALSE),
$J21&lt;&gt;"")</f>
        <v>0</v>
      </c>
      <c r="N22" s="86" t="b">
        <f ca="1">AND(IFERROR(INDEX(IF($B22,MeaningfulAssetElv,
  IF($C22,MeaningfulSharingActorElv,
  IF($D22, MeaningfulSharedResourceElv,
  IF($E22,MeaningfulSharedNonAssetDataElv,
  IF($F22,MeaningfulSharedConnectionElv,FALSE))))),
  IF($B22,$H22,$G22),
  IF($B22,N$3,N$2)),
FALSE),
$J21&lt;&gt;"")</f>
        <v>0</v>
      </c>
      <c r="O22" s="47" t="b">
        <f ca="1">AND(IFERROR(INDEX(IF($B22,MeaningfulAssetDoS,
  IF($C22,MeaningfulSharingActorDoS,
  IF($D22,MeaningfulSharedResourceDoS,
  IF($E22,MeaningfulSharedNonAssetDataDoS,
  IF($F22,MeaningfulSharedConnectionDoS,FALSE))))),
  IF($B22,$H22,$G22),
  IF($B22,O$3,O$2)),
FALSE),
$J21&lt;&gt;"")</f>
        <v>0</v>
      </c>
      <c r="P22" s="85" t="b">
        <f ca="1">AND(IFERROR(INDEX(IF($B22,MeaningfulAssetDoS,
  IF($C22,MeaningfulSharingActorDoS,
  IF($D22,MeaningfulSharedResourceDoS,
  IF($E22,MeaningfulSharedNonAssetDataDoS,
  IF($F22,MeaningfulSharedConnectionDoS,FALSE))))),
  IF($B22,$H22,$G22),
  IF($B22,P$3,P$2)),
FALSE),
$J21&lt;&gt;"")</f>
        <v>0</v>
      </c>
      <c r="Q22" s="86" t="b">
        <f ca="1">AND(IFERROR(INDEX(IF($B22,MeaningfulAssetDoS,
  IF($C22,MeaningfulSharingActorDoS,
  IF($D22,MeaningfulSharedResourceDoS,
  IF($E22,MeaningfulSharedNonAssetDataDoS,
  IF($F22,MeaningfulSharedConnectionDoS,FALSE))))),
  IF($B22,$H22,$G22),
  IF($B22,Q$3,Q$2)),
FALSE),
$J21&lt;&gt;"")</f>
        <v>0</v>
      </c>
      <c r="S22" s="22">
        <f t="shared" si="8"/>
        <v>21</v>
      </c>
      <c r="T22" s="22" t="str">
        <f t="shared" ca="1" si="9"/>
        <v/>
      </c>
      <c r="U22" s="22" t="str">
        <f t="shared" ca="1" si="9"/>
        <v/>
      </c>
      <c r="V22" s="22" t="b">
        <f t="shared" ca="1" si="10"/>
        <v>1</v>
      </c>
      <c r="W22" s="22" t="b">
        <f t="shared" ca="1" si="11"/>
        <v>1</v>
      </c>
      <c r="Y22" s="194"/>
      <c r="Z22" s="195"/>
      <c r="AA22" s="196"/>
      <c r="AB22" s="194"/>
      <c r="AC22" s="195"/>
      <c r="AD22" s="196"/>
    </row>
    <row r="23" spans="1:30" ht="16">
      <c r="A23" s="45">
        <f>ROW()</f>
        <v>23</v>
      </c>
      <c r="B23" s="45" t="b">
        <f t="shared" ca="1" si="4"/>
        <v>0</v>
      </c>
      <c r="C23" s="45" t="b">
        <f t="shared" ca="1" si="3"/>
        <v>0</v>
      </c>
      <c r="D23" s="45" t="b">
        <f t="shared" ca="1" si="3"/>
        <v>0</v>
      </c>
      <c r="E23" s="45" t="b">
        <f t="shared" ca="1" si="3"/>
        <v>0</v>
      </c>
      <c r="F23" s="45" t="b">
        <f t="shared" ca="1" si="3"/>
        <v>0</v>
      </c>
      <c r="G23" s="77">
        <f t="shared" ca="1" si="5"/>
        <v>0</v>
      </c>
      <c r="H23" s="22">
        <f t="shared" ca="1" si="6"/>
        <v>0</v>
      </c>
      <c r="I23" s="79" t="str">
        <f t="shared" ca="1" si="7"/>
        <v/>
      </c>
      <c r="J23" s="266" t="str">
        <f ca="1">IFERROR(INDEX(IF($B23,AssetName,
  IF($C23,SharingActorName,
  IF($D23,SharedResourceName,
  IF($E23,SharedNonAssetDataName,
  IF($F23,SharedConnectionName,""))))),$G23),"")</f>
        <v/>
      </c>
      <c r="K23" s="267"/>
      <c r="L23" s="82" t="b">
        <f ca="1">AND(IFERROR(INDEX(IF($B23,MeaningfulAssetElv,
  IF($C23,MeaningfulSharingActorElv,
  IF($D23, MeaningfulSharedResourceElv,
  IF($E23,MeaningfulSharedNonAssetDataElv,
  IF($F23,MeaningfulSharedConnectionElv,FALSE))))),
  IF($B23,$H23,$G23),
  IF($B23,L$3,L$1)),
FALSE),
$J23&lt;&gt;"")</f>
        <v>0</v>
      </c>
      <c r="M23" s="83" t="b">
        <f ca="1">AND(IFERROR(INDEX(IF($B23,MeaningfulAssetElv,
  IF($C23,MeaningfulSharingActorElv,
  IF($D23, MeaningfulSharedResourceElv,
  IF($E23,MeaningfulSharedNonAssetDataElv,
  IF($F23,MeaningfulSharedConnectionElv,FALSE))))),
  IF($B23,$H23,$G23),
  IF($B23,M$3,M$1)),
FALSE),
$J23&lt;&gt;"")</f>
        <v>0</v>
      </c>
      <c r="N23" s="84" t="b">
        <f ca="1">AND(IFERROR(INDEX(IF($B23,MeaningfulAssetElv,
  IF($C23,MeaningfulSharingActorElv,
  IF($D23, MeaningfulSharedResourceElv,
  IF($E23,MeaningfulSharedNonAssetDataElv,
  IF($F23,MeaningfulSharedConnectionElv,FALSE))))),
  IF($B23,$H23,$G23),
  IF($B23,N$3,N$1)),
FALSE),
$J23&lt;&gt;"")</f>
        <v>0</v>
      </c>
      <c r="O23" s="82" t="b">
        <f ca="1">AND(IFERROR(INDEX(IF($B23,MeaningfulAssetDoS,
  IF($C23,MeaningfulSharingActorDoS,
  IF($D23,MeaningfulSharedResourceDoS,
  IF($E23,MeaningfulSharedNonAssetDataDoS,
  IF($F23,MeaningfulSharedConnectionDoS,FALSE))))),
  IF($B23,$H23,$G23),
  IF($B23,O$3,O$1)),
FALSE),
$J23&lt;&gt;"")</f>
        <v>0</v>
      </c>
      <c r="P23" s="83" t="b">
        <f ca="1">AND(IFERROR(INDEX(IF($B23,MeaningfulAssetDoS,
  IF($C23,MeaningfulSharingActorDoS,
  IF($D23,MeaningfulSharedResourceDoS,
  IF($E23,MeaningfulSharedNonAssetDataDoS,
  IF($F23,MeaningfulSharedConnectionDoS,FALSE))))),
  IF($B23,$H23,$G23),
  IF($B23,P$3,P$1)),
FALSE),
$J23&lt;&gt;"")</f>
        <v>0</v>
      </c>
      <c r="Q23" s="84" t="b">
        <f ca="1">AND(IFERROR(INDEX(IF($B23,MeaningfulAssetDoS,
  IF($C23,MeaningfulSharingActorDoS,
  IF($D23,MeaningfulSharedResourceDoS,
  IF($E23,MeaningfulSharedNonAssetDataDoS,
  IF($F23,MeaningfulSharedConnectionDoS,FALSE))))),
  IF($B23,$H23,$G23),
  IF($B23,Q$3,Q$1)),
FALSE),
$J23&lt;&gt;"")</f>
        <v>0</v>
      </c>
      <c r="S23" s="22">
        <f t="shared" si="8"/>
        <v>22</v>
      </c>
      <c r="T23" s="22" t="str">
        <f t="shared" ca="1" si="9"/>
        <v/>
      </c>
      <c r="U23" s="22">
        <f t="shared" ca="1" si="9"/>
        <v>0</v>
      </c>
      <c r="V23" s="22" t="b">
        <f t="shared" ca="1" si="10"/>
        <v>1</v>
      </c>
      <c r="W23" s="22" t="b">
        <f t="shared" ca="1" si="11"/>
        <v>0</v>
      </c>
      <c r="Y23" s="191"/>
      <c r="Z23" s="192"/>
      <c r="AA23" s="193"/>
      <c r="AB23" s="191"/>
      <c r="AC23" s="192"/>
      <c r="AD23" s="193"/>
    </row>
    <row r="24" spans="1:30" ht="16">
      <c r="A24" s="45">
        <f>ROW()</f>
        <v>24</v>
      </c>
      <c r="B24" s="45" t="b">
        <f t="shared" ca="1" si="4"/>
        <v>0</v>
      </c>
      <c r="C24" s="45" t="b">
        <f t="shared" ca="1" si="3"/>
        <v>0</v>
      </c>
      <c r="D24" s="45" t="b">
        <f t="shared" ca="1" si="3"/>
        <v>0</v>
      </c>
      <c r="E24" s="45" t="b">
        <f t="shared" ca="1" si="3"/>
        <v>0</v>
      </c>
      <c r="F24" s="45" t="b">
        <f t="shared" ca="1" si="3"/>
        <v>0</v>
      </c>
      <c r="G24" s="77">
        <f t="shared" ca="1" si="5"/>
        <v>0</v>
      </c>
      <c r="H24" s="22">
        <f t="shared" ca="1" si="6"/>
        <v>0</v>
      </c>
      <c r="I24" s="79" t="str">
        <f t="shared" ca="1" si="7"/>
        <v/>
      </c>
      <c r="J24" s="268"/>
      <c r="K24" s="269"/>
      <c r="L24" s="47" t="b">
        <f ca="1">AND(IFERROR(INDEX(IF($B24,MeaningfulAssetElv,
  IF($C24,MeaningfulSharingActorElv,
  IF($D24, MeaningfulSharedResourceElv,
  IF($E24,MeaningfulSharedNonAssetDataElv,
  IF($F24,MeaningfulSharedConnectionElv,FALSE))))),
  IF($B24,$H24,$G24),
  IF($B24,L$3,L$2)),
FALSE),
$J23&lt;&gt;"")</f>
        <v>0</v>
      </c>
      <c r="M24" s="85" t="b">
        <f ca="1">AND(IFERROR(INDEX(IF($B24,MeaningfulAssetElv,
  IF($C24,MeaningfulSharingActorElv,
  IF($D24, MeaningfulSharedResourceElv,
  IF($E24,MeaningfulSharedNonAssetDataElv,
  IF($F24,MeaningfulSharedConnectionElv,FALSE))))),
  IF($B24,$H24,$G24),
  IF($B24,M$3,M$2)),
FALSE),
$J23&lt;&gt;"")</f>
        <v>0</v>
      </c>
      <c r="N24" s="86" t="b">
        <f ca="1">AND(IFERROR(INDEX(IF($B24,MeaningfulAssetElv,
  IF($C24,MeaningfulSharingActorElv,
  IF($D24, MeaningfulSharedResourceElv,
  IF($E24,MeaningfulSharedNonAssetDataElv,
  IF($F24,MeaningfulSharedConnectionElv,FALSE))))),
  IF($B24,$H24,$G24),
  IF($B24,N$3,N$2)),
FALSE),
$J23&lt;&gt;"")</f>
        <v>0</v>
      </c>
      <c r="O24" s="47" t="b">
        <f ca="1">AND(IFERROR(INDEX(IF($B24,MeaningfulAssetDoS,
  IF($C24,MeaningfulSharingActorDoS,
  IF($D24,MeaningfulSharedResourceDoS,
  IF($E24,MeaningfulSharedNonAssetDataDoS,
  IF($F24,MeaningfulSharedConnectionDoS,FALSE))))),
  IF($B24,$H24,$G24),
  IF($B24,O$3,O$2)),
FALSE),
$J23&lt;&gt;"")</f>
        <v>0</v>
      </c>
      <c r="P24" s="85" t="b">
        <f ca="1">AND(IFERROR(INDEX(IF($B24,MeaningfulAssetDoS,
  IF($C24,MeaningfulSharingActorDoS,
  IF($D24,MeaningfulSharedResourceDoS,
  IF($E24,MeaningfulSharedNonAssetDataDoS,
  IF($F24,MeaningfulSharedConnectionDoS,FALSE))))),
  IF($B24,$H24,$G24),
  IF($B24,P$3,P$2)),
FALSE),
$J23&lt;&gt;"")</f>
        <v>0</v>
      </c>
      <c r="Q24" s="86" t="b">
        <f ca="1">AND(IFERROR(INDEX(IF($B24,MeaningfulAssetDoS,
  IF($C24,MeaningfulSharingActorDoS,
  IF($D24,MeaningfulSharedResourceDoS,
  IF($E24,MeaningfulSharedNonAssetDataDoS,
  IF($F24,MeaningfulSharedConnectionDoS,FALSE))))),
  IF($B24,$H24,$G24),
  IF($B24,Q$3,Q$2)),
FALSE),
$J23&lt;&gt;"")</f>
        <v>0</v>
      </c>
      <c r="S24" s="22">
        <f t="shared" si="8"/>
        <v>23</v>
      </c>
      <c r="T24" s="22" t="str">
        <f t="shared" ca="1" si="9"/>
        <v/>
      </c>
      <c r="U24" s="22" t="str">
        <f t="shared" ca="1" si="9"/>
        <v/>
      </c>
      <c r="V24" s="22" t="b">
        <f t="shared" ca="1" si="10"/>
        <v>1</v>
      </c>
      <c r="W24" s="22" t="b">
        <f t="shared" ca="1" si="11"/>
        <v>1</v>
      </c>
      <c r="Y24" s="194"/>
      <c r="Z24" s="195"/>
      <c r="AA24" s="196"/>
      <c r="AB24" s="194"/>
      <c r="AC24" s="195"/>
      <c r="AD24" s="196"/>
    </row>
    <row r="25" spans="1:30" ht="16">
      <c r="A25" s="45">
        <f>ROW()</f>
        <v>25</v>
      </c>
      <c r="B25" s="45" t="b">
        <f t="shared" ca="1" si="4"/>
        <v>0</v>
      </c>
      <c r="C25" s="45" t="b">
        <f t="shared" ca="1" si="3"/>
        <v>0</v>
      </c>
      <c r="D25" s="45" t="b">
        <f t="shared" ca="1" si="3"/>
        <v>0</v>
      </c>
      <c r="E25" s="45" t="b">
        <f t="shared" ca="1" si="3"/>
        <v>0</v>
      </c>
      <c r="F25" s="45" t="b">
        <f t="shared" ca="1" si="3"/>
        <v>0</v>
      </c>
      <c r="G25" s="77">
        <f t="shared" ca="1" si="5"/>
        <v>0</v>
      </c>
      <c r="H25" s="22">
        <f t="shared" ca="1" si="6"/>
        <v>0</v>
      </c>
      <c r="I25" s="79" t="str">
        <f t="shared" ca="1" si="7"/>
        <v/>
      </c>
      <c r="J25" s="266" t="str">
        <f ca="1">IFERROR(INDEX(IF($B25,AssetName,
  IF($C25,SharingActorName,
  IF($D25,SharedResourceName,
  IF($E25,SharedNonAssetDataName,
  IF($F25,SharedConnectionName,""))))),$G25),"")</f>
        <v/>
      </c>
      <c r="K25" s="267"/>
      <c r="L25" s="82" t="b">
        <f ca="1">AND(IFERROR(INDEX(IF($B25,MeaningfulAssetElv,
  IF($C25,MeaningfulSharingActorElv,
  IF($D25, MeaningfulSharedResourceElv,
  IF($E25,MeaningfulSharedNonAssetDataElv,
  IF($F25,MeaningfulSharedConnectionElv,FALSE))))),
  IF($B25,$H25,$G25),
  IF($B25,L$3,L$1)),
FALSE),
$J25&lt;&gt;"")</f>
        <v>0</v>
      </c>
      <c r="M25" s="83" t="b">
        <f ca="1">AND(IFERROR(INDEX(IF($B25,MeaningfulAssetElv,
  IF($C25,MeaningfulSharingActorElv,
  IF($D25, MeaningfulSharedResourceElv,
  IF($E25,MeaningfulSharedNonAssetDataElv,
  IF($F25,MeaningfulSharedConnectionElv,FALSE))))),
  IF($B25,$H25,$G25),
  IF($B25,M$3,M$1)),
FALSE),
$J25&lt;&gt;"")</f>
        <v>0</v>
      </c>
      <c r="N25" s="84" t="b">
        <f ca="1">AND(IFERROR(INDEX(IF($B25,MeaningfulAssetElv,
  IF($C25,MeaningfulSharingActorElv,
  IF($D25, MeaningfulSharedResourceElv,
  IF($E25,MeaningfulSharedNonAssetDataElv,
  IF($F25,MeaningfulSharedConnectionElv,FALSE))))),
  IF($B25,$H25,$G25),
  IF($B25,N$3,N$1)),
FALSE),
$J25&lt;&gt;"")</f>
        <v>0</v>
      </c>
      <c r="O25" s="82" t="b">
        <f ca="1">AND(IFERROR(INDEX(IF($B25,MeaningfulAssetDoS,
  IF($C25,MeaningfulSharingActorDoS,
  IF($D25,MeaningfulSharedResourceDoS,
  IF($E25,MeaningfulSharedNonAssetDataDoS,
  IF($F25,MeaningfulSharedConnectionDoS,FALSE))))),
  IF($B25,$H25,$G25),
  IF($B25,O$3,O$1)),
FALSE),
$J25&lt;&gt;"")</f>
        <v>0</v>
      </c>
      <c r="P25" s="83" t="b">
        <f ca="1">AND(IFERROR(INDEX(IF($B25,MeaningfulAssetDoS,
  IF($C25,MeaningfulSharingActorDoS,
  IF($D25,MeaningfulSharedResourceDoS,
  IF($E25,MeaningfulSharedNonAssetDataDoS,
  IF($F25,MeaningfulSharedConnectionDoS,FALSE))))),
  IF($B25,$H25,$G25),
  IF($B25,P$3,P$1)),
FALSE),
$J25&lt;&gt;"")</f>
        <v>0</v>
      </c>
      <c r="Q25" s="84" t="b">
        <f ca="1">AND(IFERROR(INDEX(IF($B25,MeaningfulAssetDoS,
  IF($C25,MeaningfulSharingActorDoS,
  IF($D25,MeaningfulSharedResourceDoS,
  IF($E25,MeaningfulSharedNonAssetDataDoS,
  IF($F25,MeaningfulSharedConnectionDoS,FALSE))))),
  IF($B25,$H25,$G25),
  IF($B25,Q$3,Q$1)),
FALSE),
$J25&lt;&gt;"")</f>
        <v>0</v>
      </c>
      <c r="S25" s="22">
        <f t="shared" si="8"/>
        <v>24</v>
      </c>
      <c r="T25" s="22" t="str">
        <f t="shared" ca="1" si="9"/>
        <v/>
      </c>
      <c r="U25" s="22">
        <f t="shared" ca="1" si="9"/>
        <v>0</v>
      </c>
      <c r="V25" s="22" t="b">
        <f t="shared" ca="1" si="10"/>
        <v>1</v>
      </c>
      <c r="W25" s="22" t="b">
        <f t="shared" ca="1" si="11"/>
        <v>0</v>
      </c>
      <c r="Y25" s="191"/>
      <c r="Z25" s="192"/>
      <c r="AA25" s="193"/>
      <c r="AB25" s="191"/>
      <c r="AC25" s="192"/>
      <c r="AD25" s="193"/>
    </row>
    <row r="26" spans="1:30" ht="16">
      <c r="A26" s="45">
        <f>ROW()</f>
        <v>26</v>
      </c>
      <c r="B26" s="45" t="b">
        <f t="shared" ca="1" si="4"/>
        <v>0</v>
      </c>
      <c r="C26" s="45" t="b">
        <f t="shared" ca="1" si="3"/>
        <v>0</v>
      </c>
      <c r="D26" s="45" t="b">
        <f t="shared" ca="1" si="3"/>
        <v>0</v>
      </c>
      <c r="E26" s="45" t="b">
        <f t="shared" ca="1" si="3"/>
        <v>0</v>
      </c>
      <c r="F26" s="45" t="b">
        <f t="shared" ca="1" si="3"/>
        <v>0</v>
      </c>
      <c r="G26" s="77">
        <f t="shared" ca="1" si="5"/>
        <v>0</v>
      </c>
      <c r="H26" s="22">
        <f t="shared" ca="1" si="6"/>
        <v>0</v>
      </c>
      <c r="I26" s="79" t="str">
        <f t="shared" ca="1" si="7"/>
        <v/>
      </c>
      <c r="J26" s="268"/>
      <c r="K26" s="269"/>
      <c r="L26" s="47" t="b">
        <f ca="1">AND(IFERROR(INDEX(IF($B26,MeaningfulAssetElv,
  IF($C26,MeaningfulSharingActorElv,
  IF($D26, MeaningfulSharedResourceElv,
  IF($E26,MeaningfulSharedNonAssetDataElv,
  IF($F26,MeaningfulSharedConnectionElv,FALSE))))),
  IF($B26,$H26,$G26),
  IF($B26,L$3,L$2)),
FALSE),
$J25&lt;&gt;"")</f>
        <v>0</v>
      </c>
      <c r="M26" s="85" t="b">
        <f ca="1">AND(IFERROR(INDEX(IF($B26,MeaningfulAssetElv,
  IF($C26,MeaningfulSharingActorElv,
  IF($D26, MeaningfulSharedResourceElv,
  IF($E26,MeaningfulSharedNonAssetDataElv,
  IF($F26,MeaningfulSharedConnectionElv,FALSE))))),
  IF($B26,$H26,$G26),
  IF($B26,M$3,M$2)),
FALSE),
$J25&lt;&gt;"")</f>
        <v>0</v>
      </c>
      <c r="N26" s="86" t="b">
        <f ca="1">AND(IFERROR(INDEX(IF($B26,MeaningfulAssetElv,
  IF($C26,MeaningfulSharingActorElv,
  IF($D26, MeaningfulSharedResourceElv,
  IF($E26,MeaningfulSharedNonAssetDataElv,
  IF($F26,MeaningfulSharedConnectionElv,FALSE))))),
  IF($B26,$H26,$G26),
  IF($B26,N$3,N$2)),
FALSE),
$J25&lt;&gt;"")</f>
        <v>0</v>
      </c>
      <c r="O26" s="47" t="b">
        <f ca="1">AND(IFERROR(INDEX(IF($B26,MeaningfulAssetDoS,
  IF($C26,MeaningfulSharingActorDoS,
  IF($D26,MeaningfulSharedResourceDoS,
  IF($E26,MeaningfulSharedNonAssetDataDoS,
  IF($F26,MeaningfulSharedConnectionDoS,FALSE))))),
  IF($B26,$H26,$G26),
  IF($B26,O$3,O$2)),
FALSE),
$J25&lt;&gt;"")</f>
        <v>0</v>
      </c>
      <c r="P26" s="85" t="b">
        <f ca="1">AND(IFERROR(INDEX(IF($B26,MeaningfulAssetDoS,
  IF($C26,MeaningfulSharingActorDoS,
  IF($D26,MeaningfulSharedResourceDoS,
  IF($E26,MeaningfulSharedNonAssetDataDoS,
  IF($F26,MeaningfulSharedConnectionDoS,FALSE))))),
  IF($B26,$H26,$G26),
  IF($B26,P$3,P$2)),
FALSE),
$J25&lt;&gt;"")</f>
        <v>0</v>
      </c>
      <c r="Q26" s="86" t="b">
        <f ca="1">AND(IFERROR(INDEX(IF($B26,MeaningfulAssetDoS,
  IF($C26,MeaningfulSharingActorDoS,
  IF($D26,MeaningfulSharedResourceDoS,
  IF($E26,MeaningfulSharedNonAssetDataDoS,
  IF($F26,MeaningfulSharedConnectionDoS,FALSE))))),
  IF($B26,$H26,$G26),
  IF($B26,Q$3,Q$2)),
FALSE),
$J25&lt;&gt;"")</f>
        <v>0</v>
      </c>
      <c r="S26" s="22">
        <f t="shared" si="8"/>
        <v>25</v>
      </c>
      <c r="T26" s="22" t="str">
        <f t="shared" ca="1" si="9"/>
        <v/>
      </c>
      <c r="U26" s="22" t="str">
        <f t="shared" ca="1" si="9"/>
        <v/>
      </c>
      <c r="V26" s="22" t="b">
        <f t="shared" ca="1" si="10"/>
        <v>1</v>
      </c>
      <c r="W26" s="22" t="b">
        <f t="shared" ca="1" si="11"/>
        <v>1</v>
      </c>
      <c r="Y26" s="194"/>
      <c r="Z26" s="195"/>
      <c r="AA26" s="196"/>
      <c r="AB26" s="194"/>
      <c r="AC26" s="195"/>
      <c r="AD26" s="196"/>
    </row>
    <row r="27" spans="1:30" ht="16">
      <c r="A27" s="45">
        <f>ROW()</f>
        <v>27</v>
      </c>
      <c r="B27" s="45" t="b">
        <f t="shared" ca="1" si="4"/>
        <v>0</v>
      </c>
      <c r="C27" s="45" t="b">
        <f t="shared" ca="1" si="4"/>
        <v>0</v>
      </c>
      <c r="D27" s="45" t="b">
        <f t="shared" ca="1" si="4"/>
        <v>0</v>
      </c>
      <c r="E27" s="45" t="b">
        <f t="shared" ca="1" si="4"/>
        <v>0</v>
      </c>
      <c r="F27" s="45" t="b">
        <f t="shared" ca="1" si="4"/>
        <v>0</v>
      </c>
      <c r="G27" s="77">
        <f t="shared" ca="1" si="5"/>
        <v>0</v>
      </c>
      <c r="H27" s="22">
        <f t="shared" ca="1" si="6"/>
        <v>0</v>
      </c>
      <c r="I27" s="79" t="str">
        <f t="shared" ca="1" si="7"/>
        <v/>
      </c>
      <c r="J27" s="266" t="str">
        <f ca="1">IFERROR(INDEX(IF($B27,AssetName,
  IF($C27,SharingActorName,
  IF($D27,SharedResourceName,
  IF($E27,SharedNonAssetDataName,
  IF($F27,SharedConnectionName,""))))),$G27),"")</f>
        <v/>
      </c>
      <c r="K27" s="267"/>
      <c r="L27" s="82" t="b">
        <f ca="1">AND(IFERROR(INDEX(IF($B27,MeaningfulAssetElv,
  IF($C27,MeaningfulSharingActorElv,
  IF($D27, MeaningfulSharedResourceElv,
  IF($E27,MeaningfulSharedNonAssetDataElv,
  IF($F27,MeaningfulSharedConnectionElv,FALSE))))),
  IF($B27,$H27,$G27),
  IF($B27,L$3,L$1)),
FALSE),
$J27&lt;&gt;"")</f>
        <v>0</v>
      </c>
      <c r="M27" s="83" t="b">
        <f ca="1">AND(IFERROR(INDEX(IF($B27,MeaningfulAssetElv,
  IF($C27,MeaningfulSharingActorElv,
  IF($D27, MeaningfulSharedResourceElv,
  IF($E27,MeaningfulSharedNonAssetDataElv,
  IF($F27,MeaningfulSharedConnectionElv,FALSE))))),
  IF($B27,$H27,$G27),
  IF($B27,M$3,M$1)),
FALSE),
$J27&lt;&gt;"")</f>
        <v>0</v>
      </c>
      <c r="N27" s="84" t="b">
        <f ca="1">AND(IFERROR(INDEX(IF($B27,MeaningfulAssetElv,
  IF($C27,MeaningfulSharingActorElv,
  IF($D27, MeaningfulSharedResourceElv,
  IF($E27,MeaningfulSharedNonAssetDataElv,
  IF($F27,MeaningfulSharedConnectionElv,FALSE))))),
  IF($B27,$H27,$G27),
  IF($B27,N$3,N$1)),
FALSE),
$J27&lt;&gt;"")</f>
        <v>0</v>
      </c>
      <c r="O27" s="82" t="b">
        <f ca="1">AND(IFERROR(INDEX(IF($B27,MeaningfulAssetDoS,
  IF($C27,MeaningfulSharingActorDoS,
  IF($D27,MeaningfulSharedResourceDoS,
  IF($E27,MeaningfulSharedNonAssetDataDoS,
  IF($F27,MeaningfulSharedConnectionDoS,FALSE))))),
  IF($B27,$H27,$G27),
  IF($B27,O$3,O$1)),
FALSE),
$J27&lt;&gt;"")</f>
        <v>0</v>
      </c>
      <c r="P27" s="83" t="b">
        <f ca="1">AND(IFERROR(INDEX(IF($B27,MeaningfulAssetDoS,
  IF($C27,MeaningfulSharingActorDoS,
  IF($D27,MeaningfulSharedResourceDoS,
  IF($E27,MeaningfulSharedNonAssetDataDoS,
  IF($F27,MeaningfulSharedConnectionDoS,FALSE))))),
  IF($B27,$H27,$G27),
  IF($B27,P$3,P$1)),
FALSE),
$J27&lt;&gt;"")</f>
        <v>0</v>
      </c>
      <c r="Q27" s="84" t="b">
        <f ca="1">AND(IFERROR(INDEX(IF($B27,MeaningfulAssetDoS,
  IF($C27,MeaningfulSharingActorDoS,
  IF($D27,MeaningfulSharedResourceDoS,
  IF($E27,MeaningfulSharedNonAssetDataDoS,
  IF($F27,MeaningfulSharedConnectionDoS,FALSE))))),
  IF($B27,$H27,$G27),
  IF($B27,Q$3,Q$1)),
FALSE),
$J27&lt;&gt;"")</f>
        <v>0</v>
      </c>
      <c r="S27" s="22">
        <f t="shared" si="8"/>
        <v>26</v>
      </c>
      <c r="T27" s="22" t="str">
        <f t="shared" ca="1" si="9"/>
        <v/>
      </c>
      <c r="U27" s="22">
        <f t="shared" ca="1" si="9"/>
        <v>0</v>
      </c>
      <c r="V27" s="22" t="b">
        <f t="shared" ca="1" si="10"/>
        <v>1</v>
      </c>
      <c r="W27" s="22" t="b">
        <f t="shared" ca="1" si="11"/>
        <v>0</v>
      </c>
      <c r="Y27" s="191"/>
      <c r="Z27" s="192"/>
      <c r="AA27" s="193"/>
      <c r="AB27" s="191"/>
      <c r="AC27" s="192"/>
      <c r="AD27" s="193"/>
    </row>
    <row r="28" spans="1:30" ht="16">
      <c r="A28" s="45">
        <f>ROW()</f>
        <v>28</v>
      </c>
      <c r="B28" s="45" t="b">
        <f t="shared" ref="B28:F47" ca="1" si="12">AND($A28&gt;=B$2,$A28&lt;=B$3)</f>
        <v>0</v>
      </c>
      <c r="C28" s="45" t="b">
        <f t="shared" ca="1" si="12"/>
        <v>0</v>
      </c>
      <c r="D28" s="45" t="b">
        <f t="shared" ca="1" si="12"/>
        <v>0</v>
      </c>
      <c r="E28" s="45" t="b">
        <f t="shared" ca="1" si="12"/>
        <v>0</v>
      </c>
      <c r="F28" s="45" t="b">
        <f t="shared" ca="1" si="12"/>
        <v>0</v>
      </c>
      <c r="G28" s="77">
        <f t="shared" ca="1" si="5"/>
        <v>0</v>
      </c>
      <c r="H28" s="22">
        <f t="shared" ca="1" si="6"/>
        <v>0</v>
      </c>
      <c r="I28" s="79" t="str">
        <f t="shared" ca="1" si="7"/>
        <v/>
      </c>
      <c r="J28" s="268"/>
      <c r="K28" s="269"/>
      <c r="L28" s="47" t="b">
        <f ca="1">AND(IFERROR(INDEX(IF($B28,MeaningfulAssetElv,
  IF($C28,MeaningfulSharingActorElv,
  IF($D28, MeaningfulSharedResourceElv,
  IF($E28,MeaningfulSharedNonAssetDataElv,
  IF($F28,MeaningfulSharedConnectionElv,FALSE))))),
  IF($B28,$H28,$G28),
  IF($B28,L$3,L$2)),
FALSE),
$J27&lt;&gt;"")</f>
        <v>0</v>
      </c>
      <c r="M28" s="85" t="b">
        <f ca="1">AND(IFERROR(INDEX(IF($B28,MeaningfulAssetElv,
  IF($C28,MeaningfulSharingActorElv,
  IF($D28, MeaningfulSharedResourceElv,
  IF($E28,MeaningfulSharedNonAssetDataElv,
  IF($F28,MeaningfulSharedConnectionElv,FALSE))))),
  IF($B28,$H28,$G28),
  IF($B28,M$3,M$2)),
FALSE),
$J27&lt;&gt;"")</f>
        <v>0</v>
      </c>
      <c r="N28" s="86" t="b">
        <f ca="1">AND(IFERROR(INDEX(IF($B28,MeaningfulAssetElv,
  IF($C28,MeaningfulSharingActorElv,
  IF($D28, MeaningfulSharedResourceElv,
  IF($E28,MeaningfulSharedNonAssetDataElv,
  IF($F28,MeaningfulSharedConnectionElv,FALSE))))),
  IF($B28,$H28,$G28),
  IF($B28,N$3,N$2)),
FALSE),
$J27&lt;&gt;"")</f>
        <v>0</v>
      </c>
      <c r="O28" s="47" t="b">
        <f ca="1">AND(IFERROR(INDEX(IF($B28,MeaningfulAssetDoS,
  IF($C28,MeaningfulSharingActorDoS,
  IF($D28,MeaningfulSharedResourceDoS,
  IF($E28,MeaningfulSharedNonAssetDataDoS,
  IF($F28,MeaningfulSharedConnectionDoS,FALSE))))),
  IF($B28,$H28,$G28),
  IF($B28,O$3,O$2)),
FALSE),
$J27&lt;&gt;"")</f>
        <v>0</v>
      </c>
      <c r="P28" s="85" t="b">
        <f ca="1">AND(IFERROR(INDEX(IF($B28,MeaningfulAssetDoS,
  IF($C28,MeaningfulSharingActorDoS,
  IF($D28,MeaningfulSharedResourceDoS,
  IF($E28,MeaningfulSharedNonAssetDataDoS,
  IF($F28,MeaningfulSharedConnectionDoS,FALSE))))),
  IF($B28,$H28,$G28),
  IF($B28,P$3,P$2)),
FALSE),
$J27&lt;&gt;"")</f>
        <v>0</v>
      </c>
      <c r="Q28" s="86" t="b">
        <f ca="1">AND(IFERROR(INDEX(IF($B28,MeaningfulAssetDoS,
  IF($C28,MeaningfulSharingActorDoS,
  IF($D28,MeaningfulSharedResourceDoS,
  IF($E28,MeaningfulSharedNonAssetDataDoS,
  IF($F28,MeaningfulSharedConnectionDoS,FALSE))))),
  IF($B28,$H28,$G28),
  IF($B28,Q$3,Q$2)),
FALSE),
$J27&lt;&gt;"")</f>
        <v>0</v>
      </c>
      <c r="S28" s="22">
        <f t="shared" si="8"/>
        <v>27</v>
      </c>
      <c r="T28" s="22" t="str">
        <f t="shared" ca="1" si="9"/>
        <v/>
      </c>
      <c r="U28" s="22" t="str">
        <f t="shared" ca="1" si="9"/>
        <v/>
      </c>
      <c r="V28" s="22" t="b">
        <f t="shared" ca="1" si="10"/>
        <v>1</v>
      </c>
      <c r="W28" s="22" t="b">
        <f t="shared" ca="1" si="11"/>
        <v>1</v>
      </c>
      <c r="Y28" s="194"/>
      <c r="Z28" s="195"/>
      <c r="AA28" s="196"/>
      <c r="AB28" s="194"/>
      <c r="AC28" s="195"/>
      <c r="AD28" s="196"/>
    </row>
    <row r="29" spans="1:30" ht="16">
      <c r="A29" s="45">
        <f>ROW()</f>
        <v>29</v>
      </c>
      <c r="B29" s="45" t="b">
        <f t="shared" ca="1" si="12"/>
        <v>0</v>
      </c>
      <c r="C29" s="45" t="b">
        <f t="shared" ca="1" si="12"/>
        <v>0</v>
      </c>
      <c r="D29" s="45" t="b">
        <f t="shared" ca="1" si="12"/>
        <v>0</v>
      </c>
      <c r="E29" s="45" t="b">
        <f t="shared" ca="1" si="12"/>
        <v>0</v>
      </c>
      <c r="F29" s="45" t="b">
        <f t="shared" ca="1" si="12"/>
        <v>0</v>
      </c>
      <c r="G29" s="77">
        <f t="shared" ca="1" si="5"/>
        <v>0</v>
      </c>
      <c r="H29" s="22">
        <f t="shared" ca="1" si="6"/>
        <v>0</v>
      </c>
      <c r="I29" s="79" t="str">
        <f t="shared" ca="1" si="7"/>
        <v/>
      </c>
      <c r="J29" s="266" t="str">
        <f ca="1">IFERROR(INDEX(IF($B29,AssetName,
  IF($C29,SharingActorName,
  IF($D29,SharedResourceName,
  IF($E29,SharedNonAssetDataName,
  IF($F29,SharedConnectionName,""))))),$G29),"")</f>
        <v/>
      </c>
      <c r="K29" s="267"/>
      <c r="L29" s="82" t="b">
        <f ca="1">AND(IFERROR(INDEX(IF($B29,MeaningfulAssetElv,
  IF($C29,MeaningfulSharingActorElv,
  IF($D29, MeaningfulSharedResourceElv,
  IF($E29,MeaningfulSharedNonAssetDataElv,
  IF($F29,MeaningfulSharedConnectionElv,FALSE))))),
  IF($B29,$H29,$G29),
  IF($B29,L$3,L$1)),
FALSE),
$J29&lt;&gt;"")</f>
        <v>0</v>
      </c>
      <c r="M29" s="83" t="b">
        <f ca="1">AND(IFERROR(INDEX(IF($B29,MeaningfulAssetElv,
  IF($C29,MeaningfulSharingActorElv,
  IF($D29, MeaningfulSharedResourceElv,
  IF($E29,MeaningfulSharedNonAssetDataElv,
  IF($F29,MeaningfulSharedConnectionElv,FALSE))))),
  IF($B29,$H29,$G29),
  IF($B29,M$3,M$1)),
FALSE),
$J29&lt;&gt;"")</f>
        <v>0</v>
      </c>
      <c r="N29" s="84" t="b">
        <f ca="1">AND(IFERROR(INDEX(IF($B29,MeaningfulAssetElv,
  IF($C29,MeaningfulSharingActorElv,
  IF($D29, MeaningfulSharedResourceElv,
  IF($E29,MeaningfulSharedNonAssetDataElv,
  IF($F29,MeaningfulSharedConnectionElv,FALSE))))),
  IF($B29,$H29,$G29),
  IF($B29,N$3,N$1)),
FALSE),
$J29&lt;&gt;"")</f>
        <v>0</v>
      </c>
      <c r="O29" s="82" t="b">
        <f ca="1">AND(IFERROR(INDEX(IF($B29,MeaningfulAssetDoS,
  IF($C29,MeaningfulSharingActorDoS,
  IF($D29,MeaningfulSharedResourceDoS,
  IF($E29,MeaningfulSharedNonAssetDataDoS,
  IF($F29,MeaningfulSharedConnectionDoS,FALSE))))),
  IF($B29,$H29,$G29),
  IF($B29,O$3,O$1)),
FALSE),
$J29&lt;&gt;"")</f>
        <v>0</v>
      </c>
      <c r="P29" s="83" t="b">
        <f ca="1">AND(IFERROR(INDEX(IF($B29,MeaningfulAssetDoS,
  IF($C29,MeaningfulSharingActorDoS,
  IF($D29,MeaningfulSharedResourceDoS,
  IF($E29,MeaningfulSharedNonAssetDataDoS,
  IF($F29,MeaningfulSharedConnectionDoS,FALSE))))),
  IF($B29,$H29,$G29),
  IF($B29,P$3,P$1)),
FALSE),
$J29&lt;&gt;"")</f>
        <v>0</v>
      </c>
      <c r="Q29" s="84" t="b">
        <f ca="1">AND(IFERROR(INDEX(IF($B29,MeaningfulAssetDoS,
  IF($C29,MeaningfulSharingActorDoS,
  IF($D29,MeaningfulSharedResourceDoS,
  IF($E29,MeaningfulSharedNonAssetDataDoS,
  IF($F29,MeaningfulSharedConnectionDoS,FALSE))))),
  IF($B29,$H29,$G29),
  IF($B29,Q$3,Q$1)),
FALSE),
$J29&lt;&gt;"")</f>
        <v>0</v>
      </c>
      <c r="S29" s="22">
        <f t="shared" si="8"/>
        <v>28</v>
      </c>
      <c r="T29" s="22" t="str">
        <f t="shared" ca="1" si="9"/>
        <v/>
      </c>
      <c r="U29" s="22">
        <f t="shared" ca="1" si="9"/>
        <v>0</v>
      </c>
      <c r="V29" s="22" t="b">
        <f t="shared" ca="1" si="10"/>
        <v>1</v>
      </c>
      <c r="W29" s="22" t="b">
        <f t="shared" ca="1" si="11"/>
        <v>0</v>
      </c>
      <c r="Y29" s="191"/>
      <c r="Z29" s="192"/>
      <c r="AA29" s="193"/>
      <c r="AB29" s="191"/>
      <c r="AC29" s="192"/>
      <c r="AD29" s="193"/>
    </row>
    <row r="30" spans="1:30" ht="16">
      <c r="A30" s="45">
        <f>ROW()</f>
        <v>30</v>
      </c>
      <c r="B30" s="45" t="b">
        <f t="shared" ca="1" si="12"/>
        <v>0</v>
      </c>
      <c r="C30" s="45" t="b">
        <f t="shared" ca="1" si="12"/>
        <v>0</v>
      </c>
      <c r="D30" s="45" t="b">
        <f t="shared" ca="1" si="12"/>
        <v>0</v>
      </c>
      <c r="E30" s="45" t="b">
        <f t="shared" ca="1" si="12"/>
        <v>0</v>
      </c>
      <c r="F30" s="45" t="b">
        <f t="shared" ca="1" si="12"/>
        <v>0</v>
      </c>
      <c r="G30" s="77">
        <f t="shared" ca="1" si="5"/>
        <v>0</v>
      </c>
      <c r="H30" s="22">
        <f t="shared" ca="1" si="6"/>
        <v>0</v>
      </c>
      <c r="I30" s="79" t="str">
        <f t="shared" ca="1" si="7"/>
        <v/>
      </c>
      <c r="J30" s="268"/>
      <c r="K30" s="269"/>
      <c r="L30" s="47" t="b">
        <f ca="1">AND(IFERROR(INDEX(IF($B30,MeaningfulAssetElv,
  IF($C30,MeaningfulSharingActorElv,
  IF($D30, MeaningfulSharedResourceElv,
  IF($E30,MeaningfulSharedNonAssetDataElv,
  IF($F30,MeaningfulSharedConnectionElv,FALSE))))),
  IF($B30,$H30,$G30),
  IF($B30,L$3,L$2)),
FALSE),
$J29&lt;&gt;"")</f>
        <v>0</v>
      </c>
      <c r="M30" s="85" t="b">
        <f ca="1">AND(IFERROR(INDEX(IF($B30,MeaningfulAssetElv,
  IF($C30,MeaningfulSharingActorElv,
  IF($D30, MeaningfulSharedResourceElv,
  IF($E30,MeaningfulSharedNonAssetDataElv,
  IF($F30,MeaningfulSharedConnectionElv,FALSE))))),
  IF($B30,$H30,$G30),
  IF($B30,M$3,M$2)),
FALSE),
$J29&lt;&gt;"")</f>
        <v>0</v>
      </c>
      <c r="N30" s="86" t="b">
        <f ca="1">AND(IFERROR(INDEX(IF($B30,MeaningfulAssetElv,
  IF($C30,MeaningfulSharingActorElv,
  IF($D30, MeaningfulSharedResourceElv,
  IF($E30,MeaningfulSharedNonAssetDataElv,
  IF($F30,MeaningfulSharedConnectionElv,FALSE))))),
  IF($B30,$H30,$G30),
  IF($B30,N$3,N$2)),
FALSE),
$J29&lt;&gt;"")</f>
        <v>0</v>
      </c>
      <c r="O30" s="47" t="b">
        <f ca="1">AND(IFERROR(INDEX(IF($B30,MeaningfulAssetDoS,
  IF($C30,MeaningfulSharingActorDoS,
  IF($D30,MeaningfulSharedResourceDoS,
  IF($E30,MeaningfulSharedNonAssetDataDoS,
  IF($F30,MeaningfulSharedConnectionDoS,FALSE))))),
  IF($B30,$H30,$G30),
  IF($B30,O$3,O$2)),
FALSE),
$J29&lt;&gt;"")</f>
        <v>0</v>
      </c>
      <c r="P30" s="85" t="b">
        <f ca="1">AND(IFERROR(INDEX(IF($B30,MeaningfulAssetDoS,
  IF($C30,MeaningfulSharingActorDoS,
  IF($D30,MeaningfulSharedResourceDoS,
  IF($E30,MeaningfulSharedNonAssetDataDoS,
  IF($F30,MeaningfulSharedConnectionDoS,FALSE))))),
  IF($B30,$H30,$G30),
  IF($B30,P$3,P$2)),
FALSE),
$J29&lt;&gt;"")</f>
        <v>0</v>
      </c>
      <c r="Q30" s="86" t="b">
        <f ca="1">AND(IFERROR(INDEX(IF($B30,MeaningfulAssetDoS,
  IF($C30,MeaningfulSharingActorDoS,
  IF($D30,MeaningfulSharedResourceDoS,
  IF($E30,MeaningfulSharedNonAssetDataDoS,
  IF($F30,MeaningfulSharedConnectionDoS,FALSE))))),
  IF($B30,$H30,$G30),
  IF($B30,Q$3,Q$2)),
FALSE),
$J29&lt;&gt;"")</f>
        <v>0</v>
      </c>
      <c r="S30" s="22">
        <f t="shared" si="8"/>
        <v>29</v>
      </c>
      <c r="T30" s="22" t="str">
        <f t="shared" ca="1" si="9"/>
        <v/>
      </c>
      <c r="U30" s="22" t="str">
        <f t="shared" ca="1" si="9"/>
        <v/>
      </c>
      <c r="V30" s="22" t="b">
        <f t="shared" ca="1" si="10"/>
        <v>1</v>
      </c>
      <c r="W30" s="22" t="b">
        <f t="shared" ca="1" si="11"/>
        <v>1</v>
      </c>
      <c r="Y30" s="194"/>
      <c r="Z30" s="195"/>
      <c r="AA30" s="196"/>
      <c r="AB30" s="194"/>
      <c r="AC30" s="195"/>
      <c r="AD30" s="196"/>
    </row>
    <row r="31" spans="1:30" ht="16">
      <c r="A31" s="45">
        <f>ROW()</f>
        <v>31</v>
      </c>
      <c r="B31" s="45" t="b">
        <f t="shared" ca="1" si="12"/>
        <v>0</v>
      </c>
      <c r="C31" s="45" t="b">
        <f t="shared" ca="1" si="12"/>
        <v>0</v>
      </c>
      <c r="D31" s="45" t="b">
        <f t="shared" ca="1" si="12"/>
        <v>0</v>
      </c>
      <c r="E31" s="45" t="b">
        <f t="shared" ca="1" si="12"/>
        <v>0</v>
      </c>
      <c r="F31" s="45" t="b">
        <f t="shared" ca="1" si="12"/>
        <v>0</v>
      </c>
      <c r="G31" s="77">
        <f t="shared" ca="1" si="5"/>
        <v>0</v>
      </c>
      <c r="H31" s="22">
        <f t="shared" ca="1" si="6"/>
        <v>0</v>
      </c>
      <c r="I31" s="79" t="str">
        <f t="shared" ca="1" si="7"/>
        <v/>
      </c>
      <c r="J31" s="266" t="str">
        <f ca="1">IFERROR(INDEX(IF($B31,AssetName,
  IF($C31,SharingActorName,
  IF($D31,SharedResourceName,
  IF($E31,SharedNonAssetDataName,
  IF($F31,SharedConnectionName,""))))),$G31),"")</f>
        <v/>
      </c>
      <c r="K31" s="267"/>
      <c r="L31" s="82" t="b">
        <f ca="1">AND(IFERROR(INDEX(IF($B31,MeaningfulAssetElv,
  IF($C31,MeaningfulSharingActorElv,
  IF($D31, MeaningfulSharedResourceElv,
  IF($E31,MeaningfulSharedNonAssetDataElv,
  IF($F31,MeaningfulSharedConnectionElv,FALSE))))),
  IF($B31,$H31,$G31),
  IF($B31,L$3,L$1)),
FALSE),
$J31&lt;&gt;"")</f>
        <v>0</v>
      </c>
      <c r="M31" s="83" t="b">
        <f ca="1">AND(IFERROR(INDEX(IF($B31,MeaningfulAssetElv,
  IF($C31,MeaningfulSharingActorElv,
  IF($D31, MeaningfulSharedResourceElv,
  IF($E31,MeaningfulSharedNonAssetDataElv,
  IF($F31,MeaningfulSharedConnectionElv,FALSE))))),
  IF($B31,$H31,$G31),
  IF($B31,M$3,M$1)),
FALSE),
$J31&lt;&gt;"")</f>
        <v>0</v>
      </c>
      <c r="N31" s="84" t="b">
        <f ca="1">AND(IFERROR(INDEX(IF($B31,MeaningfulAssetElv,
  IF($C31,MeaningfulSharingActorElv,
  IF($D31, MeaningfulSharedResourceElv,
  IF($E31,MeaningfulSharedNonAssetDataElv,
  IF($F31,MeaningfulSharedConnectionElv,FALSE))))),
  IF($B31,$H31,$G31),
  IF($B31,N$3,N$1)),
FALSE),
$J31&lt;&gt;"")</f>
        <v>0</v>
      </c>
      <c r="O31" s="82" t="b">
        <f ca="1">AND(IFERROR(INDEX(IF($B31,MeaningfulAssetDoS,
  IF($C31,MeaningfulSharingActorDoS,
  IF($D31,MeaningfulSharedResourceDoS,
  IF($E31,MeaningfulSharedNonAssetDataDoS,
  IF($F31,MeaningfulSharedConnectionDoS,FALSE))))),
  IF($B31,$H31,$G31),
  IF($B31,O$3,O$1)),
FALSE),
$J31&lt;&gt;"")</f>
        <v>0</v>
      </c>
      <c r="P31" s="83" t="b">
        <f ca="1">AND(IFERROR(INDEX(IF($B31,MeaningfulAssetDoS,
  IF($C31,MeaningfulSharingActorDoS,
  IF($D31,MeaningfulSharedResourceDoS,
  IF($E31,MeaningfulSharedNonAssetDataDoS,
  IF($F31,MeaningfulSharedConnectionDoS,FALSE))))),
  IF($B31,$H31,$G31),
  IF($B31,P$3,P$1)),
FALSE),
$J31&lt;&gt;"")</f>
        <v>0</v>
      </c>
      <c r="Q31" s="84" t="b">
        <f ca="1">AND(IFERROR(INDEX(IF($B31,MeaningfulAssetDoS,
  IF($C31,MeaningfulSharingActorDoS,
  IF($D31,MeaningfulSharedResourceDoS,
  IF($E31,MeaningfulSharedNonAssetDataDoS,
  IF($F31,MeaningfulSharedConnectionDoS,FALSE))))),
  IF($B31,$H31,$G31),
  IF($B31,Q$3,Q$1)),
FALSE),
$J31&lt;&gt;"")</f>
        <v>0</v>
      </c>
      <c r="S31" s="22">
        <f t="shared" si="8"/>
        <v>30</v>
      </c>
      <c r="T31" s="22" t="str">
        <f t="shared" ca="1" si="9"/>
        <v/>
      </c>
      <c r="U31" s="22">
        <f t="shared" ca="1" si="9"/>
        <v>0</v>
      </c>
      <c r="V31" s="22" t="b">
        <f t="shared" ca="1" si="10"/>
        <v>1</v>
      </c>
      <c r="W31" s="22" t="b">
        <f t="shared" ca="1" si="11"/>
        <v>0</v>
      </c>
      <c r="Y31" s="191"/>
      <c r="Z31" s="192"/>
      <c r="AA31" s="193"/>
      <c r="AB31" s="191"/>
      <c r="AC31" s="192"/>
      <c r="AD31" s="193"/>
    </row>
    <row r="32" spans="1:30" ht="16">
      <c r="A32" s="45">
        <f>ROW()</f>
        <v>32</v>
      </c>
      <c r="B32" s="45" t="b">
        <f t="shared" ca="1" si="12"/>
        <v>0</v>
      </c>
      <c r="C32" s="45" t="b">
        <f t="shared" ca="1" si="12"/>
        <v>0</v>
      </c>
      <c r="D32" s="45" t="b">
        <f t="shared" ca="1" si="12"/>
        <v>0</v>
      </c>
      <c r="E32" s="45" t="b">
        <f t="shared" ca="1" si="12"/>
        <v>0</v>
      </c>
      <c r="F32" s="45" t="b">
        <f t="shared" ca="1" si="12"/>
        <v>0</v>
      </c>
      <c r="G32" s="77">
        <f t="shared" ca="1" si="5"/>
        <v>0</v>
      </c>
      <c r="H32" s="22">
        <f t="shared" ca="1" si="6"/>
        <v>0</v>
      </c>
      <c r="I32" s="79" t="str">
        <f t="shared" ca="1" si="7"/>
        <v/>
      </c>
      <c r="J32" s="268"/>
      <c r="K32" s="269"/>
      <c r="L32" s="47" t="b">
        <f ca="1">AND(IFERROR(INDEX(IF($B32,MeaningfulAssetElv,
  IF($C32,MeaningfulSharingActorElv,
  IF($D32, MeaningfulSharedResourceElv,
  IF($E32,MeaningfulSharedNonAssetDataElv,
  IF($F32,MeaningfulSharedConnectionElv,FALSE))))),
  IF($B32,$H32,$G32),
  IF($B32,L$3,L$2)),
FALSE),
$J31&lt;&gt;"")</f>
        <v>0</v>
      </c>
      <c r="M32" s="85" t="b">
        <f ca="1">AND(IFERROR(INDEX(IF($B32,MeaningfulAssetElv,
  IF($C32,MeaningfulSharingActorElv,
  IF($D32, MeaningfulSharedResourceElv,
  IF($E32,MeaningfulSharedNonAssetDataElv,
  IF($F32,MeaningfulSharedConnectionElv,FALSE))))),
  IF($B32,$H32,$G32),
  IF($B32,M$3,M$2)),
FALSE),
$J31&lt;&gt;"")</f>
        <v>0</v>
      </c>
      <c r="N32" s="86" t="b">
        <f ca="1">AND(IFERROR(INDEX(IF($B32,MeaningfulAssetElv,
  IF($C32,MeaningfulSharingActorElv,
  IF($D32, MeaningfulSharedResourceElv,
  IF($E32,MeaningfulSharedNonAssetDataElv,
  IF($F32,MeaningfulSharedConnectionElv,FALSE))))),
  IF($B32,$H32,$G32),
  IF($B32,N$3,N$2)),
FALSE),
$J31&lt;&gt;"")</f>
        <v>0</v>
      </c>
      <c r="O32" s="47" t="b">
        <f ca="1">AND(IFERROR(INDEX(IF($B32,MeaningfulAssetDoS,
  IF($C32,MeaningfulSharingActorDoS,
  IF($D32,MeaningfulSharedResourceDoS,
  IF($E32,MeaningfulSharedNonAssetDataDoS,
  IF($F32,MeaningfulSharedConnectionDoS,FALSE))))),
  IF($B32,$H32,$G32),
  IF($B32,O$3,O$2)),
FALSE),
$J31&lt;&gt;"")</f>
        <v>0</v>
      </c>
      <c r="P32" s="85" t="b">
        <f ca="1">AND(IFERROR(INDEX(IF($B32,MeaningfulAssetDoS,
  IF($C32,MeaningfulSharingActorDoS,
  IF($D32,MeaningfulSharedResourceDoS,
  IF($E32,MeaningfulSharedNonAssetDataDoS,
  IF($F32,MeaningfulSharedConnectionDoS,FALSE))))),
  IF($B32,$H32,$G32),
  IF($B32,P$3,P$2)),
FALSE),
$J31&lt;&gt;"")</f>
        <v>0</v>
      </c>
      <c r="Q32" s="86" t="b">
        <f ca="1">AND(IFERROR(INDEX(IF($B32,MeaningfulAssetDoS,
  IF($C32,MeaningfulSharingActorDoS,
  IF($D32,MeaningfulSharedResourceDoS,
  IF($E32,MeaningfulSharedNonAssetDataDoS,
  IF($F32,MeaningfulSharedConnectionDoS,FALSE))))),
  IF($B32,$H32,$G32),
  IF($B32,Q$3,Q$2)),
FALSE),
$J31&lt;&gt;"")</f>
        <v>0</v>
      </c>
      <c r="S32" s="22">
        <f t="shared" si="8"/>
        <v>31</v>
      </c>
      <c r="T32" s="22" t="str">
        <f t="shared" ca="1" si="9"/>
        <v/>
      </c>
      <c r="U32" s="22" t="str">
        <f t="shared" ca="1" si="9"/>
        <v/>
      </c>
      <c r="V32" s="22" t="b">
        <f t="shared" ca="1" si="10"/>
        <v>1</v>
      </c>
      <c r="W32" s="22" t="b">
        <f t="shared" ca="1" si="11"/>
        <v>1</v>
      </c>
      <c r="Y32" s="194"/>
      <c r="Z32" s="195"/>
      <c r="AA32" s="196"/>
      <c r="AB32" s="194"/>
      <c r="AC32" s="195"/>
      <c r="AD32" s="196"/>
    </row>
    <row r="33" spans="1:30" ht="16">
      <c r="A33" s="45">
        <f>ROW()</f>
        <v>33</v>
      </c>
      <c r="B33" s="45" t="b">
        <f t="shared" ca="1" si="12"/>
        <v>0</v>
      </c>
      <c r="C33" s="45" t="b">
        <f t="shared" ca="1" si="12"/>
        <v>0</v>
      </c>
      <c r="D33" s="45" t="b">
        <f t="shared" ca="1" si="12"/>
        <v>0</v>
      </c>
      <c r="E33" s="45" t="b">
        <f t="shared" ca="1" si="12"/>
        <v>0</v>
      </c>
      <c r="F33" s="45" t="b">
        <f t="shared" ca="1" si="12"/>
        <v>0</v>
      </c>
      <c r="G33" s="77">
        <f t="shared" ca="1" si="5"/>
        <v>0</v>
      </c>
      <c r="H33" s="22">
        <f t="shared" ca="1" si="6"/>
        <v>0</v>
      </c>
      <c r="I33" s="79" t="str">
        <f t="shared" ca="1" si="7"/>
        <v/>
      </c>
      <c r="J33" s="266" t="str">
        <f ca="1">IFERROR(INDEX(IF($B33,AssetName,
  IF($C33,SharingActorName,
  IF($D33,SharedResourceName,
  IF($E33,SharedNonAssetDataName,
  IF($F33,SharedConnectionName,""))))),$G33),"")</f>
        <v/>
      </c>
      <c r="K33" s="267"/>
      <c r="L33" s="82" t="b">
        <f ca="1">AND(IFERROR(INDEX(IF($B33,MeaningfulAssetElv,
  IF($C33,MeaningfulSharingActorElv,
  IF($D33, MeaningfulSharedResourceElv,
  IF($E33,MeaningfulSharedNonAssetDataElv,
  IF($F33,MeaningfulSharedConnectionElv,FALSE))))),
  IF($B33,$H33,$G33),
  IF($B33,L$3,L$1)),
FALSE),
$J33&lt;&gt;"")</f>
        <v>0</v>
      </c>
      <c r="M33" s="83" t="b">
        <f ca="1">AND(IFERROR(INDEX(IF($B33,MeaningfulAssetElv,
  IF($C33,MeaningfulSharingActorElv,
  IF($D33, MeaningfulSharedResourceElv,
  IF($E33,MeaningfulSharedNonAssetDataElv,
  IF($F33,MeaningfulSharedConnectionElv,FALSE))))),
  IF($B33,$H33,$G33),
  IF($B33,M$3,M$1)),
FALSE),
$J33&lt;&gt;"")</f>
        <v>0</v>
      </c>
      <c r="N33" s="84" t="b">
        <f ca="1">AND(IFERROR(INDEX(IF($B33,MeaningfulAssetElv,
  IF($C33,MeaningfulSharingActorElv,
  IF($D33, MeaningfulSharedResourceElv,
  IF($E33,MeaningfulSharedNonAssetDataElv,
  IF($F33,MeaningfulSharedConnectionElv,FALSE))))),
  IF($B33,$H33,$G33),
  IF($B33,N$3,N$1)),
FALSE),
$J33&lt;&gt;"")</f>
        <v>0</v>
      </c>
      <c r="O33" s="82" t="b">
        <f ca="1">AND(IFERROR(INDEX(IF($B33,MeaningfulAssetDoS,
  IF($C33,MeaningfulSharingActorDoS,
  IF($D33,MeaningfulSharedResourceDoS,
  IF($E33,MeaningfulSharedNonAssetDataDoS,
  IF($F33,MeaningfulSharedConnectionDoS,FALSE))))),
  IF($B33,$H33,$G33),
  IF($B33,O$3,O$1)),
FALSE),
$J33&lt;&gt;"")</f>
        <v>0</v>
      </c>
      <c r="P33" s="83" t="b">
        <f ca="1">AND(IFERROR(INDEX(IF($B33,MeaningfulAssetDoS,
  IF($C33,MeaningfulSharingActorDoS,
  IF($D33,MeaningfulSharedResourceDoS,
  IF($E33,MeaningfulSharedNonAssetDataDoS,
  IF($F33,MeaningfulSharedConnectionDoS,FALSE))))),
  IF($B33,$H33,$G33),
  IF($B33,P$3,P$1)),
FALSE),
$J33&lt;&gt;"")</f>
        <v>0</v>
      </c>
      <c r="Q33" s="84" t="b">
        <f ca="1">AND(IFERROR(INDEX(IF($B33,MeaningfulAssetDoS,
  IF($C33,MeaningfulSharingActorDoS,
  IF($D33,MeaningfulSharedResourceDoS,
  IF($E33,MeaningfulSharedNonAssetDataDoS,
  IF($F33,MeaningfulSharedConnectionDoS,FALSE))))),
  IF($B33,$H33,$G33),
  IF($B33,Q$3,Q$1)),
FALSE),
$J33&lt;&gt;"")</f>
        <v>0</v>
      </c>
      <c r="S33" s="22">
        <f t="shared" si="8"/>
        <v>32</v>
      </c>
      <c r="T33" s="22" t="str">
        <f t="shared" ref="T33:U64" ca="1" si="13">INDIRECT(ADDRESS($S33,T$3))</f>
        <v/>
      </c>
      <c r="U33" s="22">
        <f t="shared" ca="1" si="13"/>
        <v>0</v>
      </c>
      <c r="V33" s="22" t="b">
        <f t="shared" ca="1" si="10"/>
        <v>1</v>
      </c>
      <c r="W33" s="22" t="b">
        <f t="shared" ca="1" si="11"/>
        <v>0</v>
      </c>
      <c r="Y33" s="191"/>
      <c r="Z33" s="192"/>
      <c r="AA33" s="193"/>
      <c r="AB33" s="191"/>
      <c r="AC33" s="192"/>
      <c r="AD33" s="193"/>
    </row>
    <row r="34" spans="1:30" ht="16">
      <c r="A34" s="45">
        <f>ROW()</f>
        <v>34</v>
      </c>
      <c r="B34" s="45" t="b">
        <f t="shared" ca="1" si="12"/>
        <v>0</v>
      </c>
      <c r="C34" s="45" t="b">
        <f t="shared" ca="1" si="12"/>
        <v>0</v>
      </c>
      <c r="D34" s="45" t="b">
        <f t="shared" ca="1" si="12"/>
        <v>0</v>
      </c>
      <c r="E34" s="45" t="b">
        <f t="shared" ca="1" si="12"/>
        <v>0</v>
      </c>
      <c r="F34" s="45" t="b">
        <f t="shared" ca="1" si="12"/>
        <v>0</v>
      </c>
      <c r="G34" s="77">
        <f t="shared" ca="1" si="5"/>
        <v>0</v>
      </c>
      <c r="H34" s="22">
        <f t="shared" ca="1" si="6"/>
        <v>0</v>
      </c>
      <c r="I34" s="79" t="str">
        <f t="shared" ca="1" si="7"/>
        <v/>
      </c>
      <c r="J34" s="268"/>
      <c r="K34" s="269"/>
      <c r="L34" s="47" t="b">
        <f ca="1">AND(IFERROR(INDEX(IF($B34,MeaningfulAssetElv,
  IF($C34,MeaningfulSharingActorElv,
  IF($D34, MeaningfulSharedResourceElv,
  IF($E34,MeaningfulSharedNonAssetDataElv,
  IF($F34,MeaningfulSharedConnectionElv,FALSE))))),
  IF($B34,$H34,$G34),
  IF($B34,L$3,L$2)),
FALSE),
$J33&lt;&gt;"")</f>
        <v>0</v>
      </c>
      <c r="M34" s="85" t="b">
        <f ca="1">AND(IFERROR(INDEX(IF($B34,MeaningfulAssetElv,
  IF($C34,MeaningfulSharingActorElv,
  IF($D34, MeaningfulSharedResourceElv,
  IF($E34,MeaningfulSharedNonAssetDataElv,
  IF($F34,MeaningfulSharedConnectionElv,FALSE))))),
  IF($B34,$H34,$G34),
  IF($B34,M$3,M$2)),
FALSE),
$J33&lt;&gt;"")</f>
        <v>0</v>
      </c>
      <c r="N34" s="86" t="b">
        <f ca="1">AND(IFERROR(INDEX(IF($B34,MeaningfulAssetElv,
  IF($C34,MeaningfulSharingActorElv,
  IF($D34, MeaningfulSharedResourceElv,
  IF($E34,MeaningfulSharedNonAssetDataElv,
  IF($F34,MeaningfulSharedConnectionElv,FALSE))))),
  IF($B34,$H34,$G34),
  IF($B34,N$3,N$2)),
FALSE),
$J33&lt;&gt;"")</f>
        <v>0</v>
      </c>
      <c r="O34" s="47" t="b">
        <f ca="1">AND(IFERROR(INDEX(IF($B34,MeaningfulAssetDoS,
  IF($C34,MeaningfulSharingActorDoS,
  IF($D34,MeaningfulSharedResourceDoS,
  IF($E34,MeaningfulSharedNonAssetDataDoS,
  IF($F34,MeaningfulSharedConnectionDoS,FALSE))))),
  IF($B34,$H34,$G34),
  IF($B34,O$3,O$2)),
FALSE),
$J33&lt;&gt;"")</f>
        <v>0</v>
      </c>
      <c r="P34" s="85" t="b">
        <f ca="1">AND(IFERROR(INDEX(IF($B34,MeaningfulAssetDoS,
  IF($C34,MeaningfulSharingActorDoS,
  IF($D34,MeaningfulSharedResourceDoS,
  IF($E34,MeaningfulSharedNonAssetDataDoS,
  IF($F34,MeaningfulSharedConnectionDoS,FALSE))))),
  IF($B34,$H34,$G34),
  IF($B34,P$3,P$2)),
FALSE),
$J33&lt;&gt;"")</f>
        <v>0</v>
      </c>
      <c r="Q34" s="86" t="b">
        <f ca="1">AND(IFERROR(INDEX(IF($B34,MeaningfulAssetDoS,
  IF($C34,MeaningfulSharingActorDoS,
  IF($D34,MeaningfulSharedResourceDoS,
  IF($E34,MeaningfulSharedNonAssetDataDoS,
  IF($F34,MeaningfulSharedConnectionDoS,FALSE))))),
  IF($B34,$H34,$G34),
  IF($B34,Q$3,Q$2)),
FALSE),
$J33&lt;&gt;"")</f>
        <v>0</v>
      </c>
      <c r="S34" s="22">
        <f t="shared" si="8"/>
        <v>33</v>
      </c>
      <c r="T34" s="22" t="str">
        <f t="shared" ca="1" si="13"/>
        <v/>
      </c>
      <c r="U34" s="22" t="str">
        <f t="shared" ca="1" si="13"/>
        <v/>
      </c>
      <c r="V34" s="22" t="b">
        <f t="shared" ca="1" si="10"/>
        <v>1</v>
      </c>
      <c r="W34" s="22" t="b">
        <f t="shared" ca="1" si="11"/>
        <v>1</v>
      </c>
      <c r="Y34" s="194"/>
      <c r="Z34" s="195"/>
      <c r="AA34" s="196"/>
      <c r="AB34" s="194"/>
      <c r="AC34" s="195"/>
      <c r="AD34" s="196"/>
    </row>
    <row r="35" spans="1:30" ht="16">
      <c r="A35" s="45">
        <f>ROW()</f>
        <v>35</v>
      </c>
      <c r="B35" s="45" t="b">
        <f t="shared" ca="1" si="12"/>
        <v>0</v>
      </c>
      <c r="C35" s="45" t="b">
        <f t="shared" ca="1" si="12"/>
        <v>0</v>
      </c>
      <c r="D35" s="45" t="b">
        <f t="shared" ca="1" si="12"/>
        <v>0</v>
      </c>
      <c r="E35" s="45" t="b">
        <f t="shared" ca="1" si="12"/>
        <v>0</v>
      </c>
      <c r="F35" s="45" t="b">
        <f t="shared" ca="1" si="12"/>
        <v>0</v>
      </c>
      <c r="G35" s="77">
        <f t="shared" ca="1" si="5"/>
        <v>0</v>
      </c>
      <c r="H35" s="22">
        <f t="shared" ca="1" si="6"/>
        <v>0</v>
      </c>
      <c r="I35" s="79" t="str">
        <f t="shared" ca="1" si="7"/>
        <v/>
      </c>
      <c r="J35" s="266" t="str">
        <f ca="1">IFERROR(INDEX(IF($B35,AssetName,
  IF($C35,SharingActorName,
  IF($D35,SharedResourceName,
  IF($E35,SharedNonAssetDataName,
  IF($F35,SharedConnectionName,""))))),$G35),"")</f>
        <v/>
      </c>
      <c r="K35" s="267"/>
      <c r="L35" s="82" t="b">
        <f ca="1">AND(IFERROR(INDEX(IF($B35,MeaningfulAssetElv,
  IF($C35,MeaningfulSharingActorElv,
  IF($D35, MeaningfulSharedResourceElv,
  IF($E35,MeaningfulSharedNonAssetDataElv,
  IF($F35,MeaningfulSharedConnectionElv,FALSE))))),
  IF($B35,$H35,$G35),
  IF($B35,L$3,L$1)),
FALSE),
$J35&lt;&gt;"")</f>
        <v>0</v>
      </c>
      <c r="M35" s="83" t="b">
        <f ca="1">AND(IFERROR(INDEX(IF($B35,MeaningfulAssetElv,
  IF($C35,MeaningfulSharingActorElv,
  IF($D35, MeaningfulSharedResourceElv,
  IF($E35,MeaningfulSharedNonAssetDataElv,
  IF($F35,MeaningfulSharedConnectionElv,FALSE))))),
  IF($B35,$H35,$G35),
  IF($B35,M$3,M$1)),
FALSE),
$J35&lt;&gt;"")</f>
        <v>0</v>
      </c>
      <c r="N35" s="84" t="b">
        <f ca="1">AND(IFERROR(INDEX(IF($B35,MeaningfulAssetElv,
  IF($C35,MeaningfulSharingActorElv,
  IF($D35, MeaningfulSharedResourceElv,
  IF($E35,MeaningfulSharedNonAssetDataElv,
  IF($F35,MeaningfulSharedConnectionElv,FALSE))))),
  IF($B35,$H35,$G35),
  IF($B35,N$3,N$1)),
FALSE),
$J35&lt;&gt;"")</f>
        <v>0</v>
      </c>
      <c r="O35" s="82" t="b">
        <f ca="1">AND(IFERROR(INDEX(IF($B35,MeaningfulAssetDoS,
  IF($C35,MeaningfulSharingActorDoS,
  IF($D35,MeaningfulSharedResourceDoS,
  IF($E35,MeaningfulSharedNonAssetDataDoS,
  IF($F35,MeaningfulSharedConnectionDoS,FALSE))))),
  IF($B35,$H35,$G35),
  IF($B35,O$3,O$1)),
FALSE),
$J35&lt;&gt;"")</f>
        <v>0</v>
      </c>
      <c r="P35" s="83" t="b">
        <f ca="1">AND(IFERROR(INDEX(IF($B35,MeaningfulAssetDoS,
  IF($C35,MeaningfulSharingActorDoS,
  IF($D35,MeaningfulSharedResourceDoS,
  IF($E35,MeaningfulSharedNonAssetDataDoS,
  IF($F35,MeaningfulSharedConnectionDoS,FALSE))))),
  IF($B35,$H35,$G35),
  IF($B35,P$3,P$1)),
FALSE),
$J35&lt;&gt;"")</f>
        <v>0</v>
      </c>
      <c r="Q35" s="84" t="b">
        <f ca="1">AND(IFERROR(INDEX(IF($B35,MeaningfulAssetDoS,
  IF($C35,MeaningfulSharingActorDoS,
  IF($D35,MeaningfulSharedResourceDoS,
  IF($E35,MeaningfulSharedNonAssetDataDoS,
  IF($F35,MeaningfulSharedConnectionDoS,FALSE))))),
  IF($B35,$H35,$G35),
  IF($B35,Q$3,Q$1)),
FALSE),
$J35&lt;&gt;"")</f>
        <v>0</v>
      </c>
      <c r="S35" s="22">
        <f t="shared" si="8"/>
        <v>34</v>
      </c>
      <c r="T35" s="22" t="str">
        <f t="shared" ca="1" si="13"/>
        <v/>
      </c>
      <c r="U35" s="22">
        <f t="shared" ca="1" si="13"/>
        <v>0</v>
      </c>
      <c r="V35" s="22" t="b">
        <f t="shared" ca="1" si="10"/>
        <v>1</v>
      </c>
      <c r="W35" s="22" t="b">
        <f t="shared" ca="1" si="11"/>
        <v>0</v>
      </c>
      <c r="Y35" s="191"/>
      <c r="Z35" s="192"/>
      <c r="AA35" s="193"/>
      <c r="AB35" s="191"/>
      <c r="AC35" s="192"/>
      <c r="AD35" s="193"/>
    </row>
    <row r="36" spans="1:30" ht="16">
      <c r="A36" s="45">
        <f>ROW()</f>
        <v>36</v>
      </c>
      <c r="B36" s="45" t="b">
        <f t="shared" ca="1" si="12"/>
        <v>0</v>
      </c>
      <c r="C36" s="45" t="b">
        <f t="shared" ca="1" si="12"/>
        <v>0</v>
      </c>
      <c r="D36" s="45" t="b">
        <f t="shared" ca="1" si="12"/>
        <v>0</v>
      </c>
      <c r="E36" s="45" t="b">
        <f t="shared" ca="1" si="12"/>
        <v>0</v>
      </c>
      <c r="F36" s="45" t="b">
        <f t="shared" ca="1" si="12"/>
        <v>0</v>
      </c>
      <c r="G36" s="77">
        <f t="shared" ca="1" si="5"/>
        <v>0</v>
      </c>
      <c r="H36" s="22">
        <f t="shared" ca="1" si="6"/>
        <v>0</v>
      </c>
      <c r="I36" s="79" t="str">
        <f t="shared" ca="1" si="7"/>
        <v/>
      </c>
      <c r="J36" s="268"/>
      <c r="K36" s="269"/>
      <c r="L36" s="47" t="b">
        <f ca="1">AND(IFERROR(INDEX(IF($B36,MeaningfulAssetElv,
  IF($C36,MeaningfulSharingActorElv,
  IF($D36, MeaningfulSharedResourceElv,
  IF($E36,MeaningfulSharedNonAssetDataElv,
  IF($F36,MeaningfulSharedConnectionElv,FALSE))))),
  IF($B36,$H36,$G36),
  IF($B36,L$3,L$2)),
FALSE),
$J35&lt;&gt;"")</f>
        <v>0</v>
      </c>
      <c r="M36" s="85" t="b">
        <f ca="1">AND(IFERROR(INDEX(IF($B36,MeaningfulAssetElv,
  IF($C36,MeaningfulSharingActorElv,
  IF($D36, MeaningfulSharedResourceElv,
  IF($E36,MeaningfulSharedNonAssetDataElv,
  IF($F36,MeaningfulSharedConnectionElv,FALSE))))),
  IF($B36,$H36,$G36),
  IF($B36,M$3,M$2)),
FALSE),
$J35&lt;&gt;"")</f>
        <v>0</v>
      </c>
      <c r="N36" s="86" t="b">
        <f ca="1">AND(IFERROR(INDEX(IF($B36,MeaningfulAssetElv,
  IF($C36,MeaningfulSharingActorElv,
  IF($D36, MeaningfulSharedResourceElv,
  IF($E36,MeaningfulSharedNonAssetDataElv,
  IF($F36,MeaningfulSharedConnectionElv,FALSE))))),
  IF($B36,$H36,$G36),
  IF($B36,N$3,N$2)),
FALSE),
$J35&lt;&gt;"")</f>
        <v>0</v>
      </c>
      <c r="O36" s="47" t="b">
        <f ca="1">AND(IFERROR(INDEX(IF($B36,MeaningfulAssetDoS,
  IF($C36,MeaningfulSharingActorDoS,
  IF($D36,MeaningfulSharedResourceDoS,
  IF($E36,MeaningfulSharedNonAssetDataDoS,
  IF($F36,MeaningfulSharedConnectionDoS,FALSE))))),
  IF($B36,$H36,$G36),
  IF($B36,O$3,O$2)),
FALSE),
$J35&lt;&gt;"")</f>
        <v>0</v>
      </c>
      <c r="P36" s="85" t="b">
        <f ca="1">AND(IFERROR(INDEX(IF($B36,MeaningfulAssetDoS,
  IF($C36,MeaningfulSharingActorDoS,
  IF($D36,MeaningfulSharedResourceDoS,
  IF($E36,MeaningfulSharedNonAssetDataDoS,
  IF($F36,MeaningfulSharedConnectionDoS,FALSE))))),
  IF($B36,$H36,$G36),
  IF($B36,P$3,P$2)),
FALSE),
$J35&lt;&gt;"")</f>
        <v>0</v>
      </c>
      <c r="Q36" s="86" t="b">
        <f ca="1">AND(IFERROR(INDEX(IF($B36,MeaningfulAssetDoS,
  IF($C36,MeaningfulSharingActorDoS,
  IF($D36,MeaningfulSharedResourceDoS,
  IF($E36,MeaningfulSharedNonAssetDataDoS,
  IF($F36,MeaningfulSharedConnectionDoS,FALSE))))),
  IF($B36,$H36,$G36),
  IF($B36,Q$3,Q$2)),
FALSE),
$J35&lt;&gt;"")</f>
        <v>0</v>
      </c>
      <c r="S36" s="22">
        <f t="shared" si="8"/>
        <v>35</v>
      </c>
      <c r="T36" s="22" t="str">
        <f t="shared" ca="1" si="13"/>
        <v/>
      </c>
      <c r="U36" s="22" t="str">
        <f t="shared" ca="1" si="13"/>
        <v/>
      </c>
      <c r="V36" s="22" t="b">
        <f t="shared" ca="1" si="10"/>
        <v>1</v>
      </c>
      <c r="W36" s="22" t="b">
        <f t="shared" ca="1" si="11"/>
        <v>1</v>
      </c>
      <c r="Y36" s="194"/>
      <c r="Z36" s="195"/>
      <c r="AA36" s="196"/>
      <c r="AB36" s="194"/>
      <c r="AC36" s="195"/>
      <c r="AD36" s="196"/>
    </row>
    <row r="37" spans="1:30" ht="16">
      <c r="A37" s="45">
        <f>ROW()</f>
        <v>37</v>
      </c>
      <c r="B37" s="45" t="b">
        <f t="shared" ca="1" si="12"/>
        <v>0</v>
      </c>
      <c r="C37" s="45" t="b">
        <f t="shared" ca="1" si="12"/>
        <v>0</v>
      </c>
      <c r="D37" s="45" t="b">
        <f t="shared" ca="1" si="12"/>
        <v>0</v>
      </c>
      <c r="E37" s="45" t="b">
        <f t="shared" ca="1" si="12"/>
        <v>0</v>
      </c>
      <c r="F37" s="45" t="b">
        <f t="shared" ca="1" si="12"/>
        <v>0</v>
      </c>
      <c r="G37" s="77">
        <f t="shared" ca="1" si="5"/>
        <v>0</v>
      </c>
      <c r="H37" s="22">
        <f t="shared" ca="1" si="6"/>
        <v>0</v>
      </c>
      <c r="I37" s="79" t="str">
        <f t="shared" ca="1" si="7"/>
        <v/>
      </c>
      <c r="J37" s="266" t="str">
        <f ca="1">IFERROR(INDEX(IF($B37,AssetName,
  IF($C37,SharingActorName,
  IF($D37,SharedResourceName,
  IF($E37,SharedNonAssetDataName,
  IF($F37,SharedConnectionName,""))))),$G37),"")</f>
        <v/>
      </c>
      <c r="K37" s="267"/>
      <c r="L37" s="82" t="b">
        <f ca="1">AND(IFERROR(INDEX(IF($B37,MeaningfulAssetElv,
  IF($C37,MeaningfulSharingActorElv,
  IF($D37, MeaningfulSharedResourceElv,
  IF($E37,MeaningfulSharedNonAssetDataElv,
  IF($F37,MeaningfulSharedConnectionElv,FALSE))))),
  IF($B37,$H37,$G37),
  IF($B37,L$3,L$1)),
FALSE),
$J37&lt;&gt;"")</f>
        <v>0</v>
      </c>
      <c r="M37" s="83" t="b">
        <f ca="1">AND(IFERROR(INDEX(IF($B37,MeaningfulAssetElv,
  IF($C37,MeaningfulSharingActorElv,
  IF($D37, MeaningfulSharedResourceElv,
  IF($E37,MeaningfulSharedNonAssetDataElv,
  IF($F37,MeaningfulSharedConnectionElv,FALSE))))),
  IF($B37,$H37,$G37),
  IF($B37,M$3,M$1)),
FALSE),
$J37&lt;&gt;"")</f>
        <v>0</v>
      </c>
      <c r="N37" s="84" t="b">
        <f ca="1">AND(IFERROR(INDEX(IF($B37,MeaningfulAssetElv,
  IF($C37,MeaningfulSharingActorElv,
  IF($D37, MeaningfulSharedResourceElv,
  IF($E37,MeaningfulSharedNonAssetDataElv,
  IF($F37,MeaningfulSharedConnectionElv,FALSE))))),
  IF($B37,$H37,$G37),
  IF($B37,N$3,N$1)),
FALSE),
$J37&lt;&gt;"")</f>
        <v>0</v>
      </c>
      <c r="O37" s="82" t="b">
        <f ca="1">AND(IFERROR(INDEX(IF($B37,MeaningfulAssetDoS,
  IF($C37,MeaningfulSharingActorDoS,
  IF($D37,MeaningfulSharedResourceDoS,
  IF($E37,MeaningfulSharedNonAssetDataDoS,
  IF($F37,MeaningfulSharedConnectionDoS,FALSE))))),
  IF($B37,$H37,$G37),
  IF($B37,O$3,O$1)),
FALSE),
$J37&lt;&gt;"")</f>
        <v>0</v>
      </c>
      <c r="P37" s="83" t="b">
        <f ca="1">AND(IFERROR(INDEX(IF($B37,MeaningfulAssetDoS,
  IF($C37,MeaningfulSharingActorDoS,
  IF($D37,MeaningfulSharedResourceDoS,
  IF($E37,MeaningfulSharedNonAssetDataDoS,
  IF($F37,MeaningfulSharedConnectionDoS,FALSE))))),
  IF($B37,$H37,$G37),
  IF($B37,P$3,P$1)),
FALSE),
$J37&lt;&gt;"")</f>
        <v>0</v>
      </c>
      <c r="Q37" s="84" t="b">
        <f ca="1">AND(IFERROR(INDEX(IF($B37,MeaningfulAssetDoS,
  IF($C37,MeaningfulSharingActorDoS,
  IF($D37,MeaningfulSharedResourceDoS,
  IF($E37,MeaningfulSharedNonAssetDataDoS,
  IF($F37,MeaningfulSharedConnectionDoS,FALSE))))),
  IF($B37,$H37,$G37),
  IF($B37,Q$3,Q$1)),
FALSE),
$J37&lt;&gt;"")</f>
        <v>0</v>
      </c>
      <c r="S37" s="22">
        <f t="shared" si="8"/>
        <v>36</v>
      </c>
      <c r="T37" s="22" t="str">
        <f t="shared" ca="1" si="13"/>
        <v/>
      </c>
      <c r="U37" s="22">
        <f t="shared" ca="1" si="13"/>
        <v>0</v>
      </c>
      <c r="V37" s="22" t="b">
        <f t="shared" ca="1" si="10"/>
        <v>1</v>
      </c>
      <c r="W37" s="22" t="b">
        <f t="shared" ca="1" si="11"/>
        <v>0</v>
      </c>
      <c r="Y37" s="191"/>
      <c r="Z37" s="192"/>
      <c r="AA37" s="193"/>
      <c r="AB37" s="191"/>
      <c r="AC37" s="192"/>
      <c r="AD37" s="193"/>
    </row>
    <row r="38" spans="1:30" ht="16">
      <c r="A38" s="45">
        <f>ROW()</f>
        <v>38</v>
      </c>
      <c r="B38" s="45" t="b">
        <f t="shared" ca="1" si="12"/>
        <v>0</v>
      </c>
      <c r="C38" s="45" t="b">
        <f t="shared" ca="1" si="12"/>
        <v>0</v>
      </c>
      <c r="D38" s="45" t="b">
        <f t="shared" ca="1" si="12"/>
        <v>0</v>
      </c>
      <c r="E38" s="45" t="b">
        <f t="shared" ca="1" si="12"/>
        <v>0</v>
      </c>
      <c r="F38" s="45" t="b">
        <f t="shared" ca="1" si="12"/>
        <v>0</v>
      </c>
      <c r="G38" s="77">
        <f t="shared" ca="1" si="5"/>
        <v>0</v>
      </c>
      <c r="H38" s="22">
        <f t="shared" ca="1" si="6"/>
        <v>0</v>
      </c>
      <c r="I38" s="79" t="str">
        <f t="shared" ca="1" si="7"/>
        <v/>
      </c>
      <c r="J38" s="268"/>
      <c r="K38" s="269"/>
      <c r="L38" s="47" t="b">
        <f ca="1">AND(IFERROR(INDEX(IF($B38,MeaningfulAssetElv,
  IF($C38,MeaningfulSharingActorElv,
  IF($D38, MeaningfulSharedResourceElv,
  IF($E38,MeaningfulSharedNonAssetDataElv,
  IF($F38,MeaningfulSharedConnectionElv,FALSE))))),
  IF($B38,$H38,$G38),
  IF($B38,L$3,L$2)),
FALSE),
$J37&lt;&gt;"")</f>
        <v>0</v>
      </c>
      <c r="M38" s="85" t="b">
        <f ca="1">AND(IFERROR(INDEX(IF($B38,MeaningfulAssetElv,
  IF($C38,MeaningfulSharingActorElv,
  IF($D38, MeaningfulSharedResourceElv,
  IF($E38,MeaningfulSharedNonAssetDataElv,
  IF($F38,MeaningfulSharedConnectionElv,FALSE))))),
  IF($B38,$H38,$G38),
  IF($B38,M$3,M$2)),
FALSE),
$J37&lt;&gt;"")</f>
        <v>0</v>
      </c>
      <c r="N38" s="86" t="b">
        <f ca="1">AND(IFERROR(INDEX(IF($B38,MeaningfulAssetElv,
  IF($C38,MeaningfulSharingActorElv,
  IF($D38, MeaningfulSharedResourceElv,
  IF($E38,MeaningfulSharedNonAssetDataElv,
  IF($F38,MeaningfulSharedConnectionElv,FALSE))))),
  IF($B38,$H38,$G38),
  IF($B38,N$3,N$2)),
FALSE),
$J37&lt;&gt;"")</f>
        <v>0</v>
      </c>
      <c r="O38" s="47" t="b">
        <f ca="1">AND(IFERROR(INDEX(IF($B38,MeaningfulAssetDoS,
  IF($C38,MeaningfulSharingActorDoS,
  IF($D38,MeaningfulSharedResourceDoS,
  IF($E38,MeaningfulSharedNonAssetDataDoS,
  IF($F38,MeaningfulSharedConnectionDoS,FALSE))))),
  IF($B38,$H38,$G38),
  IF($B38,O$3,O$2)),
FALSE),
$J37&lt;&gt;"")</f>
        <v>0</v>
      </c>
      <c r="P38" s="85" t="b">
        <f ca="1">AND(IFERROR(INDEX(IF($B38,MeaningfulAssetDoS,
  IF($C38,MeaningfulSharingActorDoS,
  IF($D38,MeaningfulSharedResourceDoS,
  IF($E38,MeaningfulSharedNonAssetDataDoS,
  IF($F38,MeaningfulSharedConnectionDoS,FALSE))))),
  IF($B38,$H38,$G38),
  IF($B38,P$3,P$2)),
FALSE),
$J37&lt;&gt;"")</f>
        <v>0</v>
      </c>
      <c r="Q38" s="86" t="b">
        <f ca="1">AND(IFERROR(INDEX(IF($B38,MeaningfulAssetDoS,
  IF($C38,MeaningfulSharingActorDoS,
  IF($D38,MeaningfulSharedResourceDoS,
  IF($E38,MeaningfulSharedNonAssetDataDoS,
  IF($F38,MeaningfulSharedConnectionDoS,FALSE))))),
  IF($B38,$H38,$G38),
  IF($B38,Q$3,Q$2)),
FALSE),
$J37&lt;&gt;"")</f>
        <v>0</v>
      </c>
      <c r="S38" s="22">
        <f t="shared" si="8"/>
        <v>37</v>
      </c>
      <c r="T38" s="22" t="str">
        <f t="shared" ca="1" si="13"/>
        <v/>
      </c>
      <c r="U38" s="22" t="str">
        <f t="shared" ca="1" si="13"/>
        <v/>
      </c>
      <c r="V38" s="22" t="b">
        <f t="shared" ca="1" si="10"/>
        <v>1</v>
      </c>
      <c r="W38" s="22" t="b">
        <f t="shared" ca="1" si="11"/>
        <v>1</v>
      </c>
      <c r="Y38" s="194"/>
      <c r="Z38" s="195"/>
      <c r="AA38" s="196"/>
      <c r="AB38" s="194"/>
      <c r="AC38" s="195"/>
      <c r="AD38" s="196"/>
    </row>
    <row r="39" spans="1:30" ht="16">
      <c r="A39" s="45">
        <f>ROW()</f>
        <v>39</v>
      </c>
      <c r="B39" s="45" t="b">
        <f t="shared" ca="1" si="12"/>
        <v>0</v>
      </c>
      <c r="C39" s="45" t="b">
        <f t="shared" ca="1" si="12"/>
        <v>0</v>
      </c>
      <c r="D39" s="45" t="b">
        <f t="shared" ca="1" si="12"/>
        <v>0</v>
      </c>
      <c r="E39" s="45" t="b">
        <f t="shared" ca="1" si="12"/>
        <v>0</v>
      </c>
      <c r="F39" s="45" t="b">
        <f t="shared" ca="1" si="12"/>
        <v>0</v>
      </c>
      <c r="G39" s="77">
        <f t="shared" ca="1" si="5"/>
        <v>0</v>
      </c>
      <c r="H39" s="22">
        <f t="shared" ca="1" si="6"/>
        <v>0</v>
      </c>
      <c r="I39" s="79" t="str">
        <f t="shared" ca="1" si="7"/>
        <v/>
      </c>
      <c r="J39" s="266" t="str">
        <f ca="1">IFERROR(INDEX(IF($B39,AssetName,
  IF($C39,SharingActorName,
  IF($D39,SharedResourceName,
  IF($E39,SharedNonAssetDataName,
  IF($F39,SharedConnectionName,""))))),$G39),"")</f>
        <v/>
      </c>
      <c r="K39" s="267"/>
      <c r="L39" s="82" t="b">
        <f ca="1">AND(IFERROR(INDEX(IF($B39,MeaningfulAssetElv,
  IF($C39,MeaningfulSharingActorElv,
  IF($D39, MeaningfulSharedResourceElv,
  IF($E39,MeaningfulSharedNonAssetDataElv,
  IF($F39,MeaningfulSharedConnectionElv,FALSE))))),
  IF($B39,$H39,$G39),
  IF($B39,L$3,L$1)),
FALSE),
$J39&lt;&gt;"")</f>
        <v>0</v>
      </c>
      <c r="M39" s="83" t="b">
        <f ca="1">AND(IFERROR(INDEX(IF($B39,MeaningfulAssetElv,
  IF($C39,MeaningfulSharingActorElv,
  IF($D39, MeaningfulSharedResourceElv,
  IF($E39,MeaningfulSharedNonAssetDataElv,
  IF($F39,MeaningfulSharedConnectionElv,FALSE))))),
  IF($B39,$H39,$G39),
  IF($B39,M$3,M$1)),
FALSE),
$J39&lt;&gt;"")</f>
        <v>0</v>
      </c>
      <c r="N39" s="84" t="b">
        <f ca="1">AND(IFERROR(INDEX(IF($B39,MeaningfulAssetElv,
  IF($C39,MeaningfulSharingActorElv,
  IF($D39, MeaningfulSharedResourceElv,
  IF($E39,MeaningfulSharedNonAssetDataElv,
  IF($F39,MeaningfulSharedConnectionElv,FALSE))))),
  IF($B39,$H39,$G39),
  IF($B39,N$3,N$1)),
FALSE),
$J39&lt;&gt;"")</f>
        <v>0</v>
      </c>
      <c r="O39" s="82" t="b">
        <f ca="1">AND(IFERROR(INDEX(IF($B39,MeaningfulAssetDoS,
  IF($C39,MeaningfulSharingActorDoS,
  IF($D39,MeaningfulSharedResourceDoS,
  IF($E39,MeaningfulSharedNonAssetDataDoS,
  IF($F39,MeaningfulSharedConnectionDoS,FALSE))))),
  IF($B39,$H39,$G39),
  IF($B39,O$3,O$1)),
FALSE),
$J39&lt;&gt;"")</f>
        <v>0</v>
      </c>
      <c r="P39" s="83" t="b">
        <f ca="1">AND(IFERROR(INDEX(IF($B39,MeaningfulAssetDoS,
  IF($C39,MeaningfulSharingActorDoS,
  IF($D39,MeaningfulSharedResourceDoS,
  IF($E39,MeaningfulSharedNonAssetDataDoS,
  IF($F39,MeaningfulSharedConnectionDoS,FALSE))))),
  IF($B39,$H39,$G39),
  IF($B39,P$3,P$1)),
FALSE),
$J39&lt;&gt;"")</f>
        <v>0</v>
      </c>
      <c r="Q39" s="84" t="b">
        <f ca="1">AND(IFERROR(INDEX(IF($B39,MeaningfulAssetDoS,
  IF($C39,MeaningfulSharingActorDoS,
  IF($D39,MeaningfulSharedResourceDoS,
  IF($E39,MeaningfulSharedNonAssetDataDoS,
  IF($F39,MeaningfulSharedConnectionDoS,FALSE))))),
  IF($B39,$H39,$G39),
  IF($B39,Q$3,Q$1)),
FALSE),
$J39&lt;&gt;"")</f>
        <v>0</v>
      </c>
      <c r="S39" s="22">
        <f t="shared" si="8"/>
        <v>38</v>
      </c>
      <c r="T39" s="22" t="str">
        <f t="shared" ca="1" si="13"/>
        <v/>
      </c>
      <c r="U39" s="22">
        <f t="shared" ca="1" si="13"/>
        <v>0</v>
      </c>
      <c r="V39" s="22" t="b">
        <f t="shared" ca="1" si="10"/>
        <v>1</v>
      </c>
      <c r="W39" s="22" t="b">
        <f t="shared" ca="1" si="11"/>
        <v>0</v>
      </c>
      <c r="Y39" s="191"/>
      <c r="Z39" s="192"/>
      <c r="AA39" s="193"/>
      <c r="AB39" s="191"/>
      <c r="AC39" s="192"/>
      <c r="AD39" s="193"/>
    </row>
    <row r="40" spans="1:30" ht="16">
      <c r="A40" s="45">
        <f>ROW()</f>
        <v>40</v>
      </c>
      <c r="B40" s="45" t="b">
        <f t="shared" ca="1" si="12"/>
        <v>0</v>
      </c>
      <c r="C40" s="45" t="b">
        <f t="shared" ca="1" si="12"/>
        <v>0</v>
      </c>
      <c r="D40" s="45" t="b">
        <f t="shared" ca="1" si="12"/>
        <v>0</v>
      </c>
      <c r="E40" s="45" t="b">
        <f t="shared" ca="1" si="12"/>
        <v>0</v>
      </c>
      <c r="F40" s="45" t="b">
        <f t="shared" ca="1" si="12"/>
        <v>0</v>
      </c>
      <c r="G40" s="77">
        <f t="shared" ca="1" si="5"/>
        <v>0</v>
      </c>
      <c r="H40" s="22">
        <f t="shared" ca="1" si="6"/>
        <v>0</v>
      </c>
      <c r="I40" s="79" t="str">
        <f t="shared" ca="1" si="7"/>
        <v/>
      </c>
      <c r="J40" s="268"/>
      <c r="K40" s="269"/>
      <c r="L40" s="47" t="b">
        <f ca="1">AND(IFERROR(INDEX(IF($B40,MeaningfulAssetElv,
  IF($C40,MeaningfulSharingActorElv,
  IF($D40, MeaningfulSharedResourceElv,
  IF($E40,MeaningfulSharedNonAssetDataElv,
  IF($F40,MeaningfulSharedConnectionElv,FALSE))))),
  IF($B40,$H40,$G40),
  IF($B40,L$3,L$2)),
FALSE),
$J39&lt;&gt;"")</f>
        <v>0</v>
      </c>
      <c r="M40" s="85" t="b">
        <f ca="1">AND(IFERROR(INDEX(IF($B40,MeaningfulAssetElv,
  IF($C40,MeaningfulSharingActorElv,
  IF($D40, MeaningfulSharedResourceElv,
  IF($E40,MeaningfulSharedNonAssetDataElv,
  IF($F40,MeaningfulSharedConnectionElv,FALSE))))),
  IF($B40,$H40,$G40),
  IF($B40,M$3,M$2)),
FALSE),
$J39&lt;&gt;"")</f>
        <v>0</v>
      </c>
      <c r="N40" s="86" t="b">
        <f ca="1">AND(IFERROR(INDEX(IF($B40,MeaningfulAssetElv,
  IF($C40,MeaningfulSharingActorElv,
  IF($D40, MeaningfulSharedResourceElv,
  IF($E40,MeaningfulSharedNonAssetDataElv,
  IF($F40,MeaningfulSharedConnectionElv,FALSE))))),
  IF($B40,$H40,$G40),
  IF($B40,N$3,N$2)),
FALSE),
$J39&lt;&gt;"")</f>
        <v>0</v>
      </c>
      <c r="O40" s="47" t="b">
        <f ca="1">AND(IFERROR(INDEX(IF($B40,MeaningfulAssetDoS,
  IF($C40,MeaningfulSharingActorDoS,
  IF($D40,MeaningfulSharedResourceDoS,
  IF($E40,MeaningfulSharedNonAssetDataDoS,
  IF($F40,MeaningfulSharedConnectionDoS,FALSE))))),
  IF($B40,$H40,$G40),
  IF($B40,O$3,O$2)),
FALSE),
$J39&lt;&gt;"")</f>
        <v>0</v>
      </c>
      <c r="P40" s="85" t="b">
        <f ca="1">AND(IFERROR(INDEX(IF($B40,MeaningfulAssetDoS,
  IF($C40,MeaningfulSharingActorDoS,
  IF($D40,MeaningfulSharedResourceDoS,
  IF($E40,MeaningfulSharedNonAssetDataDoS,
  IF($F40,MeaningfulSharedConnectionDoS,FALSE))))),
  IF($B40,$H40,$G40),
  IF($B40,P$3,P$2)),
FALSE),
$J39&lt;&gt;"")</f>
        <v>0</v>
      </c>
      <c r="Q40" s="86" t="b">
        <f ca="1">AND(IFERROR(INDEX(IF($B40,MeaningfulAssetDoS,
  IF($C40,MeaningfulSharingActorDoS,
  IF($D40,MeaningfulSharedResourceDoS,
  IF($E40,MeaningfulSharedNonAssetDataDoS,
  IF($F40,MeaningfulSharedConnectionDoS,FALSE))))),
  IF($B40,$H40,$G40),
  IF($B40,Q$3,Q$2)),
FALSE),
$J39&lt;&gt;"")</f>
        <v>0</v>
      </c>
      <c r="S40" s="22">
        <f t="shared" si="8"/>
        <v>39</v>
      </c>
      <c r="T40" s="22" t="str">
        <f t="shared" ca="1" si="13"/>
        <v/>
      </c>
      <c r="U40" s="22" t="str">
        <f t="shared" ca="1" si="13"/>
        <v/>
      </c>
      <c r="V40" s="22" t="b">
        <f t="shared" ca="1" si="10"/>
        <v>1</v>
      </c>
      <c r="W40" s="22" t="b">
        <f t="shared" ca="1" si="11"/>
        <v>1</v>
      </c>
      <c r="Y40" s="194"/>
      <c r="Z40" s="195"/>
      <c r="AA40" s="196"/>
      <c r="AB40" s="194"/>
      <c r="AC40" s="195"/>
      <c r="AD40" s="196"/>
    </row>
    <row r="41" spans="1:30" ht="16">
      <c r="A41" s="45">
        <f>ROW()</f>
        <v>41</v>
      </c>
      <c r="B41" s="45" t="b">
        <f t="shared" ca="1" si="12"/>
        <v>0</v>
      </c>
      <c r="C41" s="45" t="b">
        <f t="shared" ca="1" si="12"/>
        <v>0</v>
      </c>
      <c r="D41" s="45" t="b">
        <f t="shared" ca="1" si="12"/>
        <v>0</v>
      </c>
      <c r="E41" s="45" t="b">
        <f t="shared" ca="1" si="12"/>
        <v>0</v>
      </c>
      <c r="F41" s="45" t="b">
        <f t="shared" ca="1" si="12"/>
        <v>0</v>
      </c>
      <c r="G41" s="77">
        <f t="shared" ca="1" si="5"/>
        <v>0</v>
      </c>
      <c r="H41" s="22">
        <f t="shared" ca="1" si="6"/>
        <v>0</v>
      </c>
      <c r="I41" s="79" t="str">
        <f t="shared" ca="1" si="7"/>
        <v/>
      </c>
      <c r="J41" s="266" t="str">
        <f ca="1">IFERROR(INDEX(IF($B41,AssetName,
  IF($C41,SharingActorName,
  IF($D41,SharedResourceName,
  IF($E41,SharedNonAssetDataName,
  IF($F41,SharedConnectionName,""))))),$G41),"")</f>
        <v/>
      </c>
      <c r="K41" s="267"/>
      <c r="L41" s="82" t="b">
        <f ca="1">AND(IFERROR(INDEX(IF($B41,MeaningfulAssetElv,
  IF($C41,MeaningfulSharingActorElv,
  IF($D41, MeaningfulSharedResourceElv,
  IF($E41,MeaningfulSharedNonAssetDataElv,
  IF($F41,MeaningfulSharedConnectionElv,FALSE))))),
  IF($B41,$H41,$G41),
  IF($B41,L$3,L$1)),
FALSE),
$J41&lt;&gt;"")</f>
        <v>0</v>
      </c>
      <c r="M41" s="83" t="b">
        <f ca="1">AND(IFERROR(INDEX(IF($B41,MeaningfulAssetElv,
  IF($C41,MeaningfulSharingActorElv,
  IF($D41, MeaningfulSharedResourceElv,
  IF($E41,MeaningfulSharedNonAssetDataElv,
  IF($F41,MeaningfulSharedConnectionElv,FALSE))))),
  IF($B41,$H41,$G41),
  IF($B41,M$3,M$1)),
FALSE),
$J41&lt;&gt;"")</f>
        <v>0</v>
      </c>
      <c r="N41" s="84" t="b">
        <f ca="1">AND(IFERROR(INDEX(IF($B41,MeaningfulAssetElv,
  IF($C41,MeaningfulSharingActorElv,
  IF($D41, MeaningfulSharedResourceElv,
  IF($E41,MeaningfulSharedNonAssetDataElv,
  IF($F41,MeaningfulSharedConnectionElv,FALSE))))),
  IF($B41,$H41,$G41),
  IF($B41,N$3,N$1)),
FALSE),
$J41&lt;&gt;"")</f>
        <v>0</v>
      </c>
      <c r="O41" s="82" t="b">
        <f ca="1">AND(IFERROR(INDEX(IF($B41,MeaningfulAssetDoS,
  IF($C41,MeaningfulSharingActorDoS,
  IF($D41,MeaningfulSharedResourceDoS,
  IF($E41,MeaningfulSharedNonAssetDataDoS,
  IF($F41,MeaningfulSharedConnectionDoS,FALSE))))),
  IF($B41,$H41,$G41),
  IF($B41,O$3,O$1)),
FALSE),
$J41&lt;&gt;"")</f>
        <v>0</v>
      </c>
      <c r="P41" s="83" t="b">
        <f ca="1">AND(IFERROR(INDEX(IF($B41,MeaningfulAssetDoS,
  IF($C41,MeaningfulSharingActorDoS,
  IF($D41,MeaningfulSharedResourceDoS,
  IF($E41,MeaningfulSharedNonAssetDataDoS,
  IF($F41,MeaningfulSharedConnectionDoS,FALSE))))),
  IF($B41,$H41,$G41),
  IF($B41,P$3,P$1)),
FALSE),
$J41&lt;&gt;"")</f>
        <v>0</v>
      </c>
      <c r="Q41" s="84" t="b">
        <f ca="1">AND(IFERROR(INDEX(IF($B41,MeaningfulAssetDoS,
  IF($C41,MeaningfulSharingActorDoS,
  IF($D41,MeaningfulSharedResourceDoS,
  IF($E41,MeaningfulSharedNonAssetDataDoS,
  IF($F41,MeaningfulSharedConnectionDoS,FALSE))))),
  IF($B41,$H41,$G41),
  IF($B41,Q$3,Q$1)),
FALSE),
$J41&lt;&gt;"")</f>
        <v>0</v>
      </c>
      <c r="S41" s="22">
        <f t="shared" si="8"/>
        <v>40</v>
      </c>
      <c r="T41" s="22" t="str">
        <f t="shared" ca="1" si="13"/>
        <v/>
      </c>
      <c r="U41" s="22">
        <f t="shared" ca="1" si="13"/>
        <v>0</v>
      </c>
      <c r="V41" s="22" t="b">
        <f t="shared" ca="1" si="10"/>
        <v>1</v>
      </c>
      <c r="W41" s="22" t="b">
        <f t="shared" ca="1" si="11"/>
        <v>0</v>
      </c>
      <c r="Y41" s="191"/>
      <c r="Z41" s="192"/>
      <c r="AA41" s="193"/>
      <c r="AB41" s="191"/>
      <c r="AC41" s="192"/>
      <c r="AD41" s="193"/>
    </row>
    <row r="42" spans="1:30" ht="16">
      <c r="A42" s="45">
        <f>ROW()</f>
        <v>42</v>
      </c>
      <c r="B42" s="45" t="b">
        <f t="shared" ca="1" si="12"/>
        <v>0</v>
      </c>
      <c r="C42" s="45" t="b">
        <f t="shared" ca="1" si="12"/>
        <v>0</v>
      </c>
      <c r="D42" s="45" t="b">
        <f t="shared" ca="1" si="12"/>
        <v>0</v>
      </c>
      <c r="E42" s="45" t="b">
        <f t="shared" ca="1" si="12"/>
        <v>0</v>
      </c>
      <c r="F42" s="45" t="b">
        <f t="shared" ca="1" si="12"/>
        <v>0</v>
      </c>
      <c r="G42" s="77">
        <f t="shared" ca="1" si="5"/>
        <v>0</v>
      </c>
      <c r="H42" s="22">
        <f t="shared" ca="1" si="6"/>
        <v>0</v>
      </c>
      <c r="I42" s="79" t="str">
        <f t="shared" ca="1" si="7"/>
        <v/>
      </c>
      <c r="J42" s="268"/>
      <c r="K42" s="269"/>
      <c r="L42" s="47" t="b">
        <f ca="1">AND(IFERROR(INDEX(IF($B42,MeaningfulAssetElv,
  IF($C42,MeaningfulSharingActorElv,
  IF($D42, MeaningfulSharedResourceElv,
  IF($E42,MeaningfulSharedNonAssetDataElv,
  IF($F42,MeaningfulSharedConnectionElv,FALSE))))),
  IF($B42,$H42,$G42),
  IF($B42,L$3,L$2)),
FALSE),
$J41&lt;&gt;"")</f>
        <v>0</v>
      </c>
      <c r="M42" s="85" t="b">
        <f ca="1">AND(IFERROR(INDEX(IF($B42,MeaningfulAssetElv,
  IF($C42,MeaningfulSharingActorElv,
  IF($D42, MeaningfulSharedResourceElv,
  IF($E42,MeaningfulSharedNonAssetDataElv,
  IF($F42,MeaningfulSharedConnectionElv,FALSE))))),
  IF($B42,$H42,$G42),
  IF($B42,M$3,M$2)),
FALSE),
$J41&lt;&gt;"")</f>
        <v>0</v>
      </c>
      <c r="N42" s="86" t="b">
        <f ca="1">AND(IFERROR(INDEX(IF($B42,MeaningfulAssetElv,
  IF($C42,MeaningfulSharingActorElv,
  IF($D42, MeaningfulSharedResourceElv,
  IF($E42,MeaningfulSharedNonAssetDataElv,
  IF($F42,MeaningfulSharedConnectionElv,FALSE))))),
  IF($B42,$H42,$G42),
  IF($B42,N$3,N$2)),
FALSE),
$J41&lt;&gt;"")</f>
        <v>0</v>
      </c>
      <c r="O42" s="47" t="b">
        <f ca="1">AND(IFERROR(INDEX(IF($B42,MeaningfulAssetDoS,
  IF($C42,MeaningfulSharingActorDoS,
  IF($D42,MeaningfulSharedResourceDoS,
  IF($E42,MeaningfulSharedNonAssetDataDoS,
  IF($F42,MeaningfulSharedConnectionDoS,FALSE))))),
  IF($B42,$H42,$G42),
  IF($B42,O$3,O$2)),
FALSE),
$J41&lt;&gt;"")</f>
        <v>0</v>
      </c>
      <c r="P42" s="85" t="b">
        <f ca="1">AND(IFERROR(INDEX(IF($B42,MeaningfulAssetDoS,
  IF($C42,MeaningfulSharingActorDoS,
  IF($D42,MeaningfulSharedResourceDoS,
  IF($E42,MeaningfulSharedNonAssetDataDoS,
  IF($F42,MeaningfulSharedConnectionDoS,FALSE))))),
  IF($B42,$H42,$G42),
  IF($B42,P$3,P$2)),
FALSE),
$J41&lt;&gt;"")</f>
        <v>0</v>
      </c>
      <c r="Q42" s="86" t="b">
        <f ca="1">AND(IFERROR(INDEX(IF($B42,MeaningfulAssetDoS,
  IF($C42,MeaningfulSharingActorDoS,
  IF($D42,MeaningfulSharedResourceDoS,
  IF($E42,MeaningfulSharedNonAssetDataDoS,
  IF($F42,MeaningfulSharedConnectionDoS,FALSE))))),
  IF($B42,$H42,$G42),
  IF($B42,Q$3,Q$2)),
FALSE),
$J41&lt;&gt;"")</f>
        <v>0</v>
      </c>
      <c r="S42" s="22">
        <f t="shared" si="8"/>
        <v>41</v>
      </c>
      <c r="T42" s="22" t="str">
        <f t="shared" ca="1" si="13"/>
        <v/>
      </c>
      <c r="U42" s="22" t="str">
        <f t="shared" ca="1" si="13"/>
        <v/>
      </c>
      <c r="V42" s="22" t="b">
        <f t="shared" ca="1" si="10"/>
        <v>1</v>
      </c>
      <c r="W42" s="22" t="b">
        <f t="shared" ca="1" si="11"/>
        <v>1</v>
      </c>
      <c r="Y42" s="194"/>
      <c r="Z42" s="195"/>
      <c r="AA42" s="196"/>
      <c r="AB42" s="194"/>
      <c r="AC42" s="195"/>
      <c r="AD42" s="196"/>
    </row>
    <row r="43" spans="1:30" ht="16">
      <c r="A43" s="45">
        <f>ROW()</f>
        <v>43</v>
      </c>
      <c r="B43" s="45" t="b">
        <f t="shared" ca="1" si="12"/>
        <v>0</v>
      </c>
      <c r="C43" s="45" t="b">
        <f t="shared" ca="1" si="12"/>
        <v>0</v>
      </c>
      <c r="D43" s="45" t="b">
        <f t="shared" ca="1" si="12"/>
        <v>0</v>
      </c>
      <c r="E43" s="45" t="b">
        <f t="shared" ca="1" si="12"/>
        <v>0</v>
      </c>
      <c r="F43" s="45" t="b">
        <f t="shared" ca="1" si="12"/>
        <v>0</v>
      </c>
      <c r="G43" s="77">
        <f t="shared" ca="1" si="5"/>
        <v>0</v>
      </c>
      <c r="H43" s="22">
        <f t="shared" ca="1" si="6"/>
        <v>0</v>
      </c>
      <c r="I43" s="79" t="str">
        <f t="shared" ca="1" si="7"/>
        <v/>
      </c>
      <c r="J43" s="266" t="str">
        <f ca="1">IFERROR(INDEX(IF($B43,AssetName,
  IF($C43,SharingActorName,
  IF($D43,SharedResourceName,
  IF($E43,SharedNonAssetDataName,
  IF($F43,SharedConnectionName,""))))),$G43),"")</f>
        <v/>
      </c>
      <c r="K43" s="267"/>
      <c r="L43" s="82" t="b">
        <f ca="1">AND(IFERROR(INDEX(IF($B43,MeaningfulAssetElv,
  IF($C43,MeaningfulSharingActorElv,
  IF($D43, MeaningfulSharedResourceElv,
  IF($E43,MeaningfulSharedNonAssetDataElv,
  IF($F43,MeaningfulSharedConnectionElv,FALSE))))),
  IF($B43,$H43,$G43),
  IF($B43,L$3,L$1)),
FALSE),
$J43&lt;&gt;"")</f>
        <v>0</v>
      </c>
      <c r="M43" s="83" t="b">
        <f ca="1">AND(IFERROR(INDEX(IF($B43,MeaningfulAssetElv,
  IF($C43,MeaningfulSharingActorElv,
  IF($D43, MeaningfulSharedResourceElv,
  IF($E43,MeaningfulSharedNonAssetDataElv,
  IF($F43,MeaningfulSharedConnectionElv,FALSE))))),
  IF($B43,$H43,$G43),
  IF($B43,M$3,M$1)),
FALSE),
$J43&lt;&gt;"")</f>
        <v>0</v>
      </c>
      <c r="N43" s="84" t="b">
        <f ca="1">AND(IFERROR(INDEX(IF($B43,MeaningfulAssetElv,
  IF($C43,MeaningfulSharingActorElv,
  IF($D43, MeaningfulSharedResourceElv,
  IF($E43,MeaningfulSharedNonAssetDataElv,
  IF($F43,MeaningfulSharedConnectionElv,FALSE))))),
  IF($B43,$H43,$G43),
  IF($B43,N$3,N$1)),
FALSE),
$J43&lt;&gt;"")</f>
        <v>0</v>
      </c>
      <c r="O43" s="82" t="b">
        <f ca="1">AND(IFERROR(INDEX(IF($B43,MeaningfulAssetDoS,
  IF($C43,MeaningfulSharingActorDoS,
  IF($D43,MeaningfulSharedResourceDoS,
  IF($E43,MeaningfulSharedNonAssetDataDoS,
  IF($F43,MeaningfulSharedConnectionDoS,FALSE))))),
  IF($B43,$H43,$G43),
  IF($B43,O$3,O$1)),
FALSE),
$J43&lt;&gt;"")</f>
        <v>0</v>
      </c>
      <c r="P43" s="83" t="b">
        <f ca="1">AND(IFERROR(INDEX(IF($B43,MeaningfulAssetDoS,
  IF($C43,MeaningfulSharingActorDoS,
  IF($D43,MeaningfulSharedResourceDoS,
  IF($E43,MeaningfulSharedNonAssetDataDoS,
  IF($F43,MeaningfulSharedConnectionDoS,FALSE))))),
  IF($B43,$H43,$G43),
  IF($B43,P$3,P$1)),
FALSE),
$J43&lt;&gt;"")</f>
        <v>0</v>
      </c>
      <c r="Q43" s="84" t="b">
        <f ca="1">AND(IFERROR(INDEX(IF($B43,MeaningfulAssetDoS,
  IF($C43,MeaningfulSharingActorDoS,
  IF($D43,MeaningfulSharedResourceDoS,
  IF($E43,MeaningfulSharedNonAssetDataDoS,
  IF($F43,MeaningfulSharedConnectionDoS,FALSE))))),
  IF($B43,$H43,$G43),
  IF($B43,Q$3,Q$1)),
FALSE),
$J43&lt;&gt;"")</f>
        <v>0</v>
      </c>
      <c r="S43" s="22">
        <f t="shared" si="8"/>
        <v>42</v>
      </c>
      <c r="T43" s="22" t="str">
        <f t="shared" ca="1" si="13"/>
        <v/>
      </c>
      <c r="U43" s="22">
        <f t="shared" ca="1" si="13"/>
        <v>0</v>
      </c>
      <c r="V43" s="22" t="b">
        <f t="shared" ca="1" si="10"/>
        <v>1</v>
      </c>
      <c r="W43" s="22" t="b">
        <f t="shared" ca="1" si="11"/>
        <v>0</v>
      </c>
      <c r="Y43" s="191"/>
      <c r="Z43" s="192"/>
      <c r="AA43" s="193"/>
      <c r="AB43" s="191"/>
      <c r="AC43" s="192"/>
      <c r="AD43" s="193"/>
    </row>
    <row r="44" spans="1:30" ht="16">
      <c r="A44" s="45">
        <f>ROW()</f>
        <v>44</v>
      </c>
      <c r="B44" s="45" t="b">
        <f t="shared" ca="1" si="12"/>
        <v>0</v>
      </c>
      <c r="C44" s="45" t="b">
        <f t="shared" ca="1" si="12"/>
        <v>0</v>
      </c>
      <c r="D44" s="45" t="b">
        <f t="shared" ca="1" si="12"/>
        <v>0</v>
      </c>
      <c r="E44" s="45" t="b">
        <f t="shared" ca="1" si="12"/>
        <v>0</v>
      </c>
      <c r="F44" s="45" t="b">
        <f t="shared" ca="1" si="12"/>
        <v>0</v>
      </c>
      <c r="G44" s="77">
        <f t="shared" ca="1" si="5"/>
        <v>0</v>
      </c>
      <c r="H44" s="22">
        <f t="shared" ca="1" si="6"/>
        <v>0</v>
      </c>
      <c r="I44" s="79" t="str">
        <f t="shared" ca="1" si="7"/>
        <v/>
      </c>
      <c r="J44" s="268"/>
      <c r="K44" s="269"/>
      <c r="L44" s="47" t="b">
        <f ca="1">AND(IFERROR(INDEX(IF($B44,MeaningfulAssetElv,
  IF($C44,MeaningfulSharingActorElv,
  IF($D44, MeaningfulSharedResourceElv,
  IF($E44,MeaningfulSharedNonAssetDataElv,
  IF($F44,MeaningfulSharedConnectionElv,FALSE))))),
  IF($B44,$H44,$G44),
  IF($B44,L$3,L$2)),
FALSE),
$J43&lt;&gt;"")</f>
        <v>0</v>
      </c>
      <c r="M44" s="85" t="b">
        <f ca="1">AND(IFERROR(INDEX(IF($B44,MeaningfulAssetElv,
  IF($C44,MeaningfulSharingActorElv,
  IF($D44, MeaningfulSharedResourceElv,
  IF($E44,MeaningfulSharedNonAssetDataElv,
  IF($F44,MeaningfulSharedConnectionElv,FALSE))))),
  IF($B44,$H44,$G44),
  IF($B44,M$3,M$2)),
FALSE),
$J43&lt;&gt;"")</f>
        <v>0</v>
      </c>
      <c r="N44" s="86" t="b">
        <f ca="1">AND(IFERROR(INDEX(IF($B44,MeaningfulAssetElv,
  IF($C44,MeaningfulSharingActorElv,
  IF($D44, MeaningfulSharedResourceElv,
  IF($E44,MeaningfulSharedNonAssetDataElv,
  IF($F44,MeaningfulSharedConnectionElv,FALSE))))),
  IF($B44,$H44,$G44),
  IF($B44,N$3,N$2)),
FALSE),
$J43&lt;&gt;"")</f>
        <v>0</v>
      </c>
      <c r="O44" s="47" t="b">
        <f ca="1">AND(IFERROR(INDEX(IF($B44,MeaningfulAssetDoS,
  IF($C44,MeaningfulSharingActorDoS,
  IF($D44,MeaningfulSharedResourceDoS,
  IF($E44,MeaningfulSharedNonAssetDataDoS,
  IF($F44,MeaningfulSharedConnectionDoS,FALSE))))),
  IF($B44,$H44,$G44),
  IF($B44,O$3,O$2)),
FALSE),
$J43&lt;&gt;"")</f>
        <v>0</v>
      </c>
      <c r="P44" s="85" t="b">
        <f ca="1">AND(IFERROR(INDEX(IF($B44,MeaningfulAssetDoS,
  IF($C44,MeaningfulSharingActorDoS,
  IF($D44,MeaningfulSharedResourceDoS,
  IF($E44,MeaningfulSharedNonAssetDataDoS,
  IF($F44,MeaningfulSharedConnectionDoS,FALSE))))),
  IF($B44,$H44,$G44),
  IF($B44,P$3,P$2)),
FALSE),
$J43&lt;&gt;"")</f>
        <v>0</v>
      </c>
      <c r="Q44" s="86" t="b">
        <f ca="1">AND(IFERROR(INDEX(IF($B44,MeaningfulAssetDoS,
  IF($C44,MeaningfulSharingActorDoS,
  IF($D44,MeaningfulSharedResourceDoS,
  IF($E44,MeaningfulSharedNonAssetDataDoS,
  IF($F44,MeaningfulSharedConnectionDoS,FALSE))))),
  IF($B44,$H44,$G44),
  IF($B44,Q$3,Q$2)),
FALSE),
$J43&lt;&gt;"")</f>
        <v>0</v>
      </c>
      <c r="S44" s="22">
        <f t="shared" si="8"/>
        <v>43</v>
      </c>
      <c r="T44" s="22" t="str">
        <f t="shared" ca="1" si="13"/>
        <v/>
      </c>
      <c r="U44" s="22" t="str">
        <f t="shared" ca="1" si="13"/>
        <v/>
      </c>
      <c r="V44" s="22" t="b">
        <f t="shared" ca="1" si="10"/>
        <v>1</v>
      </c>
      <c r="W44" s="22" t="b">
        <f t="shared" ca="1" si="11"/>
        <v>1</v>
      </c>
      <c r="Y44" s="194"/>
      <c r="Z44" s="195"/>
      <c r="AA44" s="196"/>
      <c r="AB44" s="194"/>
      <c r="AC44" s="195"/>
      <c r="AD44" s="196"/>
    </row>
    <row r="45" spans="1:30" ht="16">
      <c r="A45" s="45">
        <f>ROW()</f>
        <v>45</v>
      </c>
      <c r="B45" s="45" t="b">
        <f t="shared" ca="1" si="12"/>
        <v>0</v>
      </c>
      <c r="C45" s="45" t="b">
        <f t="shared" ca="1" si="12"/>
        <v>0</v>
      </c>
      <c r="D45" s="45" t="b">
        <f t="shared" ca="1" si="12"/>
        <v>0</v>
      </c>
      <c r="E45" s="45" t="b">
        <f t="shared" ca="1" si="12"/>
        <v>0</v>
      </c>
      <c r="F45" s="45" t="b">
        <f t="shared" ca="1" si="12"/>
        <v>0</v>
      </c>
      <c r="G45" s="77">
        <f t="shared" ca="1" si="5"/>
        <v>0</v>
      </c>
      <c r="H45" s="22">
        <f t="shared" ca="1" si="6"/>
        <v>0</v>
      </c>
      <c r="I45" s="79" t="str">
        <f t="shared" ca="1" si="7"/>
        <v/>
      </c>
      <c r="J45" s="266" t="str">
        <f ca="1">IFERROR(INDEX(IF($B45,AssetName,
  IF($C45,SharingActorName,
  IF($D45,SharedResourceName,
  IF($E45,SharedNonAssetDataName,
  IF($F45,SharedConnectionName,""))))),$G45),"")</f>
        <v/>
      </c>
      <c r="K45" s="267"/>
      <c r="L45" s="82" t="b">
        <f ca="1">AND(IFERROR(INDEX(IF($B45,MeaningfulAssetElv,
  IF($C45,MeaningfulSharingActorElv,
  IF($D45, MeaningfulSharedResourceElv,
  IF($E45,MeaningfulSharedNonAssetDataElv,
  IF($F45,MeaningfulSharedConnectionElv,FALSE))))),
  IF($B45,$H45,$G45),
  IF($B45,L$3,L$1)),
FALSE),
$J45&lt;&gt;"")</f>
        <v>0</v>
      </c>
      <c r="M45" s="83" t="b">
        <f ca="1">AND(IFERROR(INDEX(IF($B45,MeaningfulAssetElv,
  IF($C45,MeaningfulSharingActorElv,
  IF($D45, MeaningfulSharedResourceElv,
  IF($E45,MeaningfulSharedNonAssetDataElv,
  IF($F45,MeaningfulSharedConnectionElv,FALSE))))),
  IF($B45,$H45,$G45),
  IF($B45,M$3,M$1)),
FALSE),
$J45&lt;&gt;"")</f>
        <v>0</v>
      </c>
      <c r="N45" s="84" t="b">
        <f ca="1">AND(IFERROR(INDEX(IF($B45,MeaningfulAssetElv,
  IF($C45,MeaningfulSharingActorElv,
  IF($D45, MeaningfulSharedResourceElv,
  IF($E45,MeaningfulSharedNonAssetDataElv,
  IF($F45,MeaningfulSharedConnectionElv,FALSE))))),
  IF($B45,$H45,$G45),
  IF($B45,N$3,N$1)),
FALSE),
$J45&lt;&gt;"")</f>
        <v>0</v>
      </c>
      <c r="O45" s="82" t="b">
        <f ca="1">AND(IFERROR(INDEX(IF($B45,MeaningfulAssetDoS,
  IF($C45,MeaningfulSharingActorDoS,
  IF($D45,MeaningfulSharedResourceDoS,
  IF($E45,MeaningfulSharedNonAssetDataDoS,
  IF($F45,MeaningfulSharedConnectionDoS,FALSE))))),
  IF($B45,$H45,$G45),
  IF($B45,O$3,O$1)),
FALSE),
$J45&lt;&gt;"")</f>
        <v>0</v>
      </c>
      <c r="P45" s="83" t="b">
        <f ca="1">AND(IFERROR(INDEX(IF($B45,MeaningfulAssetDoS,
  IF($C45,MeaningfulSharingActorDoS,
  IF($D45,MeaningfulSharedResourceDoS,
  IF($E45,MeaningfulSharedNonAssetDataDoS,
  IF($F45,MeaningfulSharedConnectionDoS,FALSE))))),
  IF($B45,$H45,$G45),
  IF($B45,P$3,P$1)),
FALSE),
$J45&lt;&gt;"")</f>
        <v>0</v>
      </c>
      <c r="Q45" s="84" t="b">
        <f ca="1">AND(IFERROR(INDEX(IF($B45,MeaningfulAssetDoS,
  IF($C45,MeaningfulSharingActorDoS,
  IF($D45,MeaningfulSharedResourceDoS,
  IF($E45,MeaningfulSharedNonAssetDataDoS,
  IF($F45,MeaningfulSharedConnectionDoS,FALSE))))),
  IF($B45,$H45,$G45),
  IF($B45,Q$3,Q$1)),
FALSE),
$J45&lt;&gt;"")</f>
        <v>0</v>
      </c>
      <c r="S45" s="22">
        <f t="shared" si="8"/>
        <v>44</v>
      </c>
      <c r="T45" s="22" t="str">
        <f t="shared" ca="1" si="13"/>
        <v/>
      </c>
      <c r="U45" s="22">
        <f t="shared" ca="1" si="13"/>
        <v>0</v>
      </c>
      <c r="V45" s="22" t="b">
        <f t="shared" ca="1" si="10"/>
        <v>1</v>
      </c>
      <c r="W45" s="22" t="b">
        <f t="shared" ca="1" si="11"/>
        <v>0</v>
      </c>
      <c r="Y45" s="191"/>
      <c r="Z45" s="192"/>
      <c r="AA45" s="193"/>
      <c r="AB45" s="191"/>
      <c r="AC45" s="192"/>
      <c r="AD45" s="193"/>
    </row>
    <row r="46" spans="1:30" ht="16">
      <c r="A46" s="45">
        <f>ROW()</f>
        <v>46</v>
      </c>
      <c r="B46" s="45" t="b">
        <f t="shared" ca="1" si="12"/>
        <v>0</v>
      </c>
      <c r="C46" s="45" t="b">
        <f t="shared" ca="1" si="12"/>
        <v>0</v>
      </c>
      <c r="D46" s="45" t="b">
        <f t="shared" ca="1" si="12"/>
        <v>0</v>
      </c>
      <c r="E46" s="45" t="b">
        <f t="shared" ca="1" si="12"/>
        <v>0</v>
      </c>
      <c r="F46" s="45" t="b">
        <f t="shared" ca="1" si="12"/>
        <v>0</v>
      </c>
      <c r="G46" s="77">
        <f t="shared" ca="1" si="5"/>
        <v>0</v>
      </c>
      <c r="H46" s="22">
        <f t="shared" ca="1" si="6"/>
        <v>0</v>
      </c>
      <c r="I46" s="79" t="str">
        <f t="shared" ca="1" si="7"/>
        <v/>
      </c>
      <c r="J46" s="268"/>
      <c r="K46" s="269"/>
      <c r="L46" s="47" t="b">
        <f ca="1">AND(IFERROR(INDEX(IF($B46,MeaningfulAssetElv,
  IF($C46,MeaningfulSharingActorElv,
  IF($D46, MeaningfulSharedResourceElv,
  IF($E46,MeaningfulSharedNonAssetDataElv,
  IF($F46,MeaningfulSharedConnectionElv,FALSE))))),
  IF($B46,$H46,$G46),
  IF($B46,L$3,L$2)),
FALSE),
$J45&lt;&gt;"")</f>
        <v>0</v>
      </c>
      <c r="M46" s="85" t="b">
        <f ca="1">AND(IFERROR(INDEX(IF($B46,MeaningfulAssetElv,
  IF($C46,MeaningfulSharingActorElv,
  IF($D46, MeaningfulSharedResourceElv,
  IF($E46,MeaningfulSharedNonAssetDataElv,
  IF($F46,MeaningfulSharedConnectionElv,FALSE))))),
  IF($B46,$H46,$G46),
  IF($B46,M$3,M$2)),
FALSE),
$J45&lt;&gt;"")</f>
        <v>0</v>
      </c>
      <c r="N46" s="86" t="b">
        <f ca="1">AND(IFERROR(INDEX(IF($B46,MeaningfulAssetElv,
  IF($C46,MeaningfulSharingActorElv,
  IF($D46, MeaningfulSharedResourceElv,
  IF($E46,MeaningfulSharedNonAssetDataElv,
  IF($F46,MeaningfulSharedConnectionElv,FALSE))))),
  IF($B46,$H46,$G46),
  IF($B46,N$3,N$2)),
FALSE),
$J45&lt;&gt;"")</f>
        <v>0</v>
      </c>
      <c r="O46" s="47" t="b">
        <f ca="1">AND(IFERROR(INDEX(IF($B46,MeaningfulAssetDoS,
  IF($C46,MeaningfulSharingActorDoS,
  IF($D46,MeaningfulSharedResourceDoS,
  IF($E46,MeaningfulSharedNonAssetDataDoS,
  IF($F46,MeaningfulSharedConnectionDoS,FALSE))))),
  IF($B46,$H46,$G46),
  IF($B46,O$3,O$2)),
FALSE),
$J45&lt;&gt;"")</f>
        <v>0</v>
      </c>
      <c r="P46" s="85" t="b">
        <f ca="1">AND(IFERROR(INDEX(IF($B46,MeaningfulAssetDoS,
  IF($C46,MeaningfulSharingActorDoS,
  IF($D46,MeaningfulSharedResourceDoS,
  IF($E46,MeaningfulSharedNonAssetDataDoS,
  IF($F46,MeaningfulSharedConnectionDoS,FALSE))))),
  IF($B46,$H46,$G46),
  IF($B46,P$3,P$2)),
FALSE),
$J45&lt;&gt;"")</f>
        <v>0</v>
      </c>
      <c r="Q46" s="86" t="b">
        <f ca="1">AND(IFERROR(INDEX(IF($B46,MeaningfulAssetDoS,
  IF($C46,MeaningfulSharingActorDoS,
  IF($D46,MeaningfulSharedResourceDoS,
  IF($E46,MeaningfulSharedNonAssetDataDoS,
  IF($F46,MeaningfulSharedConnectionDoS,FALSE))))),
  IF($B46,$H46,$G46),
  IF($B46,Q$3,Q$2)),
FALSE),
$J45&lt;&gt;"")</f>
        <v>0</v>
      </c>
      <c r="S46" s="22">
        <f t="shared" si="8"/>
        <v>45</v>
      </c>
      <c r="T46" s="22" t="str">
        <f t="shared" ca="1" si="13"/>
        <v/>
      </c>
      <c r="U46" s="22" t="str">
        <f t="shared" ca="1" si="13"/>
        <v/>
      </c>
      <c r="V46" s="22" t="b">
        <f t="shared" ca="1" si="10"/>
        <v>1</v>
      </c>
      <c r="W46" s="22" t="b">
        <f t="shared" ca="1" si="11"/>
        <v>1</v>
      </c>
      <c r="Y46" s="194"/>
      <c r="Z46" s="195"/>
      <c r="AA46" s="196"/>
      <c r="AB46" s="194"/>
      <c r="AC46" s="195"/>
      <c r="AD46" s="196"/>
    </row>
    <row r="47" spans="1:30" ht="16">
      <c r="A47" s="45">
        <f>ROW()</f>
        <v>47</v>
      </c>
      <c r="B47" s="45" t="b">
        <f t="shared" ca="1" si="12"/>
        <v>0</v>
      </c>
      <c r="C47" s="45" t="b">
        <f t="shared" ca="1" si="12"/>
        <v>0</v>
      </c>
      <c r="D47" s="45" t="b">
        <f t="shared" ca="1" si="12"/>
        <v>0</v>
      </c>
      <c r="E47" s="45" t="b">
        <f t="shared" ca="1" si="12"/>
        <v>0</v>
      </c>
      <c r="F47" s="45" t="b">
        <f t="shared" ca="1" si="12"/>
        <v>0</v>
      </c>
      <c r="G47" s="77">
        <f t="shared" ca="1" si="5"/>
        <v>0</v>
      </c>
      <c r="H47" s="22">
        <f t="shared" ca="1" si="6"/>
        <v>0</v>
      </c>
      <c r="I47" s="79" t="str">
        <f t="shared" ca="1" si="7"/>
        <v/>
      </c>
      <c r="J47" s="266" t="str">
        <f ca="1">IFERROR(INDEX(IF($B47,AssetName,
  IF($C47,SharingActorName,
  IF($D47,SharedResourceName,
  IF($E47,SharedNonAssetDataName,
  IF($F47,SharedConnectionName,""))))),$G47),"")</f>
        <v/>
      </c>
      <c r="K47" s="267"/>
      <c r="L47" s="82" t="b">
        <f ca="1">AND(IFERROR(INDEX(IF($B47,MeaningfulAssetElv,
  IF($C47,MeaningfulSharingActorElv,
  IF($D47, MeaningfulSharedResourceElv,
  IF($E47,MeaningfulSharedNonAssetDataElv,
  IF($F47,MeaningfulSharedConnectionElv,FALSE))))),
  IF($B47,$H47,$G47),
  IF($B47,L$3,L$1)),
FALSE),
$J47&lt;&gt;"")</f>
        <v>0</v>
      </c>
      <c r="M47" s="83" t="b">
        <f ca="1">AND(IFERROR(INDEX(IF($B47,MeaningfulAssetElv,
  IF($C47,MeaningfulSharingActorElv,
  IF($D47, MeaningfulSharedResourceElv,
  IF($E47,MeaningfulSharedNonAssetDataElv,
  IF($F47,MeaningfulSharedConnectionElv,FALSE))))),
  IF($B47,$H47,$G47),
  IF($B47,M$3,M$1)),
FALSE),
$J47&lt;&gt;"")</f>
        <v>0</v>
      </c>
      <c r="N47" s="84" t="b">
        <f ca="1">AND(IFERROR(INDEX(IF($B47,MeaningfulAssetElv,
  IF($C47,MeaningfulSharingActorElv,
  IF($D47, MeaningfulSharedResourceElv,
  IF($E47,MeaningfulSharedNonAssetDataElv,
  IF($F47,MeaningfulSharedConnectionElv,FALSE))))),
  IF($B47,$H47,$G47),
  IF($B47,N$3,N$1)),
FALSE),
$J47&lt;&gt;"")</f>
        <v>0</v>
      </c>
      <c r="O47" s="82" t="b">
        <f ca="1">AND(IFERROR(INDEX(IF($B47,MeaningfulAssetDoS,
  IF($C47,MeaningfulSharingActorDoS,
  IF($D47,MeaningfulSharedResourceDoS,
  IF($E47,MeaningfulSharedNonAssetDataDoS,
  IF($F47,MeaningfulSharedConnectionDoS,FALSE))))),
  IF($B47,$H47,$G47),
  IF($B47,O$3,O$1)),
FALSE),
$J47&lt;&gt;"")</f>
        <v>0</v>
      </c>
      <c r="P47" s="83" t="b">
        <f ca="1">AND(IFERROR(INDEX(IF($B47,MeaningfulAssetDoS,
  IF($C47,MeaningfulSharingActorDoS,
  IF($D47,MeaningfulSharedResourceDoS,
  IF($E47,MeaningfulSharedNonAssetDataDoS,
  IF($F47,MeaningfulSharedConnectionDoS,FALSE))))),
  IF($B47,$H47,$G47),
  IF($B47,P$3,P$1)),
FALSE),
$J47&lt;&gt;"")</f>
        <v>0</v>
      </c>
      <c r="Q47" s="84" t="b">
        <f ca="1">AND(IFERROR(INDEX(IF($B47,MeaningfulAssetDoS,
  IF($C47,MeaningfulSharingActorDoS,
  IF($D47,MeaningfulSharedResourceDoS,
  IF($E47,MeaningfulSharedNonAssetDataDoS,
  IF($F47,MeaningfulSharedConnectionDoS,FALSE))))),
  IF($B47,$H47,$G47),
  IF($B47,Q$3,Q$1)),
FALSE),
$J47&lt;&gt;"")</f>
        <v>0</v>
      </c>
      <c r="S47" s="22">
        <f t="shared" si="8"/>
        <v>46</v>
      </c>
      <c r="T47" s="22" t="str">
        <f t="shared" ca="1" si="13"/>
        <v/>
      </c>
      <c r="U47" s="22">
        <f t="shared" ca="1" si="13"/>
        <v>0</v>
      </c>
      <c r="V47" s="22" t="b">
        <f t="shared" ca="1" si="10"/>
        <v>1</v>
      </c>
      <c r="W47" s="22" t="b">
        <f t="shared" ca="1" si="11"/>
        <v>0</v>
      </c>
      <c r="Y47" s="191"/>
      <c r="Z47" s="192"/>
      <c r="AA47" s="193"/>
      <c r="AB47" s="191"/>
      <c r="AC47" s="192"/>
      <c r="AD47" s="193"/>
    </row>
    <row r="48" spans="1:30" ht="16">
      <c r="A48" s="45">
        <f>ROW()</f>
        <v>48</v>
      </c>
      <c r="B48" s="45" t="b">
        <f t="shared" ref="B48:F67" ca="1" si="14">AND($A48&gt;=B$2,$A48&lt;=B$3)</f>
        <v>0</v>
      </c>
      <c r="C48" s="45" t="b">
        <f t="shared" ca="1" si="14"/>
        <v>0</v>
      </c>
      <c r="D48" s="45" t="b">
        <f t="shared" ca="1" si="14"/>
        <v>0</v>
      </c>
      <c r="E48" s="45" t="b">
        <f t="shared" ca="1" si="14"/>
        <v>0</v>
      </c>
      <c r="F48" s="45" t="b">
        <f t="shared" ca="1" si="14"/>
        <v>0</v>
      </c>
      <c r="G48" s="77">
        <f t="shared" ca="1" si="5"/>
        <v>0</v>
      </c>
      <c r="H48" s="22">
        <f t="shared" ca="1" si="6"/>
        <v>0</v>
      </c>
      <c r="I48" s="79" t="str">
        <f t="shared" ca="1" si="7"/>
        <v/>
      </c>
      <c r="J48" s="268"/>
      <c r="K48" s="269"/>
      <c r="L48" s="47" t="b">
        <f ca="1">AND(IFERROR(INDEX(IF($B48,MeaningfulAssetElv,
  IF($C48,MeaningfulSharingActorElv,
  IF($D48, MeaningfulSharedResourceElv,
  IF($E48,MeaningfulSharedNonAssetDataElv,
  IF($F48,MeaningfulSharedConnectionElv,FALSE))))),
  IF($B48,$H48,$G48),
  IF($B48,L$3,L$2)),
FALSE),
$J47&lt;&gt;"")</f>
        <v>0</v>
      </c>
      <c r="M48" s="85" t="b">
        <f ca="1">AND(IFERROR(INDEX(IF($B48,MeaningfulAssetElv,
  IF($C48,MeaningfulSharingActorElv,
  IF($D48, MeaningfulSharedResourceElv,
  IF($E48,MeaningfulSharedNonAssetDataElv,
  IF($F48,MeaningfulSharedConnectionElv,FALSE))))),
  IF($B48,$H48,$G48),
  IF($B48,M$3,M$2)),
FALSE),
$J47&lt;&gt;"")</f>
        <v>0</v>
      </c>
      <c r="N48" s="86" t="b">
        <f ca="1">AND(IFERROR(INDEX(IF($B48,MeaningfulAssetElv,
  IF($C48,MeaningfulSharingActorElv,
  IF($D48, MeaningfulSharedResourceElv,
  IF($E48,MeaningfulSharedNonAssetDataElv,
  IF($F48,MeaningfulSharedConnectionElv,FALSE))))),
  IF($B48,$H48,$G48),
  IF($B48,N$3,N$2)),
FALSE),
$J47&lt;&gt;"")</f>
        <v>0</v>
      </c>
      <c r="O48" s="47" t="b">
        <f ca="1">AND(IFERROR(INDEX(IF($B48,MeaningfulAssetDoS,
  IF($C48,MeaningfulSharingActorDoS,
  IF($D48,MeaningfulSharedResourceDoS,
  IF($E48,MeaningfulSharedNonAssetDataDoS,
  IF($F48,MeaningfulSharedConnectionDoS,FALSE))))),
  IF($B48,$H48,$G48),
  IF($B48,O$3,O$2)),
FALSE),
$J47&lt;&gt;"")</f>
        <v>0</v>
      </c>
      <c r="P48" s="85" t="b">
        <f ca="1">AND(IFERROR(INDEX(IF($B48,MeaningfulAssetDoS,
  IF($C48,MeaningfulSharingActorDoS,
  IF($D48,MeaningfulSharedResourceDoS,
  IF($E48,MeaningfulSharedNonAssetDataDoS,
  IF($F48,MeaningfulSharedConnectionDoS,FALSE))))),
  IF($B48,$H48,$G48),
  IF($B48,P$3,P$2)),
FALSE),
$J47&lt;&gt;"")</f>
        <v>0</v>
      </c>
      <c r="Q48" s="86" t="b">
        <f ca="1">AND(IFERROR(INDEX(IF($B48,MeaningfulAssetDoS,
  IF($C48,MeaningfulSharingActorDoS,
  IF($D48,MeaningfulSharedResourceDoS,
  IF($E48,MeaningfulSharedNonAssetDataDoS,
  IF($F48,MeaningfulSharedConnectionDoS,FALSE))))),
  IF($B48,$H48,$G48),
  IF($B48,Q$3,Q$2)),
FALSE),
$J47&lt;&gt;"")</f>
        <v>0</v>
      </c>
      <c r="S48" s="22">
        <f t="shared" si="8"/>
        <v>47</v>
      </c>
      <c r="T48" s="22" t="str">
        <f t="shared" ca="1" si="13"/>
        <v/>
      </c>
      <c r="U48" s="22" t="str">
        <f t="shared" ca="1" si="13"/>
        <v/>
      </c>
      <c r="V48" s="22" t="b">
        <f t="shared" ca="1" si="10"/>
        <v>1</v>
      </c>
      <c r="W48" s="22" t="b">
        <f t="shared" ca="1" si="11"/>
        <v>1</v>
      </c>
      <c r="Y48" s="194"/>
      <c r="Z48" s="195"/>
      <c r="AA48" s="196"/>
      <c r="AB48" s="194"/>
      <c r="AC48" s="195"/>
      <c r="AD48" s="196"/>
    </row>
    <row r="49" spans="1:30" ht="16">
      <c r="A49" s="45">
        <f>ROW()</f>
        <v>49</v>
      </c>
      <c r="B49" s="45" t="b">
        <f t="shared" ca="1" si="14"/>
        <v>0</v>
      </c>
      <c r="C49" s="45" t="b">
        <f t="shared" ca="1" si="14"/>
        <v>0</v>
      </c>
      <c r="D49" s="45" t="b">
        <f t="shared" ca="1" si="14"/>
        <v>0</v>
      </c>
      <c r="E49" s="45" t="b">
        <f t="shared" ca="1" si="14"/>
        <v>0</v>
      </c>
      <c r="F49" s="45" t="b">
        <f t="shared" ca="1" si="14"/>
        <v>0</v>
      </c>
      <c r="G49" s="77">
        <f t="shared" ca="1" si="5"/>
        <v>0</v>
      </c>
      <c r="H49" s="22">
        <f t="shared" ca="1" si="6"/>
        <v>0</v>
      </c>
      <c r="I49" s="79" t="str">
        <f t="shared" ca="1" si="7"/>
        <v/>
      </c>
      <c r="J49" s="266" t="str">
        <f ca="1">IFERROR(INDEX(IF($B49,AssetName,
  IF($C49,SharingActorName,
  IF($D49,SharedResourceName,
  IF($E49,SharedNonAssetDataName,
  IF($F49,SharedConnectionName,""))))),$G49),"")</f>
        <v/>
      </c>
      <c r="K49" s="267"/>
      <c r="L49" s="82" t="b">
        <f ca="1">AND(IFERROR(INDEX(IF($B49,MeaningfulAssetElv,
  IF($C49,MeaningfulSharingActorElv,
  IF($D49, MeaningfulSharedResourceElv,
  IF($E49,MeaningfulSharedNonAssetDataElv,
  IF($F49,MeaningfulSharedConnectionElv,FALSE))))),
  IF($B49,$H49,$G49),
  IF($B49,L$3,L$1)),
FALSE),
$J49&lt;&gt;"")</f>
        <v>0</v>
      </c>
      <c r="M49" s="83" t="b">
        <f ca="1">AND(IFERROR(INDEX(IF($B49,MeaningfulAssetElv,
  IF($C49,MeaningfulSharingActorElv,
  IF($D49, MeaningfulSharedResourceElv,
  IF($E49,MeaningfulSharedNonAssetDataElv,
  IF($F49,MeaningfulSharedConnectionElv,FALSE))))),
  IF($B49,$H49,$G49),
  IF($B49,M$3,M$1)),
FALSE),
$J49&lt;&gt;"")</f>
        <v>0</v>
      </c>
      <c r="N49" s="84" t="b">
        <f ca="1">AND(IFERROR(INDEX(IF($B49,MeaningfulAssetElv,
  IF($C49,MeaningfulSharingActorElv,
  IF($D49, MeaningfulSharedResourceElv,
  IF($E49,MeaningfulSharedNonAssetDataElv,
  IF($F49,MeaningfulSharedConnectionElv,FALSE))))),
  IF($B49,$H49,$G49),
  IF($B49,N$3,N$1)),
FALSE),
$J49&lt;&gt;"")</f>
        <v>0</v>
      </c>
      <c r="O49" s="82" t="b">
        <f ca="1">AND(IFERROR(INDEX(IF($B49,MeaningfulAssetDoS,
  IF($C49,MeaningfulSharingActorDoS,
  IF($D49,MeaningfulSharedResourceDoS,
  IF($E49,MeaningfulSharedNonAssetDataDoS,
  IF($F49,MeaningfulSharedConnectionDoS,FALSE))))),
  IF($B49,$H49,$G49),
  IF($B49,O$3,O$1)),
FALSE),
$J49&lt;&gt;"")</f>
        <v>0</v>
      </c>
      <c r="P49" s="83" t="b">
        <f ca="1">AND(IFERROR(INDEX(IF($B49,MeaningfulAssetDoS,
  IF($C49,MeaningfulSharingActorDoS,
  IF($D49,MeaningfulSharedResourceDoS,
  IF($E49,MeaningfulSharedNonAssetDataDoS,
  IF($F49,MeaningfulSharedConnectionDoS,FALSE))))),
  IF($B49,$H49,$G49),
  IF($B49,P$3,P$1)),
FALSE),
$J49&lt;&gt;"")</f>
        <v>0</v>
      </c>
      <c r="Q49" s="84" t="b">
        <f ca="1">AND(IFERROR(INDEX(IF($B49,MeaningfulAssetDoS,
  IF($C49,MeaningfulSharingActorDoS,
  IF($D49,MeaningfulSharedResourceDoS,
  IF($E49,MeaningfulSharedNonAssetDataDoS,
  IF($F49,MeaningfulSharedConnectionDoS,FALSE))))),
  IF($B49,$H49,$G49),
  IF($B49,Q$3,Q$1)),
FALSE),
$J49&lt;&gt;"")</f>
        <v>0</v>
      </c>
      <c r="S49" s="22">
        <f t="shared" si="8"/>
        <v>48</v>
      </c>
      <c r="T49" s="22" t="str">
        <f t="shared" ca="1" si="13"/>
        <v/>
      </c>
      <c r="U49" s="22">
        <f t="shared" ca="1" si="13"/>
        <v>0</v>
      </c>
      <c r="V49" s="22" t="b">
        <f t="shared" ca="1" si="10"/>
        <v>1</v>
      </c>
      <c r="W49" s="22" t="b">
        <f t="shared" ca="1" si="11"/>
        <v>0</v>
      </c>
      <c r="Y49" s="191"/>
      <c r="Z49" s="192"/>
      <c r="AA49" s="193"/>
      <c r="AB49" s="191"/>
      <c r="AC49" s="192"/>
      <c r="AD49" s="193"/>
    </row>
    <row r="50" spans="1:30" ht="16">
      <c r="A50" s="45">
        <f>ROW()</f>
        <v>50</v>
      </c>
      <c r="B50" s="45" t="b">
        <f t="shared" ca="1" si="14"/>
        <v>0</v>
      </c>
      <c r="C50" s="45" t="b">
        <f t="shared" ca="1" si="14"/>
        <v>0</v>
      </c>
      <c r="D50" s="45" t="b">
        <f t="shared" ca="1" si="14"/>
        <v>0</v>
      </c>
      <c r="E50" s="45" t="b">
        <f t="shared" ca="1" si="14"/>
        <v>0</v>
      </c>
      <c r="F50" s="45" t="b">
        <f t="shared" ca="1" si="14"/>
        <v>0</v>
      </c>
      <c r="G50" s="77">
        <f t="shared" ca="1" si="5"/>
        <v>0</v>
      </c>
      <c r="H50" s="22">
        <f t="shared" ca="1" si="6"/>
        <v>0</v>
      </c>
      <c r="I50" s="79" t="str">
        <f t="shared" ca="1" si="7"/>
        <v/>
      </c>
      <c r="J50" s="268"/>
      <c r="K50" s="269"/>
      <c r="L50" s="47" t="b">
        <f ca="1">AND(IFERROR(INDEX(IF($B50,MeaningfulAssetElv,
  IF($C50,MeaningfulSharingActorElv,
  IF($D50, MeaningfulSharedResourceElv,
  IF($E50,MeaningfulSharedNonAssetDataElv,
  IF($F50,MeaningfulSharedConnectionElv,FALSE))))),
  IF($B50,$H50,$G50),
  IF($B50,L$3,L$2)),
FALSE),
$J49&lt;&gt;"")</f>
        <v>0</v>
      </c>
      <c r="M50" s="85" t="b">
        <f ca="1">AND(IFERROR(INDEX(IF($B50,MeaningfulAssetElv,
  IF($C50,MeaningfulSharingActorElv,
  IF($D50, MeaningfulSharedResourceElv,
  IF($E50,MeaningfulSharedNonAssetDataElv,
  IF($F50,MeaningfulSharedConnectionElv,FALSE))))),
  IF($B50,$H50,$G50),
  IF($B50,M$3,M$2)),
FALSE),
$J49&lt;&gt;"")</f>
        <v>0</v>
      </c>
      <c r="N50" s="86" t="b">
        <f ca="1">AND(IFERROR(INDEX(IF($B50,MeaningfulAssetElv,
  IF($C50,MeaningfulSharingActorElv,
  IF($D50, MeaningfulSharedResourceElv,
  IF($E50,MeaningfulSharedNonAssetDataElv,
  IF($F50,MeaningfulSharedConnectionElv,FALSE))))),
  IF($B50,$H50,$G50),
  IF($B50,N$3,N$2)),
FALSE),
$J49&lt;&gt;"")</f>
        <v>0</v>
      </c>
      <c r="O50" s="47" t="b">
        <f ca="1">AND(IFERROR(INDEX(IF($B50,MeaningfulAssetDoS,
  IF($C50,MeaningfulSharingActorDoS,
  IF($D50,MeaningfulSharedResourceDoS,
  IF($E50,MeaningfulSharedNonAssetDataDoS,
  IF($F50,MeaningfulSharedConnectionDoS,FALSE))))),
  IF($B50,$H50,$G50),
  IF($B50,O$3,O$2)),
FALSE),
$J49&lt;&gt;"")</f>
        <v>0</v>
      </c>
      <c r="P50" s="85" t="b">
        <f ca="1">AND(IFERROR(INDEX(IF($B50,MeaningfulAssetDoS,
  IF($C50,MeaningfulSharingActorDoS,
  IF($D50,MeaningfulSharedResourceDoS,
  IF($E50,MeaningfulSharedNonAssetDataDoS,
  IF($F50,MeaningfulSharedConnectionDoS,FALSE))))),
  IF($B50,$H50,$G50),
  IF($B50,P$3,P$2)),
FALSE),
$J49&lt;&gt;"")</f>
        <v>0</v>
      </c>
      <c r="Q50" s="86" t="b">
        <f ca="1">AND(IFERROR(INDEX(IF($B50,MeaningfulAssetDoS,
  IF($C50,MeaningfulSharingActorDoS,
  IF($D50,MeaningfulSharedResourceDoS,
  IF($E50,MeaningfulSharedNonAssetDataDoS,
  IF($F50,MeaningfulSharedConnectionDoS,FALSE))))),
  IF($B50,$H50,$G50),
  IF($B50,Q$3,Q$2)),
FALSE),
$J49&lt;&gt;"")</f>
        <v>0</v>
      </c>
      <c r="S50" s="22">
        <f t="shared" si="8"/>
        <v>49</v>
      </c>
      <c r="T50" s="22" t="str">
        <f t="shared" ca="1" si="13"/>
        <v/>
      </c>
      <c r="U50" s="22" t="str">
        <f t="shared" ca="1" si="13"/>
        <v/>
      </c>
      <c r="V50" s="22" t="b">
        <f t="shared" ca="1" si="10"/>
        <v>1</v>
      </c>
      <c r="W50" s="22" t="b">
        <f t="shared" ca="1" si="11"/>
        <v>1</v>
      </c>
      <c r="Y50" s="194"/>
      <c r="Z50" s="195"/>
      <c r="AA50" s="196"/>
      <c r="AB50" s="194"/>
      <c r="AC50" s="195"/>
      <c r="AD50" s="196"/>
    </row>
    <row r="51" spans="1:30" ht="16">
      <c r="A51" s="45">
        <f>ROW()</f>
        <v>51</v>
      </c>
      <c r="B51" s="45" t="b">
        <f t="shared" ca="1" si="14"/>
        <v>0</v>
      </c>
      <c r="C51" s="45" t="b">
        <f t="shared" ca="1" si="14"/>
        <v>0</v>
      </c>
      <c r="D51" s="45" t="b">
        <f t="shared" ca="1" si="14"/>
        <v>0</v>
      </c>
      <c r="E51" s="45" t="b">
        <f t="shared" ca="1" si="14"/>
        <v>0</v>
      </c>
      <c r="F51" s="45" t="b">
        <f t="shared" ca="1" si="14"/>
        <v>0</v>
      </c>
      <c r="G51" s="77">
        <f t="shared" ca="1" si="5"/>
        <v>0</v>
      </c>
      <c r="H51" s="22">
        <f t="shared" ca="1" si="6"/>
        <v>0</v>
      </c>
      <c r="I51" s="79" t="str">
        <f t="shared" ca="1" si="7"/>
        <v/>
      </c>
      <c r="J51" s="266" t="str">
        <f ca="1">IFERROR(INDEX(IF($B51,AssetName,
  IF($C51,SharingActorName,
  IF($D51,SharedResourceName,
  IF($E51,SharedNonAssetDataName,
  IF($F51,SharedConnectionName,""))))),$G51),"")</f>
        <v/>
      </c>
      <c r="K51" s="267"/>
      <c r="L51" s="82" t="b">
        <f ca="1">AND(IFERROR(INDEX(IF($B51,MeaningfulAssetElv,
  IF($C51,MeaningfulSharingActorElv,
  IF($D51, MeaningfulSharedResourceElv,
  IF($E51,MeaningfulSharedNonAssetDataElv,
  IF($F51,MeaningfulSharedConnectionElv,FALSE))))),
  IF($B51,$H51,$G51),
  IF($B51,L$3,L$1)),
FALSE),
$J51&lt;&gt;"")</f>
        <v>0</v>
      </c>
      <c r="M51" s="83" t="b">
        <f ca="1">AND(IFERROR(INDEX(IF($B51,MeaningfulAssetElv,
  IF($C51,MeaningfulSharingActorElv,
  IF($D51, MeaningfulSharedResourceElv,
  IF($E51,MeaningfulSharedNonAssetDataElv,
  IF($F51,MeaningfulSharedConnectionElv,FALSE))))),
  IF($B51,$H51,$G51),
  IF($B51,M$3,M$1)),
FALSE),
$J51&lt;&gt;"")</f>
        <v>0</v>
      </c>
      <c r="N51" s="84" t="b">
        <f ca="1">AND(IFERROR(INDEX(IF($B51,MeaningfulAssetElv,
  IF($C51,MeaningfulSharingActorElv,
  IF($D51, MeaningfulSharedResourceElv,
  IF($E51,MeaningfulSharedNonAssetDataElv,
  IF($F51,MeaningfulSharedConnectionElv,FALSE))))),
  IF($B51,$H51,$G51),
  IF($B51,N$3,N$1)),
FALSE),
$J51&lt;&gt;"")</f>
        <v>0</v>
      </c>
      <c r="O51" s="82" t="b">
        <f ca="1">AND(IFERROR(INDEX(IF($B51,MeaningfulAssetDoS,
  IF($C51,MeaningfulSharingActorDoS,
  IF($D51,MeaningfulSharedResourceDoS,
  IF($E51,MeaningfulSharedNonAssetDataDoS,
  IF($F51,MeaningfulSharedConnectionDoS,FALSE))))),
  IF($B51,$H51,$G51),
  IF($B51,O$3,O$1)),
FALSE),
$J51&lt;&gt;"")</f>
        <v>0</v>
      </c>
      <c r="P51" s="83" t="b">
        <f ca="1">AND(IFERROR(INDEX(IF($B51,MeaningfulAssetDoS,
  IF($C51,MeaningfulSharingActorDoS,
  IF($D51,MeaningfulSharedResourceDoS,
  IF($E51,MeaningfulSharedNonAssetDataDoS,
  IF($F51,MeaningfulSharedConnectionDoS,FALSE))))),
  IF($B51,$H51,$G51),
  IF($B51,P$3,P$1)),
FALSE),
$J51&lt;&gt;"")</f>
        <v>0</v>
      </c>
      <c r="Q51" s="84" t="b">
        <f ca="1">AND(IFERROR(INDEX(IF($B51,MeaningfulAssetDoS,
  IF($C51,MeaningfulSharingActorDoS,
  IF($D51,MeaningfulSharedResourceDoS,
  IF($E51,MeaningfulSharedNonAssetDataDoS,
  IF($F51,MeaningfulSharedConnectionDoS,FALSE))))),
  IF($B51,$H51,$G51),
  IF($B51,Q$3,Q$1)),
FALSE),
$J51&lt;&gt;"")</f>
        <v>0</v>
      </c>
      <c r="S51" s="22">
        <f t="shared" si="8"/>
        <v>50</v>
      </c>
      <c r="T51" s="22" t="str">
        <f t="shared" ca="1" si="13"/>
        <v/>
      </c>
      <c r="U51" s="22">
        <f t="shared" ca="1" si="13"/>
        <v>0</v>
      </c>
      <c r="V51" s="22" t="b">
        <f t="shared" ca="1" si="10"/>
        <v>1</v>
      </c>
      <c r="W51" s="22" t="b">
        <f t="shared" ca="1" si="11"/>
        <v>0</v>
      </c>
      <c r="Y51" s="191"/>
      <c r="Z51" s="192"/>
      <c r="AA51" s="193"/>
      <c r="AB51" s="191"/>
      <c r="AC51" s="192"/>
      <c r="AD51" s="193"/>
    </row>
    <row r="52" spans="1:30" ht="16">
      <c r="A52" s="45">
        <f>ROW()</f>
        <v>52</v>
      </c>
      <c r="B52" s="45" t="b">
        <f t="shared" ca="1" si="14"/>
        <v>0</v>
      </c>
      <c r="C52" s="45" t="b">
        <f t="shared" ca="1" si="14"/>
        <v>0</v>
      </c>
      <c r="D52" s="45" t="b">
        <f t="shared" ca="1" si="14"/>
        <v>0</v>
      </c>
      <c r="E52" s="45" t="b">
        <f t="shared" ca="1" si="14"/>
        <v>0</v>
      </c>
      <c r="F52" s="45" t="b">
        <f t="shared" ca="1" si="14"/>
        <v>0</v>
      </c>
      <c r="G52" s="77">
        <f t="shared" ca="1" si="5"/>
        <v>0</v>
      </c>
      <c r="H52" s="22">
        <f t="shared" ca="1" si="6"/>
        <v>0</v>
      </c>
      <c r="I52" s="79" t="str">
        <f t="shared" ca="1" si="7"/>
        <v/>
      </c>
      <c r="J52" s="268"/>
      <c r="K52" s="269"/>
      <c r="L52" s="47" t="b">
        <f ca="1">AND(IFERROR(INDEX(IF($B52,MeaningfulAssetElv,
  IF($C52,MeaningfulSharingActorElv,
  IF($D52, MeaningfulSharedResourceElv,
  IF($E52,MeaningfulSharedNonAssetDataElv,
  IF($F52,MeaningfulSharedConnectionElv,FALSE))))),
  IF($B52,$H52,$G52),
  IF($B52,L$3,L$2)),
FALSE),
$J51&lt;&gt;"")</f>
        <v>0</v>
      </c>
      <c r="M52" s="85" t="b">
        <f ca="1">AND(IFERROR(INDEX(IF($B52,MeaningfulAssetElv,
  IF($C52,MeaningfulSharingActorElv,
  IF($D52, MeaningfulSharedResourceElv,
  IF($E52,MeaningfulSharedNonAssetDataElv,
  IF($F52,MeaningfulSharedConnectionElv,FALSE))))),
  IF($B52,$H52,$G52),
  IF($B52,M$3,M$2)),
FALSE),
$J51&lt;&gt;"")</f>
        <v>0</v>
      </c>
      <c r="N52" s="86" t="b">
        <f ca="1">AND(IFERROR(INDEX(IF($B52,MeaningfulAssetElv,
  IF($C52,MeaningfulSharingActorElv,
  IF($D52, MeaningfulSharedResourceElv,
  IF($E52,MeaningfulSharedNonAssetDataElv,
  IF($F52,MeaningfulSharedConnectionElv,FALSE))))),
  IF($B52,$H52,$G52),
  IF($B52,N$3,N$2)),
FALSE),
$J51&lt;&gt;"")</f>
        <v>0</v>
      </c>
      <c r="O52" s="47" t="b">
        <f ca="1">AND(IFERROR(INDEX(IF($B52,MeaningfulAssetDoS,
  IF($C52,MeaningfulSharingActorDoS,
  IF($D52,MeaningfulSharedResourceDoS,
  IF($E52,MeaningfulSharedNonAssetDataDoS,
  IF($F52,MeaningfulSharedConnectionDoS,FALSE))))),
  IF($B52,$H52,$G52),
  IF($B52,O$3,O$2)),
FALSE),
$J51&lt;&gt;"")</f>
        <v>0</v>
      </c>
      <c r="P52" s="85" t="b">
        <f ca="1">AND(IFERROR(INDEX(IF($B52,MeaningfulAssetDoS,
  IF($C52,MeaningfulSharingActorDoS,
  IF($D52,MeaningfulSharedResourceDoS,
  IF($E52,MeaningfulSharedNonAssetDataDoS,
  IF($F52,MeaningfulSharedConnectionDoS,FALSE))))),
  IF($B52,$H52,$G52),
  IF($B52,P$3,P$2)),
FALSE),
$J51&lt;&gt;"")</f>
        <v>0</v>
      </c>
      <c r="Q52" s="86" t="b">
        <f ca="1">AND(IFERROR(INDEX(IF($B52,MeaningfulAssetDoS,
  IF($C52,MeaningfulSharingActorDoS,
  IF($D52,MeaningfulSharedResourceDoS,
  IF($E52,MeaningfulSharedNonAssetDataDoS,
  IF($F52,MeaningfulSharedConnectionDoS,FALSE))))),
  IF($B52,$H52,$G52),
  IF($B52,Q$3,Q$2)),
FALSE),
$J51&lt;&gt;"")</f>
        <v>0</v>
      </c>
      <c r="S52" s="22">
        <f t="shared" si="8"/>
        <v>51</v>
      </c>
      <c r="T52" s="22" t="str">
        <f t="shared" ca="1" si="13"/>
        <v/>
      </c>
      <c r="U52" s="22" t="str">
        <f t="shared" ca="1" si="13"/>
        <v/>
      </c>
      <c r="V52" s="22" t="b">
        <f t="shared" ca="1" si="10"/>
        <v>1</v>
      </c>
      <c r="W52" s="22" t="b">
        <f t="shared" ca="1" si="11"/>
        <v>1</v>
      </c>
      <c r="Y52" s="194"/>
      <c r="Z52" s="195"/>
      <c r="AA52" s="196"/>
      <c r="AB52" s="194"/>
      <c r="AC52" s="195"/>
      <c r="AD52" s="196"/>
    </row>
    <row r="53" spans="1:30" ht="16">
      <c r="A53" s="45">
        <f>ROW()</f>
        <v>53</v>
      </c>
      <c r="B53" s="45" t="b">
        <f t="shared" ca="1" si="14"/>
        <v>0</v>
      </c>
      <c r="C53" s="45" t="b">
        <f t="shared" ca="1" si="14"/>
        <v>0</v>
      </c>
      <c r="D53" s="45" t="b">
        <f t="shared" ca="1" si="14"/>
        <v>0</v>
      </c>
      <c r="E53" s="45" t="b">
        <f t="shared" ca="1" si="14"/>
        <v>0</v>
      </c>
      <c r="F53" s="45" t="b">
        <f t="shared" ca="1" si="14"/>
        <v>0</v>
      </c>
      <c r="G53" s="77">
        <f t="shared" ca="1" si="5"/>
        <v>0</v>
      </c>
      <c r="H53" s="22">
        <f t="shared" ca="1" si="6"/>
        <v>0</v>
      </c>
      <c r="I53" s="79" t="str">
        <f t="shared" ca="1" si="7"/>
        <v/>
      </c>
      <c r="J53" s="266" t="str">
        <f ca="1">IFERROR(INDEX(IF($B53,AssetName,
  IF($C53,SharingActorName,
  IF($D53,SharedResourceName,
  IF($E53,SharedNonAssetDataName,
  IF($F53,SharedConnectionName,""))))),$G53),"")</f>
        <v/>
      </c>
      <c r="K53" s="267"/>
      <c r="L53" s="82" t="b">
        <f ca="1">AND(IFERROR(INDEX(IF($B53,MeaningfulAssetElv,
  IF($C53,MeaningfulSharingActorElv,
  IF($D53, MeaningfulSharedResourceElv,
  IF($E53,MeaningfulSharedNonAssetDataElv,
  IF($F53,MeaningfulSharedConnectionElv,FALSE))))),
  IF($B53,$H53,$G53),
  IF($B53,L$3,L$1)),
FALSE),
$J53&lt;&gt;"")</f>
        <v>0</v>
      </c>
      <c r="M53" s="83" t="b">
        <f ca="1">AND(IFERROR(INDEX(IF($B53,MeaningfulAssetElv,
  IF($C53,MeaningfulSharingActorElv,
  IF($D53, MeaningfulSharedResourceElv,
  IF($E53,MeaningfulSharedNonAssetDataElv,
  IF($F53,MeaningfulSharedConnectionElv,FALSE))))),
  IF($B53,$H53,$G53),
  IF($B53,M$3,M$1)),
FALSE),
$J53&lt;&gt;"")</f>
        <v>0</v>
      </c>
      <c r="N53" s="84" t="b">
        <f ca="1">AND(IFERROR(INDEX(IF($B53,MeaningfulAssetElv,
  IF($C53,MeaningfulSharingActorElv,
  IF($D53, MeaningfulSharedResourceElv,
  IF($E53,MeaningfulSharedNonAssetDataElv,
  IF($F53,MeaningfulSharedConnectionElv,FALSE))))),
  IF($B53,$H53,$G53),
  IF($B53,N$3,N$1)),
FALSE),
$J53&lt;&gt;"")</f>
        <v>0</v>
      </c>
      <c r="O53" s="82" t="b">
        <f ca="1">AND(IFERROR(INDEX(IF($B53,MeaningfulAssetDoS,
  IF($C53,MeaningfulSharingActorDoS,
  IF($D53,MeaningfulSharedResourceDoS,
  IF($E53,MeaningfulSharedNonAssetDataDoS,
  IF($F53,MeaningfulSharedConnectionDoS,FALSE))))),
  IF($B53,$H53,$G53),
  IF($B53,O$3,O$1)),
FALSE),
$J53&lt;&gt;"")</f>
        <v>0</v>
      </c>
      <c r="P53" s="83" t="b">
        <f ca="1">AND(IFERROR(INDEX(IF($B53,MeaningfulAssetDoS,
  IF($C53,MeaningfulSharingActorDoS,
  IF($D53,MeaningfulSharedResourceDoS,
  IF($E53,MeaningfulSharedNonAssetDataDoS,
  IF($F53,MeaningfulSharedConnectionDoS,FALSE))))),
  IF($B53,$H53,$G53),
  IF($B53,P$3,P$1)),
FALSE),
$J53&lt;&gt;"")</f>
        <v>0</v>
      </c>
      <c r="Q53" s="84" t="b">
        <f ca="1">AND(IFERROR(INDEX(IF($B53,MeaningfulAssetDoS,
  IF($C53,MeaningfulSharingActorDoS,
  IF($D53,MeaningfulSharedResourceDoS,
  IF($E53,MeaningfulSharedNonAssetDataDoS,
  IF($F53,MeaningfulSharedConnectionDoS,FALSE))))),
  IF($B53,$H53,$G53),
  IF($B53,Q$3,Q$1)),
FALSE),
$J53&lt;&gt;"")</f>
        <v>0</v>
      </c>
      <c r="S53" s="22">
        <f t="shared" si="8"/>
        <v>52</v>
      </c>
      <c r="T53" s="22" t="str">
        <f t="shared" ca="1" si="13"/>
        <v/>
      </c>
      <c r="U53" s="22">
        <f t="shared" ca="1" si="13"/>
        <v>0</v>
      </c>
      <c r="V53" s="22" t="b">
        <f t="shared" ca="1" si="10"/>
        <v>1</v>
      </c>
      <c r="W53" s="22" t="b">
        <f t="shared" ca="1" si="11"/>
        <v>0</v>
      </c>
      <c r="Y53" s="191"/>
      <c r="Z53" s="192"/>
      <c r="AA53" s="193"/>
      <c r="AB53" s="191"/>
      <c r="AC53" s="192"/>
      <c r="AD53" s="193"/>
    </row>
    <row r="54" spans="1:30" ht="16">
      <c r="A54" s="45">
        <f>ROW()</f>
        <v>54</v>
      </c>
      <c r="B54" s="45" t="b">
        <f t="shared" ca="1" si="14"/>
        <v>0</v>
      </c>
      <c r="C54" s="45" t="b">
        <f t="shared" ca="1" si="14"/>
        <v>0</v>
      </c>
      <c r="D54" s="45" t="b">
        <f t="shared" ca="1" si="14"/>
        <v>0</v>
      </c>
      <c r="E54" s="45" t="b">
        <f t="shared" ca="1" si="14"/>
        <v>0</v>
      </c>
      <c r="F54" s="45" t="b">
        <f t="shared" ca="1" si="14"/>
        <v>0</v>
      </c>
      <c r="G54" s="77">
        <f t="shared" ca="1" si="5"/>
        <v>0</v>
      </c>
      <c r="H54" s="22">
        <f t="shared" ca="1" si="6"/>
        <v>0</v>
      </c>
      <c r="I54" s="79" t="str">
        <f t="shared" ca="1" si="7"/>
        <v/>
      </c>
      <c r="J54" s="268"/>
      <c r="K54" s="269"/>
      <c r="L54" s="47" t="b">
        <f ca="1">AND(IFERROR(INDEX(IF($B54,MeaningfulAssetElv,
  IF($C54,MeaningfulSharingActorElv,
  IF($D54, MeaningfulSharedResourceElv,
  IF($E54,MeaningfulSharedNonAssetDataElv,
  IF($F54,MeaningfulSharedConnectionElv,FALSE))))),
  IF($B54,$H54,$G54),
  IF($B54,L$3,L$2)),
FALSE),
$J53&lt;&gt;"")</f>
        <v>0</v>
      </c>
      <c r="M54" s="85" t="b">
        <f ca="1">AND(IFERROR(INDEX(IF($B54,MeaningfulAssetElv,
  IF($C54,MeaningfulSharingActorElv,
  IF($D54, MeaningfulSharedResourceElv,
  IF($E54,MeaningfulSharedNonAssetDataElv,
  IF($F54,MeaningfulSharedConnectionElv,FALSE))))),
  IF($B54,$H54,$G54),
  IF($B54,M$3,M$2)),
FALSE),
$J53&lt;&gt;"")</f>
        <v>0</v>
      </c>
      <c r="N54" s="86" t="b">
        <f ca="1">AND(IFERROR(INDEX(IF($B54,MeaningfulAssetElv,
  IF($C54,MeaningfulSharingActorElv,
  IF($D54, MeaningfulSharedResourceElv,
  IF($E54,MeaningfulSharedNonAssetDataElv,
  IF($F54,MeaningfulSharedConnectionElv,FALSE))))),
  IF($B54,$H54,$G54),
  IF($B54,N$3,N$2)),
FALSE),
$J53&lt;&gt;"")</f>
        <v>0</v>
      </c>
      <c r="O54" s="47" t="b">
        <f ca="1">AND(IFERROR(INDEX(IF($B54,MeaningfulAssetDoS,
  IF($C54,MeaningfulSharingActorDoS,
  IF($D54,MeaningfulSharedResourceDoS,
  IF($E54,MeaningfulSharedNonAssetDataDoS,
  IF($F54,MeaningfulSharedConnectionDoS,FALSE))))),
  IF($B54,$H54,$G54),
  IF($B54,O$3,O$2)),
FALSE),
$J53&lt;&gt;"")</f>
        <v>0</v>
      </c>
      <c r="P54" s="85" t="b">
        <f ca="1">AND(IFERROR(INDEX(IF($B54,MeaningfulAssetDoS,
  IF($C54,MeaningfulSharingActorDoS,
  IF($D54,MeaningfulSharedResourceDoS,
  IF($E54,MeaningfulSharedNonAssetDataDoS,
  IF($F54,MeaningfulSharedConnectionDoS,FALSE))))),
  IF($B54,$H54,$G54),
  IF($B54,P$3,P$2)),
FALSE),
$J53&lt;&gt;"")</f>
        <v>0</v>
      </c>
      <c r="Q54" s="86" t="b">
        <f ca="1">AND(IFERROR(INDEX(IF($B54,MeaningfulAssetDoS,
  IF($C54,MeaningfulSharingActorDoS,
  IF($D54,MeaningfulSharedResourceDoS,
  IF($E54,MeaningfulSharedNonAssetDataDoS,
  IF($F54,MeaningfulSharedConnectionDoS,FALSE))))),
  IF($B54,$H54,$G54),
  IF($B54,Q$3,Q$2)),
FALSE),
$J53&lt;&gt;"")</f>
        <v>0</v>
      </c>
      <c r="S54" s="22">
        <f t="shared" si="8"/>
        <v>53</v>
      </c>
      <c r="T54" s="22" t="str">
        <f t="shared" ca="1" si="13"/>
        <v/>
      </c>
      <c r="U54" s="22" t="str">
        <f t="shared" ca="1" si="13"/>
        <v/>
      </c>
      <c r="V54" s="22" t="b">
        <f t="shared" ca="1" si="10"/>
        <v>1</v>
      </c>
      <c r="W54" s="22" t="b">
        <f t="shared" ca="1" si="11"/>
        <v>1</v>
      </c>
      <c r="Y54" s="194"/>
      <c r="Z54" s="195"/>
      <c r="AA54" s="196"/>
      <c r="AB54" s="194"/>
      <c r="AC54" s="195"/>
      <c r="AD54" s="196"/>
    </row>
    <row r="55" spans="1:30" ht="16">
      <c r="A55" s="45">
        <f>ROW()</f>
        <v>55</v>
      </c>
      <c r="B55" s="45" t="b">
        <f t="shared" ca="1" si="14"/>
        <v>0</v>
      </c>
      <c r="C55" s="45" t="b">
        <f t="shared" ca="1" si="14"/>
        <v>0</v>
      </c>
      <c r="D55" s="45" t="b">
        <f t="shared" ca="1" si="14"/>
        <v>0</v>
      </c>
      <c r="E55" s="45" t="b">
        <f t="shared" ca="1" si="14"/>
        <v>0</v>
      </c>
      <c r="F55" s="45" t="b">
        <f t="shared" ca="1" si="14"/>
        <v>0</v>
      </c>
      <c r="G55" s="77">
        <f t="shared" ca="1" si="5"/>
        <v>0</v>
      </c>
      <c r="H55" s="22">
        <f t="shared" ca="1" si="6"/>
        <v>0</v>
      </c>
      <c r="I55" s="79" t="str">
        <f t="shared" ca="1" si="7"/>
        <v/>
      </c>
      <c r="J55" s="266" t="str">
        <f ca="1">IFERROR(INDEX(IF($B55,AssetName,
  IF($C55,SharingActorName,
  IF($D55,SharedResourceName,
  IF($E55,SharedNonAssetDataName,
  IF($F55,SharedConnectionName,""))))),$G55),"")</f>
        <v/>
      </c>
      <c r="K55" s="267"/>
      <c r="L55" s="82" t="b">
        <f ca="1">AND(IFERROR(INDEX(IF($B55,MeaningfulAssetElv,
  IF($C55,MeaningfulSharingActorElv,
  IF($D55, MeaningfulSharedResourceElv,
  IF($E55,MeaningfulSharedNonAssetDataElv,
  IF($F55,MeaningfulSharedConnectionElv,FALSE))))),
  IF($B55,$H55,$G55),
  IF($B55,L$3,L$1)),
FALSE),
$J55&lt;&gt;"")</f>
        <v>0</v>
      </c>
      <c r="M55" s="83" t="b">
        <f ca="1">AND(IFERROR(INDEX(IF($B55,MeaningfulAssetElv,
  IF($C55,MeaningfulSharingActorElv,
  IF($D55, MeaningfulSharedResourceElv,
  IF($E55,MeaningfulSharedNonAssetDataElv,
  IF($F55,MeaningfulSharedConnectionElv,FALSE))))),
  IF($B55,$H55,$G55),
  IF($B55,M$3,M$1)),
FALSE),
$J55&lt;&gt;"")</f>
        <v>0</v>
      </c>
      <c r="N55" s="84" t="b">
        <f ca="1">AND(IFERROR(INDEX(IF($B55,MeaningfulAssetElv,
  IF($C55,MeaningfulSharingActorElv,
  IF($D55, MeaningfulSharedResourceElv,
  IF($E55,MeaningfulSharedNonAssetDataElv,
  IF($F55,MeaningfulSharedConnectionElv,FALSE))))),
  IF($B55,$H55,$G55),
  IF($B55,N$3,N$1)),
FALSE),
$J55&lt;&gt;"")</f>
        <v>0</v>
      </c>
      <c r="O55" s="82" t="b">
        <f ca="1">AND(IFERROR(INDEX(IF($B55,MeaningfulAssetDoS,
  IF($C55,MeaningfulSharingActorDoS,
  IF($D55,MeaningfulSharedResourceDoS,
  IF($E55,MeaningfulSharedNonAssetDataDoS,
  IF($F55,MeaningfulSharedConnectionDoS,FALSE))))),
  IF($B55,$H55,$G55),
  IF($B55,O$3,O$1)),
FALSE),
$J55&lt;&gt;"")</f>
        <v>0</v>
      </c>
      <c r="P55" s="83" t="b">
        <f ca="1">AND(IFERROR(INDEX(IF($B55,MeaningfulAssetDoS,
  IF($C55,MeaningfulSharingActorDoS,
  IF($D55,MeaningfulSharedResourceDoS,
  IF($E55,MeaningfulSharedNonAssetDataDoS,
  IF($F55,MeaningfulSharedConnectionDoS,FALSE))))),
  IF($B55,$H55,$G55),
  IF($B55,P$3,P$1)),
FALSE),
$J55&lt;&gt;"")</f>
        <v>0</v>
      </c>
      <c r="Q55" s="84" t="b">
        <f ca="1">AND(IFERROR(INDEX(IF($B55,MeaningfulAssetDoS,
  IF($C55,MeaningfulSharingActorDoS,
  IF($D55,MeaningfulSharedResourceDoS,
  IF($E55,MeaningfulSharedNonAssetDataDoS,
  IF($F55,MeaningfulSharedConnectionDoS,FALSE))))),
  IF($B55,$H55,$G55),
  IF($B55,Q$3,Q$1)),
FALSE),
$J55&lt;&gt;"")</f>
        <v>0</v>
      </c>
      <c r="S55" s="22">
        <f t="shared" si="8"/>
        <v>54</v>
      </c>
      <c r="T55" s="22" t="str">
        <f t="shared" ca="1" si="13"/>
        <v/>
      </c>
      <c r="U55" s="22">
        <f t="shared" ca="1" si="13"/>
        <v>0</v>
      </c>
      <c r="V55" s="22" t="b">
        <f t="shared" ca="1" si="10"/>
        <v>1</v>
      </c>
      <c r="W55" s="22" t="b">
        <f t="shared" ca="1" si="11"/>
        <v>0</v>
      </c>
      <c r="Y55" s="191"/>
      <c r="Z55" s="192"/>
      <c r="AA55" s="193"/>
      <c r="AB55" s="191"/>
      <c r="AC55" s="192"/>
      <c r="AD55" s="193"/>
    </row>
    <row r="56" spans="1:30" ht="16">
      <c r="A56" s="45">
        <f>ROW()</f>
        <v>56</v>
      </c>
      <c r="B56" s="45" t="b">
        <f t="shared" ca="1" si="14"/>
        <v>0</v>
      </c>
      <c r="C56" s="45" t="b">
        <f t="shared" ca="1" si="14"/>
        <v>0</v>
      </c>
      <c r="D56" s="45" t="b">
        <f t="shared" ca="1" si="14"/>
        <v>0</v>
      </c>
      <c r="E56" s="45" t="b">
        <f t="shared" ca="1" si="14"/>
        <v>0</v>
      </c>
      <c r="F56" s="45" t="b">
        <f t="shared" ca="1" si="14"/>
        <v>0</v>
      </c>
      <c r="G56" s="77">
        <f t="shared" ca="1" si="5"/>
        <v>0</v>
      </c>
      <c r="H56" s="22">
        <f t="shared" ca="1" si="6"/>
        <v>0</v>
      </c>
      <c r="I56" s="79" t="str">
        <f t="shared" ca="1" si="7"/>
        <v/>
      </c>
      <c r="J56" s="268"/>
      <c r="K56" s="269"/>
      <c r="L56" s="47" t="b">
        <f ca="1">AND(IFERROR(INDEX(IF($B56,MeaningfulAssetElv,
  IF($C56,MeaningfulSharingActorElv,
  IF($D56, MeaningfulSharedResourceElv,
  IF($E56,MeaningfulSharedNonAssetDataElv,
  IF($F56,MeaningfulSharedConnectionElv,FALSE))))),
  IF($B56,$H56,$G56),
  IF($B56,L$3,L$2)),
FALSE),
$J55&lt;&gt;"")</f>
        <v>0</v>
      </c>
      <c r="M56" s="85" t="b">
        <f ca="1">AND(IFERROR(INDEX(IF($B56,MeaningfulAssetElv,
  IF($C56,MeaningfulSharingActorElv,
  IF($D56, MeaningfulSharedResourceElv,
  IF($E56,MeaningfulSharedNonAssetDataElv,
  IF($F56,MeaningfulSharedConnectionElv,FALSE))))),
  IF($B56,$H56,$G56),
  IF($B56,M$3,M$2)),
FALSE),
$J55&lt;&gt;"")</f>
        <v>0</v>
      </c>
      <c r="N56" s="86" t="b">
        <f ca="1">AND(IFERROR(INDEX(IF($B56,MeaningfulAssetElv,
  IF($C56,MeaningfulSharingActorElv,
  IF($D56, MeaningfulSharedResourceElv,
  IF($E56,MeaningfulSharedNonAssetDataElv,
  IF($F56,MeaningfulSharedConnectionElv,FALSE))))),
  IF($B56,$H56,$G56),
  IF($B56,N$3,N$2)),
FALSE),
$J55&lt;&gt;"")</f>
        <v>0</v>
      </c>
      <c r="O56" s="47" t="b">
        <f ca="1">AND(IFERROR(INDEX(IF($B56,MeaningfulAssetDoS,
  IF($C56,MeaningfulSharingActorDoS,
  IF($D56,MeaningfulSharedResourceDoS,
  IF($E56,MeaningfulSharedNonAssetDataDoS,
  IF($F56,MeaningfulSharedConnectionDoS,FALSE))))),
  IF($B56,$H56,$G56),
  IF($B56,O$3,O$2)),
FALSE),
$J55&lt;&gt;"")</f>
        <v>0</v>
      </c>
      <c r="P56" s="85" t="b">
        <f ca="1">AND(IFERROR(INDEX(IF($B56,MeaningfulAssetDoS,
  IF($C56,MeaningfulSharingActorDoS,
  IF($D56,MeaningfulSharedResourceDoS,
  IF($E56,MeaningfulSharedNonAssetDataDoS,
  IF($F56,MeaningfulSharedConnectionDoS,FALSE))))),
  IF($B56,$H56,$G56),
  IF($B56,P$3,P$2)),
FALSE),
$J55&lt;&gt;"")</f>
        <v>0</v>
      </c>
      <c r="Q56" s="86" t="b">
        <f ca="1">AND(IFERROR(INDEX(IF($B56,MeaningfulAssetDoS,
  IF($C56,MeaningfulSharingActorDoS,
  IF($D56,MeaningfulSharedResourceDoS,
  IF($E56,MeaningfulSharedNonAssetDataDoS,
  IF($F56,MeaningfulSharedConnectionDoS,FALSE))))),
  IF($B56,$H56,$G56),
  IF($B56,Q$3,Q$2)),
FALSE),
$J55&lt;&gt;"")</f>
        <v>0</v>
      </c>
      <c r="S56" s="22">
        <f t="shared" si="8"/>
        <v>55</v>
      </c>
      <c r="T56" s="22" t="str">
        <f t="shared" ca="1" si="13"/>
        <v/>
      </c>
      <c r="U56" s="22" t="str">
        <f t="shared" ca="1" si="13"/>
        <v/>
      </c>
      <c r="V56" s="22" t="b">
        <f t="shared" ca="1" si="10"/>
        <v>1</v>
      </c>
      <c r="W56" s="22" t="b">
        <f t="shared" ca="1" si="11"/>
        <v>1</v>
      </c>
      <c r="Y56" s="194"/>
      <c r="Z56" s="195"/>
      <c r="AA56" s="196"/>
      <c r="AB56" s="194"/>
      <c r="AC56" s="195"/>
      <c r="AD56" s="196"/>
    </row>
    <row r="57" spans="1:30" ht="16">
      <c r="A57" s="45">
        <f>ROW()</f>
        <v>57</v>
      </c>
      <c r="B57" s="45" t="b">
        <f t="shared" ca="1" si="14"/>
        <v>0</v>
      </c>
      <c r="C57" s="45" t="b">
        <f t="shared" ca="1" si="14"/>
        <v>0</v>
      </c>
      <c r="D57" s="45" t="b">
        <f t="shared" ca="1" si="14"/>
        <v>0</v>
      </c>
      <c r="E57" s="45" t="b">
        <f t="shared" ca="1" si="14"/>
        <v>0</v>
      </c>
      <c r="F57" s="45" t="b">
        <f t="shared" ca="1" si="14"/>
        <v>0</v>
      </c>
      <c r="G57" s="77">
        <f t="shared" ca="1" si="5"/>
        <v>0</v>
      </c>
      <c r="H57" s="22">
        <f t="shared" ca="1" si="6"/>
        <v>0</v>
      </c>
      <c r="I57" s="79" t="str">
        <f t="shared" ca="1" si="7"/>
        <v/>
      </c>
      <c r="J57" s="266" t="str">
        <f ca="1">IFERROR(INDEX(IF($B57,AssetName,
  IF($C57,SharingActorName,
  IF($D57,SharedResourceName,
  IF($E57,SharedNonAssetDataName,
  IF($F57,SharedConnectionName,""))))),$G57),"")</f>
        <v/>
      </c>
      <c r="K57" s="267"/>
      <c r="L57" s="82" t="b">
        <f ca="1">AND(IFERROR(INDEX(IF($B57,MeaningfulAssetElv,
  IF($C57,MeaningfulSharingActorElv,
  IF($D57, MeaningfulSharedResourceElv,
  IF($E57,MeaningfulSharedNonAssetDataElv,
  IF($F57,MeaningfulSharedConnectionElv,FALSE))))),
  IF($B57,$H57,$G57),
  IF($B57,L$3,L$1)),
FALSE),
$J57&lt;&gt;"")</f>
        <v>0</v>
      </c>
      <c r="M57" s="83" t="b">
        <f ca="1">AND(IFERROR(INDEX(IF($B57,MeaningfulAssetElv,
  IF($C57,MeaningfulSharingActorElv,
  IF($D57, MeaningfulSharedResourceElv,
  IF($E57,MeaningfulSharedNonAssetDataElv,
  IF($F57,MeaningfulSharedConnectionElv,FALSE))))),
  IF($B57,$H57,$G57),
  IF($B57,M$3,M$1)),
FALSE),
$J57&lt;&gt;"")</f>
        <v>0</v>
      </c>
      <c r="N57" s="84" t="b">
        <f ca="1">AND(IFERROR(INDEX(IF($B57,MeaningfulAssetElv,
  IF($C57,MeaningfulSharingActorElv,
  IF($D57, MeaningfulSharedResourceElv,
  IF($E57,MeaningfulSharedNonAssetDataElv,
  IF($F57,MeaningfulSharedConnectionElv,FALSE))))),
  IF($B57,$H57,$G57),
  IF($B57,N$3,N$1)),
FALSE),
$J57&lt;&gt;"")</f>
        <v>0</v>
      </c>
      <c r="O57" s="82" t="b">
        <f ca="1">AND(IFERROR(INDEX(IF($B57,MeaningfulAssetDoS,
  IF($C57,MeaningfulSharingActorDoS,
  IF($D57,MeaningfulSharedResourceDoS,
  IF($E57,MeaningfulSharedNonAssetDataDoS,
  IF($F57,MeaningfulSharedConnectionDoS,FALSE))))),
  IF($B57,$H57,$G57),
  IF($B57,O$3,O$1)),
FALSE),
$J57&lt;&gt;"")</f>
        <v>0</v>
      </c>
      <c r="P57" s="83" t="b">
        <f ca="1">AND(IFERROR(INDEX(IF($B57,MeaningfulAssetDoS,
  IF($C57,MeaningfulSharingActorDoS,
  IF($D57,MeaningfulSharedResourceDoS,
  IF($E57,MeaningfulSharedNonAssetDataDoS,
  IF($F57,MeaningfulSharedConnectionDoS,FALSE))))),
  IF($B57,$H57,$G57),
  IF($B57,P$3,P$1)),
FALSE),
$J57&lt;&gt;"")</f>
        <v>0</v>
      </c>
      <c r="Q57" s="84" t="b">
        <f ca="1">AND(IFERROR(INDEX(IF($B57,MeaningfulAssetDoS,
  IF($C57,MeaningfulSharingActorDoS,
  IF($D57,MeaningfulSharedResourceDoS,
  IF($E57,MeaningfulSharedNonAssetDataDoS,
  IF($F57,MeaningfulSharedConnectionDoS,FALSE))))),
  IF($B57,$H57,$G57),
  IF($B57,Q$3,Q$1)),
FALSE),
$J57&lt;&gt;"")</f>
        <v>0</v>
      </c>
      <c r="S57" s="22">
        <f t="shared" si="8"/>
        <v>56</v>
      </c>
      <c r="T57" s="22" t="str">
        <f t="shared" ca="1" si="13"/>
        <v/>
      </c>
      <c r="U57" s="22">
        <f t="shared" ca="1" si="13"/>
        <v>0</v>
      </c>
      <c r="V57" s="22" t="b">
        <f t="shared" ca="1" si="10"/>
        <v>1</v>
      </c>
      <c r="W57" s="22" t="b">
        <f t="shared" ca="1" si="11"/>
        <v>0</v>
      </c>
      <c r="Y57" s="191"/>
      <c r="Z57" s="192"/>
      <c r="AA57" s="193"/>
      <c r="AB57" s="191"/>
      <c r="AC57" s="192"/>
      <c r="AD57" s="193"/>
    </row>
    <row r="58" spans="1:30" ht="16">
      <c r="A58" s="45">
        <f>ROW()</f>
        <v>58</v>
      </c>
      <c r="B58" s="45" t="b">
        <f t="shared" ca="1" si="14"/>
        <v>0</v>
      </c>
      <c r="C58" s="45" t="b">
        <f t="shared" ca="1" si="14"/>
        <v>0</v>
      </c>
      <c r="D58" s="45" t="b">
        <f t="shared" ca="1" si="14"/>
        <v>0</v>
      </c>
      <c r="E58" s="45" t="b">
        <f t="shared" ca="1" si="14"/>
        <v>0</v>
      </c>
      <c r="F58" s="45" t="b">
        <f t="shared" ca="1" si="14"/>
        <v>0</v>
      </c>
      <c r="G58" s="77">
        <f t="shared" ca="1" si="5"/>
        <v>0</v>
      </c>
      <c r="H58" s="22">
        <f t="shared" ca="1" si="6"/>
        <v>0</v>
      </c>
      <c r="I58" s="79" t="str">
        <f t="shared" ca="1" si="7"/>
        <v/>
      </c>
      <c r="J58" s="268"/>
      <c r="K58" s="269"/>
      <c r="L58" s="47" t="b">
        <f ca="1">AND(IFERROR(INDEX(IF($B58,MeaningfulAssetElv,
  IF($C58,MeaningfulSharingActorElv,
  IF($D58, MeaningfulSharedResourceElv,
  IF($E58,MeaningfulSharedNonAssetDataElv,
  IF($F58,MeaningfulSharedConnectionElv,FALSE))))),
  IF($B58,$H58,$G58),
  IF($B58,L$3,L$2)),
FALSE),
$J57&lt;&gt;"")</f>
        <v>0</v>
      </c>
      <c r="M58" s="85" t="b">
        <f ca="1">AND(IFERROR(INDEX(IF($B58,MeaningfulAssetElv,
  IF($C58,MeaningfulSharingActorElv,
  IF($D58, MeaningfulSharedResourceElv,
  IF($E58,MeaningfulSharedNonAssetDataElv,
  IF($F58,MeaningfulSharedConnectionElv,FALSE))))),
  IF($B58,$H58,$G58),
  IF($B58,M$3,M$2)),
FALSE),
$J57&lt;&gt;"")</f>
        <v>0</v>
      </c>
      <c r="N58" s="86" t="b">
        <f ca="1">AND(IFERROR(INDEX(IF($B58,MeaningfulAssetElv,
  IF($C58,MeaningfulSharingActorElv,
  IF($D58, MeaningfulSharedResourceElv,
  IF($E58,MeaningfulSharedNonAssetDataElv,
  IF($F58,MeaningfulSharedConnectionElv,FALSE))))),
  IF($B58,$H58,$G58),
  IF($B58,N$3,N$2)),
FALSE),
$J57&lt;&gt;"")</f>
        <v>0</v>
      </c>
      <c r="O58" s="47" t="b">
        <f ca="1">AND(IFERROR(INDEX(IF($B58,MeaningfulAssetDoS,
  IF($C58,MeaningfulSharingActorDoS,
  IF($D58,MeaningfulSharedResourceDoS,
  IF($E58,MeaningfulSharedNonAssetDataDoS,
  IF($F58,MeaningfulSharedConnectionDoS,FALSE))))),
  IF($B58,$H58,$G58),
  IF($B58,O$3,O$2)),
FALSE),
$J57&lt;&gt;"")</f>
        <v>0</v>
      </c>
      <c r="P58" s="85" t="b">
        <f ca="1">AND(IFERROR(INDEX(IF($B58,MeaningfulAssetDoS,
  IF($C58,MeaningfulSharingActorDoS,
  IF($D58,MeaningfulSharedResourceDoS,
  IF($E58,MeaningfulSharedNonAssetDataDoS,
  IF($F58,MeaningfulSharedConnectionDoS,FALSE))))),
  IF($B58,$H58,$G58),
  IF($B58,P$3,P$2)),
FALSE),
$J57&lt;&gt;"")</f>
        <v>0</v>
      </c>
      <c r="Q58" s="86" t="b">
        <f ca="1">AND(IFERROR(INDEX(IF($B58,MeaningfulAssetDoS,
  IF($C58,MeaningfulSharingActorDoS,
  IF($D58,MeaningfulSharedResourceDoS,
  IF($E58,MeaningfulSharedNonAssetDataDoS,
  IF($F58,MeaningfulSharedConnectionDoS,FALSE))))),
  IF($B58,$H58,$G58),
  IF($B58,Q$3,Q$2)),
FALSE),
$J57&lt;&gt;"")</f>
        <v>0</v>
      </c>
      <c r="S58" s="22">
        <f t="shared" si="8"/>
        <v>57</v>
      </c>
      <c r="T58" s="22" t="str">
        <f t="shared" ca="1" si="13"/>
        <v/>
      </c>
      <c r="U58" s="22" t="str">
        <f t="shared" ca="1" si="13"/>
        <v/>
      </c>
      <c r="V58" s="22" t="b">
        <f t="shared" ca="1" si="10"/>
        <v>1</v>
      </c>
      <c r="W58" s="22" t="b">
        <f t="shared" ca="1" si="11"/>
        <v>1</v>
      </c>
      <c r="Y58" s="194"/>
      <c r="Z58" s="195"/>
      <c r="AA58" s="196"/>
      <c r="AB58" s="194"/>
      <c r="AC58" s="195"/>
      <c r="AD58" s="196"/>
    </row>
    <row r="59" spans="1:30" ht="16">
      <c r="A59" s="45">
        <f>ROW()</f>
        <v>59</v>
      </c>
      <c r="B59" s="45" t="b">
        <f t="shared" ca="1" si="14"/>
        <v>0</v>
      </c>
      <c r="C59" s="45" t="b">
        <f t="shared" ca="1" si="14"/>
        <v>0</v>
      </c>
      <c r="D59" s="45" t="b">
        <f t="shared" ca="1" si="14"/>
        <v>0</v>
      </c>
      <c r="E59" s="45" t="b">
        <f t="shared" ca="1" si="14"/>
        <v>0</v>
      </c>
      <c r="F59" s="45" t="b">
        <f t="shared" ca="1" si="14"/>
        <v>0</v>
      </c>
      <c r="G59" s="77">
        <f t="shared" ca="1" si="5"/>
        <v>0</v>
      </c>
      <c r="H59" s="22">
        <f t="shared" ca="1" si="6"/>
        <v>0</v>
      </c>
      <c r="I59" s="79" t="str">
        <f t="shared" ca="1" si="7"/>
        <v/>
      </c>
      <c r="J59" s="266" t="str">
        <f ca="1">IFERROR(INDEX(IF($B59,AssetName,
  IF($C59,SharingActorName,
  IF($D59,SharedResourceName,
  IF($E59,SharedNonAssetDataName,
  IF($F59,SharedConnectionName,""))))),$G59),"")</f>
        <v/>
      </c>
      <c r="K59" s="267"/>
      <c r="L59" s="82" t="b">
        <f ca="1">AND(IFERROR(INDEX(IF($B59,MeaningfulAssetElv,
  IF($C59,MeaningfulSharingActorElv,
  IF($D59, MeaningfulSharedResourceElv,
  IF($E59,MeaningfulSharedNonAssetDataElv,
  IF($F59,MeaningfulSharedConnectionElv,FALSE))))),
  IF($B59,$H59,$G59),
  IF($B59,L$3,L$1)),
FALSE),
$J59&lt;&gt;"")</f>
        <v>0</v>
      </c>
      <c r="M59" s="83" t="b">
        <f ca="1">AND(IFERROR(INDEX(IF($B59,MeaningfulAssetElv,
  IF($C59,MeaningfulSharingActorElv,
  IF($D59, MeaningfulSharedResourceElv,
  IF($E59,MeaningfulSharedNonAssetDataElv,
  IF($F59,MeaningfulSharedConnectionElv,FALSE))))),
  IF($B59,$H59,$G59),
  IF($B59,M$3,M$1)),
FALSE),
$J59&lt;&gt;"")</f>
        <v>0</v>
      </c>
      <c r="N59" s="84" t="b">
        <f ca="1">AND(IFERROR(INDEX(IF($B59,MeaningfulAssetElv,
  IF($C59,MeaningfulSharingActorElv,
  IF($D59, MeaningfulSharedResourceElv,
  IF($E59,MeaningfulSharedNonAssetDataElv,
  IF($F59,MeaningfulSharedConnectionElv,FALSE))))),
  IF($B59,$H59,$G59),
  IF($B59,N$3,N$1)),
FALSE),
$J59&lt;&gt;"")</f>
        <v>0</v>
      </c>
      <c r="O59" s="82" t="b">
        <f ca="1">AND(IFERROR(INDEX(IF($B59,MeaningfulAssetDoS,
  IF($C59,MeaningfulSharingActorDoS,
  IF($D59,MeaningfulSharedResourceDoS,
  IF($E59,MeaningfulSharedNonAssetDataDoS,
  IF($F59,MeaningfulSharedConnectionDoS,FALSE))))),
  IF($B59,$H59,$G59),
  IF($B59,O$3,O$1)),
FALSE),
$J59&lt;&gt;"")</f>
        <v>0</v>
      </c>
      <c r="P59" s="83" t="b">
        <f ca="1">AND(IFERROR(INDEX(IF($B59,MeaningfulAssetDoS,
  IF($C59,MeaningfulSharingActorDoS,
  IF($D59,MeaningfulSharedResourceDoS,
  IF($E59,MeaningfulSharedNonAssetDataDoS,
  IF($F59,MeaningfulSharedConnectionDoS,FALSE))))),
  IF($B59,$H59,$G59),
  IF($B59,P$3,P$1)),
FALSE),
$J59&lt;&gt;"")</f>
        <v>0</v>
      </c>
      <c r="Q59" s="84" t="b">
        <f ca="1">AND(IFERROR(INDEX(IF($B59,MeaningfulAssetDoS,
  IF($C59,MeaningfulSharingActorDoS,
  IF($D59,MeaningfulSharedResourceDoS,
  IF($E59,MeaningfulSharedNonAssetDataDoS,
  IF($F59,MeaningfulSharedConnectionDoS,FALSE))))),
  IF($B59,$H59,$G59),
  IF($B59,Q$3,Q$1)),
FALSE),
$J59&lt;&gt;"")</f>
        <v>0</v>
      </c>
      <c r="S59" s="22">
        <f t="shared" si="8"/>
        <v>58</v>
      </c>
      <c r="T59" s="22" t="str">
        <f t="shared" ca="1" si="13"/>
        <v/>
      </c>
      <c r="U59" s="22">
        <f t="shared" ca="1" si="13"/>
        <v>0</v>
      </c>
      <c r="V59" s="22" t="b">
        <f t="shared" ca="1" si="10"/>
        <v>1</v>
      </c>
      <c r="W59" s="22" t="b">
        <f t="shared" ca="1" si="11"/>
        <v>0</v>
      </c>
      <c r="Y59" s="191"/>
      <c r="Z59" s="192"/>
      <c r="AA59" s="193"/>
      <c r="AB59" s="191"/>
      <c r="AC59" s="192"/>
      <c r="AD59" s="193"/>
    </row>
    <row r="60" spans="1:30" ht="16">
      <c r="A60" s="45">
        <f>ROW()</f>
        <v>60</v>
      </c>
      <c r="B60" s="45" t="b">
        <f t="shared" ca="1" si="14"/>
        <v>0</v>
      </c>
      <c r="C60" s="45" t="b">
        <f t="shared" ca="1" si="14"/>
        <v>0</v>
      </c>
      <c r="D60" s="45" t="b">
        <f t="shared" ca="1" si="14"/>
        <v>0</v>
      </c>
      <c r="E60" s="45" t="b">
        <f t="shared" ca="1" si="14"/>
        <v>0</v>
      </c>
      <c r="F60" s="45" t="b">
        <f t="shared" ca="1" si="14"/>
        <v>0</v>
      </c>
      <c r="G60" s="77">
        <f t="shared" ca="1" si="5"/>
        <v>0</v>
      </c>
      <c r="H60" s="22">
        <f t="shared" ca="1" si="6"/>
        <v>0</v>
      </c>
      <c r="I60" s="79" t="str">
        <f t="shared" ca="1" si="7"/>
        <v/>
      </c>
      <c r="J60" s="268"/>
      <c r="K60" s="269"/>
      <c r="L60" s="47" t="b">
        <f ca="1">AND(IFERROR(INDEX(IF($B60,MeaningfulAssetElv,
  IF($C60,MeaningfulSharingActorElv,
  IF($D60, MeaningfulSharedResourceElv,
  IF($E60,MeaningfulSharedNonAssetDataElv,
  IF($F60,MeaningfulSharedConnectionElv,FALSE))))),
  IF($B60,$H60,$G60),
  IF($B60,L$3,L$2)),
FALSE),
$J59&lt;&gt;"")</f>
        <v>0</v>
      </c>
      <c r="M60" s="85" t="b">
        <f ca="1">AND(IFERROR(INDEX(IF($B60,MeaningfulAssetElv,
  IF($C60,MeaningfulSharingActorElv,
  IF($D60, MeaningfulSharedResourceElv,
  IF($E60,MeaningfulSharedNonAssetDataElv,
  IF($F60,MeaningfulSharedConnectionElv,FALSE))))),
  IF($B60,$H60,$G60),
  IF($B60,M$3,M$2)),
FALSE),
$J59&lt;&gt;"")</f>
        <v>0</v>
      </c>
      <c r="N60" s="86" t="b">
        <f ca="1">AND(IFERROR(INDEX(IF($B60,MeaningfulAssetElv,
  IF($C60,MeaningfulSharingActorElv,
  IF($D60, MeaningfulSharedResourceElv,
  IF($E60,MeaningfulSharedNonAssetDataElv,
  IF($F60,MeaningfulSharedConnectionElv,FALSE))))),
  IF($B60,$H60,$G60),
  IF($B60,N$3,N$2)),
FALSE),
$J59&lt;&gt;"")</f>
        <v>0</v>
      </c>
      <c r="O60" s="47" t="b">
        <f ca="1">AND(IFERROR(INDEX(IF($B60,MeaningfulAssetDoS,
  IF($C60,MeaningfulSharingActorDoS,
  IF($D60,MeaningfulSharedResourceDoS,
  IF($E60,MeaningfulSharedNonAssetDataDoS,
  IF($F60,MeaningfulSharedConnectionDoS,FALSE))))),
  IF($B60,$H60,$G60),
  IF($B60,O$3,O$2)),
FALSE),
$J59&lt;&gt;"")</f>
        <v>0</v>
      </c>
      <c r="P60" s="85" t="b">
        <f ca="1">AND(IFERROR(INDEX(IF($B60,MeaningfulAssetDoS,
  IF($C60,MeaningfulSharingActorDoS,
  IF($D60,MeaningfulSharedResourceDoS,
  IF($E60,MeaningfulSharedNonAssetDataDoS,
  IF($F60,MeaningfulSharedConnectionDoS,FALSE))))),
  IF($B60,$H60,$G60),
  IF($B60,P$3,P$2)),
FALSE),
$J59&lt;&gt;"")</f>
        <v>0</v>
      </c>
      <c r="Q60" s="86" t="b">
        <f ca="1">AND(IFERROR(INDEX(IF($B60,MeaningfulAssetDoS,
  IF($C60,MeaningfulSharingActorDoS,
  IF($D60,MeaningfulSharedResourceDoS,
  IF($E60,MeaningfulSharedNonAssetDataDoS,
  IF($F60,MeaningfulSharedConnectionDoS,FALSE))))),
  IF($B60,$H60,$G60),
  IF($B60,Q$3,Q$2)),
FALSE),
$J59&lt;&gt;"")</f>
        <v>0</v>
      </c>
      <c r="S60" s="22">
        <f t="shared" si="8"/>
        <v>59</v>
      </c>
      <c r="T60" s="22" t="str">
        <f t="shared" ca="1" si="13"/>
        <v/>
      </c>
      <c r="U60" s="22" t="str">
        <f t="shared" ca="1" si="13"/>
        <v/>
      </c>
      <c r="V60" s="22" t="b">
        <f t="shared" ca="1" si="10"/>
        <v>1</v>
      </c>
      <c r="W60" s="22" t="b">
        <f t="shared" ca="1" si="11"/>
        <v>1</v>
      </c>
      <c r="Y60" s="194"/>
      <c r="Z60" s="195"/>
      <c r="AA60" s="196"/>
      <c r="AB60" s="194"/>
      <c r="AC60" s="195"/>
      <c r="AD60" s="196"/>
    </row>
    <row r="61" spans="1:30" ht="16">
      <c r="A61" s="45">
        <f>ROW()</f>
        <v>61</v>
      </c>
      <c r="B61" s="45" t="b">
        <f t="shared" ca="1" si="14"/>
        <v>0</v>
      </c>
      <c r="C61" s="45" t="b">
        <f t="shared" ca="1" si="14"/>
        <v>0</v>
      </c>
      <c r="D61" s="45" t="b">
        <f t="shared" ca="1" si="14"/>
        <v>0</v>
      </c>
      <c r="E61" s="45" t="b">
        <f t="shared" ca="1" si="14"/>
        <v>0</v>
      </c>
      <c r="F61" s="45" t="b">
        <f t="shared" ca="1" si="14"/>
        <v>0</v>
      </c>
      <c r="G61" s="77">
        <f t="shared" ca="1" si="5"/>
        <v>0</v>
      </c>
      <c r="H61" s="22">
        <f t="shared" ca="1" si="6"/>
        <v>0</v>
      </c>
      <c r="I61" s="79" t="str">
        <f t="shared" ca="1" si="7"/>
        <v/>
      </c>
      <c r="J61" s="266" t="str">
        <f ca="1">IFERROR(INDEX(IF($B61,AssetName,
  IF($C61,SharingActorName,
  IF($D61,SharedResourceName,
  IF($E61,SharedNonAssetDataName,
  IF($F61,SharedConnectionName,""))))),$G61),"")</f>
        <v/>
      </c>
      <c r="K61" s="267"/>
      <c r="L61" s="82" t="b">
        <f ca="1">AND(IFERROR(INDEX(IF($B61,MeaningfulAssetElv,
  IF($C61,MeaningfulSharingActorElv,
  IF($D61, MeaningfulSharedResourceElv,
  IF($E61,MeaningfulSharedNonAssetDataElv,
  IF($F61,MeaningfulSharedConnectionElv,FALSE))))),
  IF($B61,$H61,$G61),
  IF($B61,L$3,L$1)),
FALSE),
$J61&lt;&gt;"")</f>
        <v>0</v>
      </c>
      <c r="M61" s="83" t="b">
        <f ca="1">AND(IFERROR(INDEX(IF($B61,MeaningfulAssetElv,
  IF($C61,MeaningfulSharingActorElv,
  IF($D61, MeaningfulSharedResourceElv,
  IF($E61,MeaningfulSharedNonAssetDataElv,
  IF($F61,MeaningfulSharedConnectionElv,FALSE))))),
  IF($B61,$H61,$G61),
  IF($B61,M$3,M$1)),
FALSE),
$J61&lt;&gt;"")</f>
        <v>0</v>
      </c>
      <c r="N61" s="84" t="b">
        <f ca="1">AND(IFERROR(INDEX(IF($B61,MeaningfulAssetElv,
  IF($C61,MeaningfulSharingActorElv,
  IF($D61, MeaningfulSharedResourceElv,
  IF($E61,MeaningfulSharedNonAssetDataElv,
  IF($F61,MeaningfulSharedConnectionElv,FALSE))))),
  IF($B61,$H61,$G61),
  IF($B61,N$3,N$1)),
FALSE),
$J61&lt;&gt;"")</f>
        <v>0</v>
      </c>
      <c r="O61" s="82" t="b">
        <f ca="1">AND(IFERROR(INDEX(IF($B61,MeaningfulAssetDoS,
  IF($C61,MeaningfulSharingActorDoS,
  IF($D61,MeaningfulSharedResourceDoS,
  IF($E61,MeaningfulSharedNonAssetDataDoS,
  IF($F61,MeaningfulSharedConnectionDoS,FALSE))))),
  IF($B61,$H61,$G61),
  IF($B61,O$3,O$1)),
FALSE),
$J61&lt;&gt;"")</f>
        <v>0</v>
      </c>
      <c r="P61" s="83" t="b">
        <f ca="1">AND(IFERROR(INDEX(IF($B61,MeaningfulAssetDoS,
  IF($C61,MeaningfulSharingActorDoS,
  IF($D61,MeaningfulSharedResourceDoS,
  IF($E61,MeaningfulSharedNonAssetDataDoS,
  IF($F61,MeaningfulSharedConnectionDoS,FALSE))))),
  IF($B61,$H61,$G61),
  IF($B61,P$3,P$1)),
FALSE),
$J61&lt;&gt;"")</f>
        <v>0</v>
      </c>
      <c r="Q61" s="84" t="b">
        <f ca="1">AND(IFERROR(INDEX(IF($B61,MeaningfulAssetDoS,
  IF($C61,MeaningfulSharingActorDoS,
  IF($D61,MeaningfulSharedResourceDoS,
  IF($E61,MeaningfulSharedNonAssetDataDoS,
  IF($F61,MeaningfulSharedConnectionDoS,FALSE))))),
  IF($B61,$H61,$G61),
  IF($B61,Q$3,Q$1)),
FALSE),
$J61&lt;&gt;"")</f>
        <v>0</v>
      </c>
      <c r="S61" s="22">
        <f t="shared" si="8"/>
        <v>60</v>
      </c>
      <c r="T61" s="22" t="str">
        <f t="shared" ca="1" si="13"/>
        <v/>
      </c>
      <c r="U61" s="22">
        <f t="shared" ca="1" si="13"/>
        <v>0</v>
      </c>
      <c r="V61" s="22" t="b">
        <f t="shared" ca="1" si="10"/>
        <v>1</v>
      </c>
      <c r="W61" s="22" t="b">
        <f t="shared" ca="1" si="11"/>
        <v>0</v>
      </c>
      <c r="Y61" s="191"/>
      <c r="Z61" s="192"/>
      <c r="AA61" s="193"/>
      <c r="AB61" s="191"/>
      <c r="AC61" s="192"/>
      <c r="AD61" s="193"/>
    </row>
    <row r="62" spans="1:30" ht="16">
      <c r="A62" s="45">
        <f>ROW()</f>
        <v>62</v>
      </c>
      <c r="B62" s="45" t="b">
        <f t="shared" ca="1" si="14"/>
        <v>0</v>
      </c>
      <c r="C62" s="45" t="b">
        <f t="shared" ca="1" si="14"/>
        <v>0</v>
      </c>
      <c r="D62" s="45" t="b">
        <f t="shared" ca="1" si="14"/>
        <v>0</v>
      </c>
      <c r="E62" s="45" t="b">
        <f t="shared" ca="1" si="14"/>
        <v>0</v>
      </c>
      <c r="F62" s="45" t="b">
        <f t="shared" ca="1" si="14"/>
        <v>0</v>
      </c>
      <c r="G62" s="77">
        <f t="shared" ca="1" si="5"/>
        <v>0</v>
      </c>
      <c r="H62" s="22">
        <f t="shared" ca="1" si="6"/>
        <v>0</v>
      </c>
      <c r="I62" s="79" t="str">
        <f t="shared" ca="1" si="7"/>
        <v/>
      </c>
      <c r="J62" s="268"/>
      <c r="K62" s="269"/>
      <c r="L62" s="47" t="b">
        <f ca="1">AND(IFERROR(INDEX(IF($B62,MeaningfulAssetElv,
  IF($C62,MeaningfulSharingActorElv,
  IF($D62, MeaningfulSharedResourceElv,
  IF($E62,MeaningfulSharedNonAssetDataElv,
  IF($F62,MeaningfulSharedConnectionElv,FALSE))))),
  IF($B62,$H62,$G62),
  IF($B62,L$3,L$2)),
FALSE),
$J61&lt;&gt;"")</f>
        <v>0</v>
      </c>
      <c r="M62" s="85" t="b">
        <f ca="1">AND(IFERROR(INDEX(IF($B62,MeaningfulAssetElv,
  IF($C62,MeaningfulSharingActorElv,
  IF($D62, MeaningfulSharedResourceElv,
  IF($E62,MeaningfulSharedNonAssetDataElv,
  IF($F62,MeaningfulSharedConnectionElv,FALSE))))),
  IF($B62,$H62,$G62),
  IF($B62,M$3,M$2)),
FALSE),
$J61&lt;&gt;"")</f>
        <v>0</v>
      </c>
      <c r="N62" s="86" t="b">
        <f ca="1">AND(IFERROR(INDEX(IF($B62,MeaningfulAssetElv,
  IF($C62,MeaningfulSharingActorElv,
  IF($D62, MeaningfulSharedResourceElv,
  IF($E62,MeaningfulSharedNonAssetDataElv,
  IF($F62,MeaningfulSharedConnectionElv,FALSE))))),
  IF($B62,$H62,$G62),
  IF($B62,N$3,N$2)),
FALSE),
$J61&lt;&gt;"")</f>
        <v>0</v>
      </c>
      <c r="O62" s="47" t="b">
        <f ca="1">AND(IFERROR(INDEX(IF($B62,MeaningfulAssetDoS,
  IF($C62,MeaningfulSharingActorDoS,
  IF($D62,MeaningfulSharedResourceDoS,
  IF($E62,MeaningfulSharedNonAssetDataDoS,
  IF($F62,MeaningfulSharedConnectionDoS,FALSE))))),
  IF($B62,$H62,$G62),
  IF($B62,O$3,O$2)),
FALSE),
$J61&lt;&gt;"")</f>
        <v>0</v>
      </c>
      <c r="P62" s="85" t="b">
        <f ca="1">AND(IFERROR(INDEX(IF($B62,MeaningfulAssetDoS,
  IF($C62,MeaningfulSharingActorDoS,
  IF($D62,MeaningfulSharedResourceDoS,
  IF($E62,MeaningfulSharedNonAssetDataDoS,
  IF($F62,MeaningfulSharedConnectionDoS,FALSE))))),
  IF($B62,$H62,$G62),
  IF($B62,P$3,P$2)),
FALSE),
$J61&lt;&gt;"")</f>
        <v>0</v>
      </c>
      <c r="Q62" s="86" t="b">
        <f ca="1">AND(IFERROR(INDEX(IF($B62,MeaningfulAssetDoS,
  IF($C62,MeaningfulSharingActorDoS,
  IF($D62,MeaningfulSharedResourceDoS,
  IF($E62,MeaningfulSharedNonAssetDataDoS,
  IF($F62,MeaningfulSharedConnectionDoS,FALSE))))),
  IF($B62,$H62,$G62),
  IF($B62,Q$3,Q$2)),
FALSE),
$J61&lt;&gt;"")</f>
        <v>0</v>
      </c>
      <c r="S62" s="22">
        <f t="shared" si="8"/>
        <v>61</v>
      </c>
      <c r="T62" s="22" t="str">
        <f t="shared" ca="1" si="13"/>
        <v/>
      </c>
      <c r="U62" s="22" t="str">
        <f t="shared" ca="1" si="13"/>
        <v/>
      </c>
      <c r="V62" s="22" t="b">
        <f t="shared" ca="1" si="10"/>
        <v>1</v>
      </c>
      <c r="W62" s="22" t="b">
        <f t="shared" ca="1" si="11"/>
        <v>1</v>
      </c>
      <c r="Y62" s="194"/>
      <c r="Z62" s="195"/>
      <c r="AA62" s="196"/>
      <c r="AB62" s="194"/>
      <c r="AC62" s="195"/>
      <c r="AD62" s="196"/>
    </row>
    <row r="63" spans="1:30" ht="16">
      <c r="A63" s="45">
        <f>ROW()</f>
        <v>63</v>
      </c>
      <c r="B63" s="45" t="b">
        <f t="shared" ca="1" si="14"/>
        <v>0</v>
      </c>
      <c r="C63" s="45" t="b">
        <f t="shared" ca="1" si="14"/>
        <v>0</v>
      </c>
      <c r="D63" s="45" t="b">
        <f t="shared" ca="1" si="14"/>
        <v>0</v>
      </c>
      <c r="E63" s="45" t="b">
        <f t="shared" ca="1" si="14"/>
        <v>0</v>
      </c>
      <c r="F63" s="45" t="b">
        <f t="shared" ca="1" si="14"/>
        <v>0</v>
      </c>
      <c r="G63" s="77">
        <f t="shared" ca="1" si="5"/>
        <v>0</v>
      </c>
      <c r="H63" s="22">
        <f t="shared" ca="1" si="6"/>
        <v>0</v>
      </c>
      <c r="I63" s="79" t="str">
        <f t="shared" ca="1" si="7"/>
        <v/>
      </c>
      <c r="J63" s="266" t="str">
        <f ca="1">IFERROR(INDEX(IF($B63,AssetName,
  IF($C63,SharingActorName,
  IF($D63,SharedResourceName,
  IF($E63,SharedNonAssetDataName,
  IF($F63,SharedConnectionName,""))))),$G63),"")</f>
        <v/>
      </c>
      <c r="K63" s="267"/>
      <c r="L63" s="82" t="b">
        <f ca="1">AND(IFERROR(INDEX(IF($B63,MeaningfulAssetElv,
  IF($C63,MeaningfulSharingActorElv,
  IF($D63, MeaningfulSharedResourceElv,
  IF($E63,MeaningfulSharedNonAssetDataElv,
  IF($F63,MeaningfulSharedConnectionElv,FALSE))))),
  IF($B63,$H63,$G63),
  IF($B63,L$3,L$1)),
FALSE),
$J63&lt;&gt;"")</f>
        <v>0</v>
      </c>
      <c r="M63" s="83" t="b">
        <f ca="1">AND(IFERROR(INDEX(IF($B63,MeaningfulAssetElv,
  IF($C63,MeaningfulSharingActorElv,
  IF($D63, MeaningfulSharedResourceElv,
  IF($E63,MeaningfulSharedNonAssetDataElv,
  IF($F63,MeaningfulSharedConnectionElv,FALSE))))),
  IF($B63,$H63,$G63),
  IF($B63,M$3,M$1)),
FALSE),
$J63&lt;&gt;"")</f>
        <v>0</v>
      </c>
      <c r="N63" s="84" t="b">
        <f ca="1">AND(IFERROR(INDEX(IF($B63,MeaningfulAssetElv,
  IF($C63,MeaningfulSharingActorElv,
  IF($D63, MeaningfulSharedResourceElv,
  IF($E63,MeaningfulSharedNonAssetDataElv,
  IF($F63,MeaningfulSharedConnectionElv,FALSE))))),
  IF($B63,$H63,$G63),
  IF($B63,N$3,N$1)),
FALSE),
$J63&lt;&gt;"")</f>
        <v>0</v>
      </c>
      <c r="O63" s="82" t="b">
        <f ca="1">AND(IFERROR(INDEX(IF($B63,MeaningfulAssetDoS,
  IF($C63,MeaningfulSharingActorDoS,
  IF($D63,MeaningfulSharedResourceDoS,
  IF($E63,MeaningfulSharedNonAssetDataDoS,
  IF($F63,MeaningfulSharedConnectionDoS,FALSE))))),
  IF($B63,$H63,$G63),
  IF($B63,O$3,O$1)),
FALSE),
$J63&lt;&gt;"")</f>
        <v>0</v>
      </c>
      <c r="P63" s="83" t="b">
        <f ca="1">AND(IFERROR(INDEX(IF($B63,MeaningfulAssetDoS,
  IF($C63,MeaningfulSharingActorDoS,
  IF($D63,MeaningfulSharedResourceDoS,
  IF($E63,MeaningfulSharedNonAssetDataDoS,
  IF($F63,MeaningfulSharedConnectionDoS,FALSE))))),
  IF($B63,$H63,$G63),
  IF($B63,P$3,P$1)),
FALSE),
$J63&lt;&gt;"")</f>
        <v>0</v>
      </c>
      <c r="Q63" s="84" t="b">
        <f ca="1">AND(IFERROR(INDEX(IF($B63,MeaningfulAssetDoS,
  IF($C63,MeaningfulSharingActorDoS,
  IF($D63,MeaningfulSharedResourceDoS,
  IF($E63,MeaningfulSharedNonAssetDataDoS,
  IF($F63,MeaningfulSharedConnectionDoS,FALSE))))),
  IF($B63,$H63,$G63),
  IF($B63,Q$3,Q$1)),
FALSE),
$J63&lt;&gt;"")</f>
        <v>0</v>
      </c>
      <c r="S63" s="22">
        <f t="shared" si="8"/>
        <v>62</v>
      </c>
      <c r="T63" s="22" t="str">
        <f t="shared" ca="1" si="13"/>
        <v/>
      </c>
      <c r="U63" s="22">
        <f t="shared" ca="1" si="13"/>
        <v>0</v>
      </c>
      <c r="V63" s="22" t="b">
        <f t="shared" ca="1" si="10"/>
        <v>1</v>
      </c>
      <c r="W63" s="22" t="b">
        <f t="shared" ca="1" si="11"/>
        <v>0</v>
      </c>
      <c r="Y63" s="191"/>
      <c r="Z63" s="192"/>
      <c r="AA63" s="193"/>
      <c r="AB63" s="191"/>
      <c r="AC63" s="192"/>
      <c r="AD63" s="193"/>
    </row>
    <row r="64" spans="1:30" ht="16">
      <c r="A64" s="45">
        <f>ROW()</f>
        <v>64</v>
      </c>
      <c r="B64" s="45" t="b">
        <f t="shared" ca="1" si="14"/>
        <v>0</v>
      </c>
      <c r="C64" s="45" t="b">
        <f t="shared" ca="1" si="14"/>
        <v>0</v>
      </c>
      <c r="D64" s="45" t="b">
        <f t="shared" ca="1" si="14"/>
        <v>0</v>
      </c>
      <c r="E64" s="45" t="b">
        <f t="shared" ca="1" si="14"/>
        <v>0</v>
      </c>
      <c r="F64" s="45" t="b">
        <f t="shared" ca="1" si="14"/>
        <v>0</v>
      </c>
      <c r="G64" s="77">
        <f t="shared" ca="1" si="5"/>
        <v>0</v>
      </c>
      <c r="H64" s="22">
        <f t="shared" ca="1" si="6"/>
        <v>0</v>
      </c>
      <c r="I64" s="79" t="str">
        <f t="shared" ca="1" si="7"/>
        <v/>
      </c>
      <c r="J64" s="268"/>
      <c r="K64" s="269"/>
      <c r="L64" s="47" t="b">
        <f ca="1">AND(IFERROR(INDEX(IF($B64,MeaningfulAssetElv,
  IF($C64,MeaningfulSharingActorElv,
  IF($D64, MeaningfulSharedResourceElv,
  IF($E64,MeaningfulSharedNonAssetDataElv,
  IF($F64,MeaningfulSharedConnectionElv,FALSE))))),
  IF($B64,$H64,$G64),
  IF($B64,L$3,L$2)),
FALSE),
$J63&lt;&gt;"")</f>
        <v>0</v>
      </c>
      <c r="M64" s="85" t="b">
        <f ca="1">AND(IFERROR(INDEX(IF($B64,MeaningfulAssetElv,
  IF($C64,MeaningfulSharingActorElv,
  IF($D64, MeaningfulSharedResourceElv,
  IF($E64,MeaningfulSharedNonAssetDataElv,
  IF($F64,MeaningfulSharedConnectionElv,FALSE))))),
  IF($B64,$H64,$G64),
  IF($B64,M$3,M$2)),
FALSE),
$J63&lt;&gt;"")</f>
        <v>0</v>
      </c>
      <c r="N64" s="86" t="b">
        <f ca="1">AND(IFERROR(INDEX(IF($B64,MeaningfulAssetElv,
  IF($C64,MeaningfulSharingActorElv,
  IF($D64, MeaningfulSharedResourceElv,
  IF($E64,MeaningfulSharedNonAssetDataElv,
  IF($F64,MeaningfulSharedConnectionElv,FALSE))))),
  IF($B64,$H64,$G64),
  IF($B64,N$3,N$2)),
FALSE),
$J63&lt;&gt;"")</f>
        <v>0</v>
      </c>
      <c r="O64" s="47" t="b">
        <f ca="1">AND(IFERROR(INDEX(IF($B64,MeaningfulAssetDoS,
  IF($C64,MeaningfulSharingActorDoS,
  IF($D64,MeaningfulSharedResourceDoS,
  IF($E64,MeaningfulSharedNonAssetDataDoS,
  IF($F64,MeaningfulSharedConnectionDoS,FALSE))))),
  IF($B64,$H64,$G64),
  IF($B64,O$3,O$2)),
FALSE),
$J63&lt;&gt;"")</f>
        <v>0</v>
      </c>
      <c r="P64" s="85" t="b">
        <f ca="1">AND(IFERROR(INDEX(IF($B64,MeaningfulAssetDoS,
  IF($C64,MeaningfulSharingActorDoS,
  IF($D64,MeaningfulSharedResourceDoS,
  IF($E64,MeaningfulSharedNonAssetDataDoS,
  IF($F64,MeaningfulSharedConnectionDoS,FALSE))))),
  IF($B64,$H64,$G64),
  IF($B64,P$3,P$2)),
FALSE),
$J63&lt;&gt;"")</f>
        <v>0</v>
      </c>
      <c r="Q64" s="86" t="b">
        <f ca="1">AND(IFERROR(INDEX(IF($B64,MeaningfulAssetDoS,
  IF($C64,MeaningfulSharingActorDoS,
  IF($D64,MeaningfulSharedResourceDoS,
  IF($E64,MeaningfulSharedNonAssetDataDoS,
  IF($F64,MeaningfulSharedConnectionDoS,FALSE))))),
  IF($B64,$H64,$G64),
  IF($B64,Q$3,Q$2)),
FALSE),
$J63&lt;&gt;"")</f>
        <v>0</v>
      </c>
      <c r="S64" s="22">
        <f t="shared" si="8"/>
        <v>63</v>
      </c>
      <c r="T64" s="22" t="str">
        <f t="shared" ca="1" si="13"/>
        <v/>
      </c>
      <c r="U64" s="22" t="str">
        <f t="shared" ca="1" si="13"/>
        <v/>
      </c>
      <c r="V64" s="22" t="b">
        <f t="shared" ca="1" si="10"/>
        <v>1</v>
      </c>
      <c r="W64" s="22" t="b">
        <f t="shared" ca="1" si="11"/>
        <v>1</v>
      </c>
      <c r="Y64" s="194"/>
      <c r="Z64" s="195"/>
      <c r="AA64" s="196"/>
      <c r="AB64" s="194"/>
      <c r="AC64" s="195"/>
      <c r="AD64" s="196"/>
    </row>
    <row r="65" spans="1:30" ht="16">
      <c r="A65" s="45">
        <f>ROW()</f>
        <v>65</v>
      </c>
      <c r="B65" s="45" t="b">
        <f t="shared" ca="1" si="14"/>
        <v>0</v>
      </c>
      <c r="C65" s="45" t="b">
        <f t="shared" ca="1" si="14"/>
        <v>0</v>
      </c>
      <c r="D65" s="45" t="b">
        <f t="shared" ca="1" si="14"/>
        <v>0</v>
      </c>
      <c r="E65" s="45" t="b">
        <f t="shared" ca="1" si="14"/>
        <v>0</v>
      </c>
      <c r="F65" s="45" t="b">
        <f t="shared" ca="1" si="14"/>
        <v>0</v>
      </c>
      <c r="G65" s="77">
        <f t="shared" ca="1" si="5"/>
        <v>0</v>
      </c>
      <c r="H65" s="22">
        <f t="shared" ca="1" si="6"/>
        <v>0</v>
      </c>
      <c r="I65" s="79" t="str">
        <f t="shared" ca="1" si="7"/>
        <v/>
      </c>
      <c r="J65" s="266" t="str">
        <f ca="1">IFERROR(INDEX(IF($B65,AssetName,
  IF($C65,SharingActorName,
  IF($D65,SharedResourceName,
  IF($E65,SharedNonAssetDataName,
  IF($F65,SharedConnectionName,""))))),$G65),"")</f>
        <v/>
      </c>
      <c r="K65" s="267"/>
      <c r="L65" s="82" t="b">
        <f ca="1">AND(IFERROR(INDEX(IF($B65,MeaningfulAssetElv,
  IF($C65,MeaningfulSharingActorElv,
  IF($D65, MeaningfulSharedResourceElv,
  IF($E65,MeaningfulSharedNonAssetDataElv,
  IF($F65,MeaningfulSharedConnectionElv,FALSE))))),
  IF($B65,$H65,$G65),
  IF($B65,L$3,L$1)),
FALSE),
$J65&lt;&gt;"")</f>
        <v>0</v>
      </c>
      <c r="M65" s="83" t="b">
        <f ca="1">AND(IFERROR(INDEX(IF($B65,MeaningfulAssetElv,
  IF($C65,MeaningfulSharingActorElv,
  IF($D65, MeaningfulSharedResourceElv,
  IF($E65,MeaningfulSharedNonAssetDataElv,
  IF($F65,MeaningfulSharedConnectionElv,FALSE))))),
  IF($B65,$H65,$G65),
  IF($B65,M$3,M$1)),
FALSE),
$J65&lt;&gt;"")</f>
        <v>0</v>
      </c>
      <c r="N65" s="84" t="b">
        <f ca="1">AND(IFERROR(INDEX(IF($B65,MeaningfulAssetElv,
  IF($C65,MeaningfulSharingActorElv,
  IF($D65, MeaningfulSharedResourceElv,
  IF($E65,MeaningfulSharedNonAssetDataElv,
  IF($F65,MeaningfulSharedConnectionElv,FALSE))))),
  IF($B65,$H65,$G65),
  IF($B65,N$3,N$1)),
FALSE),
$J65&lt;&gt;"")</f>
        <v>0</v>
      </c>
      <c r="O65" s="82" t="b">
        <f ca="1">AND(IFERROR(INDEX(IF($B65,MeaningfulAssetDoS,
  IF($C65,MeaningfulSharingActorDoS,
  IF($D65,MeaningfulSharedResourceDoS,
  IF($E65,MeaningfulSharedNonAssetDataDoS,
  IF($F65,MeaningfulSharedConnectionDoS,FALSE))))),
  IF($B65,$H65,$G65),
  IF($B65,O$3,O$1)),
FALSE),
$J65&lt;&gt;"")</f>
        <v>0</v>
      </c>
      <c r="P65" s="83" t="b">
        <f ca="1">AND(IFERROR(INDEX(IF($B65,MeaningfulAssetDoS,
  IF($C65,MeaningfulSharingActorDoS,
  IF($D65,MeaningfulSharedResourceDoS,
  IF($E65,MeaningfulSharedNonAssetDataDoS,
  IF($F65,MeaningfulSharedConnectionDoS,FALSE))))),
  IF($B65,$H65,$G65),
  IF($B65,P$3,P$1)),
FALSE),
$J65&lt;&gt;"")</f>
        <v>0</v>
      </c>
      <c r="Q65" s="84" t="b">
        <f ca="1">AND(IFERROR(INDEX(IF($B65,MeaningfulAssetDoS,
  IF($C65,MeaningfulSharingActorDoS,
  IF($D65,MeaningfulSharedResourceDoS,
  IF($E65,MeaningfulSharedNonAssetDataDoS,
  IF($F65,MeaningfulSharedConnectionDoS,FALSE))))),
  IF($B65,$H65,$G65),
  IF($B65,Q$3,Q$1)),
FALSE),
$J65&lt;&gt;"")</f>
        <v>0</v>
      </c>
      <c r="S65" s="22">
        <f t="shared" si="8"/>
        <v>64</v>
      </c>
      <c r="T65" s="22" t="str">
        <f t="shared" ref="T65:U106" ca="1" si="15">INDIRECT(ADDRESS($S65,T$3))</f>
        <v/>
      </c>
      <c r="U65" s="22">
        <f t="shared" ca="1" si="15"/>
        <v>0</v>
      </c>
      <c r="V65" s="22" t="b">
        <f t="shared" ca="1" si="10"/>
        <v>1</v>
      </c>
      <c r="W65" s="22" t="b">
        <f t="shared" ca="1" si="11"/>
        <v>0</v>
      </c>
      <c r="Y65" s="191"/>
      <c r="Z65" s="192"/>
      <c r="AA65" s="193"/>
      <c r="AB65" s="191"/>
      <c r="AC65" s="192"/>
      <c r="AD65" s="193"/>
    </row>
    <row r="66" spans="1:30" ht="16">
      <c r="A66" s="45">
        <f>ROW()</f>
        <v>66</v>
      </c>
      <c r="B66" s="45" t="b">
        <f t="shared" ca="1" si="14"/>
        <v>0</v>
      </c>
      <c r="C66" s="45" t="b">
        <f t="shared" ca="1" si="14"/>
        <v>0</v>
      </c>
      <c r="D66" s="45" t="b">
        <f t="shared" ca="1" si="14"/>
        <v>0</v>
      </c>
      <c r="E66" s="45" t="b">
        <f t="shared" ca="1" si="14"/>
        <v>0</v>
      </c>
      <c r="F66" s="45" t="b">
        <f t="shared" ca="1" si="14"/>
        <v>0</v>
      </c>
      <c r="G66" s="77">
        <f t="shared" ca="1" si="5"/>
        <v>0</v>
      </c>
      <c r="H66" s="22">
        <f t="shared" ca="1" si="6"/>
        <v>0</v>
      </c>
      <c r="I66" s="79" t="str">
        <f t="shared" ca="1" si="7"/>
        <v/>
      </c>
      <c r="J66" s="268"/>
      <c r="K66" s="269"/>
      <c r="L66" s="47" t="b">
        <f ca="1">AND(IFERROR(INDEX(IF($B66,MeaningfulAssetElv,
  IF($C66,MeaningfulSharingActorElv,
  IF($D66, MeaningfulSharedResourceElv,
  IF($E66,MeaningfulSharedNonAssetDataElv,
  IF($F66,MeaningfulSharedConnectionElv,FALSE))))),
  IF($B66,$H66,$G66),
  IF($B66,L$3,L$2)),
FALSE),
$J65&lt;&gt;"")</f>
        <v>0</v>
      </c>
      <c r="M66" s="85" t="b">
        <f ca="1">AND(IFERROR(INDEX(IF($B66,MeaningfulAssetElv,
  IF($C66,MeaningfulSharingActorElv,
  IF($D66, MeaningfulSharedResourceElv,
  IF($E66,MeaningfulSharedNonAssetDataElv,
  IF($F66,MeaningfulSharedConnectionElv,FALSE))))),
  IF($B66,$H66,$G66),
  IF($B66,M$3,M$2)),
FALSE),
$J65&lt;&gt;"")</f>
        <v>0</v>
      </c>
      <c r="N66" s="86" t="b">
        <f ca="1">AND(IFERROR(INDEX(IF($B66,MeaningfulAssetElv,
  IF($C66,MeaningfulSharingActorElv,
  IF($D66, MeaningfulSharedResourceElv,
  IF($E66,MeaningfulSharedNonAssetDataElv,
  IF($F66,MeaningfulSharedConnectionElv,FALSE))))),
  IF($B66,$H66,$G66),
  IF($B66,N$3,N$2)),
FALSE),
$J65&lt;&gt;"")</f>
        <v>0</v>
      </c>
      <c r="O66" s="47" t="b">
        <f ca="1">AND(IFERROR(INDEX(IF($B66,MeaningfulAssetDoS,
  IF($C66,MeaningfulSharingActorDoS,
  IF($D66,MeaningfulSharedResourceDoS,
  IF($E66,MeaningfulSharedNonAssetDataDoS,
  IF($F66,MeaningfulSharedConnectionDoS,FALSE))))),
  IF($B66,$H66,$G66),
  IF($B66,O$3,O$2)),
FALSE),
$J65&lt;&gt;"")</f>
        <v>0</v>
      </c>
      <c r="P66" s="85" t="b">
        <f ca="1">AND(IFERROR(INDEX(IF($B66,MeaningfulAssetDoS,
  IF($C66,MeaningfulSharingActorDoS,
  IF($D66,MeaningfulSharedResourceDoS,
  IF($E66,MeaningfulSharedNonAssetDataDoS,
  IF($F66,MeaningfulSharedConnectionDoS,FALSE))))),
  IF($B66,$H66,$G66),
  IF($B66,P$3,P$2)),
FALSE),
$J65&lt;&gt;"")</f>
        <v>0</v>
      </c>
      <c r="Q66" s="86" t="b">
        <f ca="1">AND(IFERROR(INDEX(IF($B66,MeaningfulAssetDoS,
  IF($C66,MeaningfulSharingActorDoS,
  IF($D66,MeaningfulSharedResourceDoS,
  IF($E66,MeaningfulSharedNonAssetDataDoS,
  IF($F66,MeaningfulSharedConnectionDoS,FALSE))))),
  IF($B66,$H66,$G66),
  IF($B66,Q$3,Q$2)),
FALSE),
$J65&lt;&gt;"")</f>
        <v>0</v>
      </c>
      <c r="S66" s="22">
        <f t="shared" si="8"/>
        <v>65</v>
      </c>
      <c r="T66" s="22" t="str">
        <f t="shared" ca="1" si="15"/>
        <v/>
      </c>
      <c r="U66" s="22" t="str">
        <f t="shared" ca="1" si="15"/>
        <v/>
      </c>
      <c r="V66" s="22" t="b">
        <f t="shared" ca="1" si="10"/>
        <v>1</v>
      </c>
      <c r="W66" s="22" t="b">
        <f t="shared" ca="1" si="11"/>
        <v>1</v>
      </c>
      <c r="Y66" s="194"/>
      <c r="Z66" s="195"/>
      <c r="AA66" s="196"/>
      <c r="AB66" s="194"/>
      <c r="AC66" s="195"/>
      <c r="AD66" s="196"/>
    </row>
    <row r="67" spans="1:30" ht="16">
      <c r="A67" s="45">
        <f>ROW()</f>
        <v>67</v>
      </c>
      <c r="B67" s="45" t="b">
        <f t="shared" ca="1" si="14"/>
        <v>0</v>
      </c>
      <c r="C67" s="45" t="b">
        <f t="shared" ca="1" si="14"/>
        <v>0</v>
      </c>
      <c r="D67" s="45" t="b">
        <f t="shared" ca="1" si="14"/>
        <v>0</v>
      </c>
      <c r="E67" s="45" t="b">
        <f t="shared" ca="1" si="14"/>
        <v>0</v>
      </c>
      <c r="F67" s="45" t="b">
        <f t="shared" ca="1" si="14"/>
        <v>0</v>
      </c>
      <c r="G67" s="77">
        <f t="shared" ca="1" si="5"/>
        <v>0</v>
      </c>
      <c r="H67" s="22">
        <f t="shared" ca="1" si="6"/>
        <v>0</v>
      </c>
      <c r="I67" s="79" t="str">
        <f t="shared" ca="1" si="7"/>
        <v/>
      </c>
      <c r="J67" s="266" t="str">
        <f ca="1">IFERROR(INDEX(IF($B67,AssetName,
  IF($C67,SharingActorName,
  IF($D67,SharedResourceName,
  IF($E67,SharedNonAssetDataName,
  IF($F67,SharedConnectionName,""))))),$G67),"")</f>
        <v/>
      </c>
      <c r="K67" s="267"/>
      <c r="L67" s="82" t="b">
        <f ca="1">AND(IFERROR(INDEX(IF($B67,MeaningfulAssetElv,
  IF($C67,MeaningfulSharingActorElv,
  IF($D67, MeaningfulSharedResourceElv,
  IF($E67,MeaningfulSharedNonAssetDataElv,
  IF($F67,MeaningfulSharedConnectionElv,FALSE))))),
  IF($B67,$H67,$G67),
  IF($B67,L$3,L$1)),
FALSE),
$J67&lt;&gt;"")</f>
        <v>0</v>
      </c>
      <c r="M67" s="83" t="b">
        <f ca="1">AND(IFERROR(INDEX(IF($B67,MeaningfulAssetElv,
  IF($C67,MeaningfulSharingActorElv,
  IF($D67, MeaningfulSharedResourceElv,
  IF($E67,MeaningfulSharedNonAssetDataElv,
  IF($F67,MeaningfulSharedConnectionElv,FALSE))))),
  IF($B67,$H67,$G67),
  IF($B67,M$3,M$1)),
FALSE),
$J67&lt;&gt;"")</f>
        <v>0</v>
      </c>
      <c r="N67" s="84" t="b">
        <f ca="1">AND(IFERROR(INDEX(IF($B67,MeaningfulAssetElv,
  IF($C67,MeaningfulSharingActorElv,
  IF($D67, MeaningfulSharedResourceElv,
  IF($E67,MeaningfulSharedNonAssetDataElv,
  IF($F67,MeaningfulSharedConnectionElv,FALSE))))),
  IF($B67,$H67,$G67),
  IF($B67,N$3,N$1)),
FALSE),
$J67&lt;&gt;"")</f>
        <v>0</v>
      </c>
      <c r="O67" s="82" t="b">
        <f ca="1">AND(IFERROR(INDEX(IF($B67,MeaningfulAssetDoS,
  IF($C67,MeaningfulSharingActorDoS,
  IF($D67,MeaningfulSharedResourceDoS,
  IF($E67,MeaningfulSharedNonAssetDataDoS,
  IF($F67,MeaningfulSharedConnectionDoS,FALSE))))),
  IF($B67,$H67,$G67),
  IF($B67,O$3,O$1)),
FALSE),
$J67&lt;&gt;"")</f>
        <v>0</v>
      </c>
      <c r="P67" s="83" t="b">
        <f ca="1">AND(IFERROR(INDEX(IF($B67,MeaningfulAssetDoS,
  IF($C67,MeaningfulSharingActorDoS,
  IF($D67,MeaningfulSharedResourceDoS,
  IF($E67,MeaningfulSharedNonAssetDataDoS,
  IF($F67,MeaningfulSharedConnectionDoS,FALSE))))),
  IF($B67,$H67,$G67),
  IF($B67,P$3,P$1)),
FALSE),
$J67&lt;&gt;"")</f>
        <v>0</v>
      </c>
      <c r="Q67" s="84" t="b">
        <f ca="1">AND(IFERROR(INDEX(IF($B67,MeaningfulAssetDoS,
  IF($C67,MeaningfulSharingActorDoS,
  IF($D67,MeaningfulSharedResourceDoS,
  IF($E67,MeaningfulSharedNonAssetDataDoS,
  IF($F67,MeaningfulSharedConnectionDoS,FALSE))))),
  IF($B67,$H67,$G67),
  IF($B67,Q$3,Q$1)),
FALSE),
$J67&lt;&gt;"")</f>
        <v>0</v>
      </c>
      <c r="S67" s="22">
        <f t="shared" si="8"/>
        <v>66</v>
      </c>
      <c r="T67" s="22" t="str">
        <f t="shared" ca="1" si="15"/>
        <v/>
      </c>
      <c r="U67" s="22">
        <f t="shared" ca="1" si="15"/>
        <v>0</v>
      </c>
      <c r="V67" s="22" t="b">
        <f t="shared" ca="1" si="10"/>
        <v>1</v>
      </c>
      <c r="W67" s="22" t="b">
        <f t="shared" ca="1" si="11"/>
        <v>0</v>
      </c>
      <c r="Y67" s="191"/>
      <c r="Z67" s="192"/>
      <c r="AA67" s="193"/>
      <c r="AB67" s="191"/>
      <c r="AC67" s="192"/>
      <c r="AD67" s="193"/>
    </row>
    <row r="68" spans="1:30" ht="16">
      <c r="A68" s="45">
        <f>ROW()</f>
        <v>68</v>
      </c>
      <c r="B68" s="45" t="b">
        <f t="shared" ref="B68:F87" ca="1" si="16">AND($A68&gt;=B$2,$A68&lt;=B$3)</f>
        <v>0</v>
      </c>
      <c r="C68" s="45" t="b">
        <f t="shared" ca="1" si="16"/>
        <v>0</v>
      </c>
      <c r="D68" s="45" t="b">
        <f t="shared" ca="1" si="16"/>
        <v>0</v>
      </c>
      <c r="E68" s="45" t="b">
        <f t="shared" ca="1" si="16"/>
        <v>0</v>
      </c>
      <c r="F68" s="45" t="b">
        <f t="shared" ca="1" si="16"/>
        <v>0</v>
      </c>
      <c r="G68" s="77">
        <f t="shared" ca="1" si="5"/>
        <v>0</v>
      </c>
      <c r="H68" s="22">
        <f t="shared" ca="1" si="6"/>
        <v>0</v>
      </c>
      <c r="I68" s="79" t="str">
        <f t="shared" ca="1" si="7"/>
        <v/>
      </c>
      <c r="J68" s="268"/>
      <c r="K68" s="269"/>
      <c r="L68" s="47" t="b">
        <f ca="1">AND(IFERROR(INDEX(IF($B68,MeaningfulAssetElv,
  IF($C68,MeaningfulSharingActorElv,
  IF($D68, MeaningfulSharedResourceElv,
  IF($E68,MeaningfulSharedNonAssetDataElv,
  IF($F68,MeaningfulSharedConnectionElv,FALSE))))),
  IF($B68,$H68,$G68),
  IF($B68,L$3,L$2)),
FALSE),
$J67&lt;&gt;"")</f>
        <v>0</v>
      </c>
      <c r="M68" s="85" t="b">
        <f ca="1">AND(IFERROR(INDEX(IF($B68,MeaningfulAssetElv,
  IF($C68,MeaningfulSharingActorElv,
  IF($D68, MeaningfulSharedResourceElv,
  IF($E68,MeaningfulSharedNonAssetDataElv,
  IF($F68,MeaningfulSharedConnectionElv,FALSE))))),
  IF($B68,$H68,$G68),
  IF($B68,M$3,M$2)),
FALSE),
$J67&lt;&gt;"")</f>
        <v>0</v>
      </c>
      <c r="N68" s="86" t="b">
        <f ca="1">AND(IFERROR(INDEX(IF($B68,MeaningfulAssetElv,
  IF($C68,MeaningfulSharingActorElv,
  IF($D68, MeaningfulSharedResourceElv,
  IF($E68,MeaningfulSharedNonAssetDataElv,
  IF($F68,MeaningfulSharedConnectionElv,FALSE))))),
  IF($B68,$H68,$G68),
  IF($B68,N$3,N$2)),
FALSE),
$J67&lt;&gt;"")</f>
        <v>0</v>
      </c>
      <c r="O68" s="47" t="b">
        <f ca="1">AND(IFERROR(INDEX(IF($B68,MeaningfulAssetDoS,
  IF($C68,MeaningfulSharingActorDoS,
  IF($D68,MeaningfulSharedResourceDoS,
  IF($E68,MeaningfulSharedNonAssetDataDoS,
  IF($F68,MeaningfulSharedConnectionDoS,FALSE))))),
  IF($B68,$H68,$G68),
  IF($B68,O$3,O$2)),
FALSE),
$J67&lt;&gt;"")</f>
        <v>0</v>
      </c>
      <c r="P68" s="85" t="b">
        <f ca="1">AND(IFERROR(INDEX(IF($B68,MeaningfulAssetDoS,
  IF($C68,MeaningfulSharingActorDoS,
  IF($D68,MeaningfulSharedResourceDoS,
  IF($E68,MeaningfulSharedNonAssetDataDoS,
  IF($F68,MeaningfulSharedConnectionDoS,FALSE))))),
  IF($B68,$H68,$G68),
  IF($B68,P$3,P$2)),
FALSE),
$J67&lt;&gt;"")</f>
        <v>0</v>
      </c>
      <c r="Q68" s="86" t="b">
        <f ca="1">AND(IFERROR(INDEX(IF($B68,MeaningfulAssetDoS,
  IF($C68,MeaningfulSharingActorDoS,
  IF($D68,MeaningfulSharedResourceDoS,
  IF($E68,MeaningfulSharedNonAssetDataDoS,
  IF($F68,MeaningfulSharedConnectionDoS,FALSE))))),
  IF($B68,$H68,$G68),
  IF($B68,Q$3,Q$2)),
FALSE),
$J67&lt;&gt;"")</f>
        <v>0</v>
      </c>
      <c r="S68" s="22">
        <f t="shared" si="8"/>
        <v>67</v>
      </c>
      <c r="T68" s="22" t="str">
        <f t="shared" ca="1" si="15"/>
        <v/>
      </c>
      <c r="U68" s="22" t="str">
        <f t="shared" ca="1" si="15"/>
        <v/>
      </c>
      <c r="V68" s="22" t="b">
        <f t="shared" ca="1" si="10"/>
        <v>1</v>
      </c>
      <c r="W68" s="22" t="b">
        <f t="shared" ca="1" si="11"/>
        <v>1</v>
      </c>
      <c r="Y68" s="194"/>
      <c r="Z68" s="195"/>
      <c r="AA68" s="196"/>
      <c r="AB68" s="194"/>
      <c r="AC68" s="195"/>
      <c r="AD68" s="196"/>
    </row>
    <row r="69" spans="1:30" ht="16">
      <c r="A69" s="45">
        <f>ROW()</f>
        <v>69</v>
      </c>
      <c r="B69" s="45" t="b">
        <f t="shared" ca="1" si="16"/>
        <v>0</v>
      </c>
      <c r="C69" s="45" t="b">
        <f t="shared" ca="1" si="16"/>
        <v>0</v>
      </c>
      <c r="D69" s="45" t="b">
        <f t="shared" ca="1" si="16"/>
        <v>0</v>
      </c>
      <c r="E69" s="45" t="b">
        <f t="shared" ca="1" si="16"/>
        <v>0</v>
      </c>
      <c r="F69" s="45" t="b">
        <f t="shared" ca="1" si="16"/>
        <v>0</v>
      </c>
      <c r="G69" s="77">
        <f t="shared" ca="1" si="5"/>
        <v>0</v>
      </c>
      <c r="H69" s="22">
        <f t="shared" ca="1" si="6"/>
        <v>0</v>
      </c>
      <c r="I69" s="79" t="str">
        <f t="shared" ca="1" si="7"/>
        <v/>
      </c>
      <c r="J69" s="266" t="str">
        <f ca="1">IFERROR(INDEX(IF($B69,AssetName,
  IF($C69,SharingActorName,
  IF($D69,SharedResourceName,
  IF($E69,SharedNonAssetDataName,
  IF($F69,SharedConnectionName,""))))),$G69),"")</f>
        <v/>
      </c>
      <c r="K69" s="267"/>
      <c r="L69" s="82" t="b">
        <f ca="1">AND(IFERROR(INDEX(IF($B69,MeaningfulAssetElv,
  IF($C69,MeaningfulSharingActorElv,
  IF($D69, MeaningfulSharedResourceElv,
  IF($E69,MeaningfulSharedNonAssetDataElv,
  IF($F69,MeaningfulSharedConnectionElv,FALSE))))),
  IF($B69,$H69,$G69),
  IF($B69,L$3,L$1)),
FALSE),
$J69&lt;&gt;"")</f>
        <v>0</v>
      </c>
      <c r="M69" s="83" t="b">
        <f ca="1">AND(IFERROR(INDEX(IF($B69,MeaningfulAssetElv,
  IF($C69,MeaningfulSharingActorElv,
  IF($D69, MeaningfulSharedResourceElv,
  IF($E69,MeaningfulSharedNonAssetDataElv,
  IF($F69,MeaningfulSharedConnectionElv,FALSE))))),
  IF($B69,$H69,$G69),
  IF($B69,M$3,M$1)),
FALSE),
$J69&lt;&gt;"")</f>
        <v>0</v>
      </c>
      <c r="N69" s="84" t="b">
        <f ca="1">AND(IFERROR(INDEX(IF($B69,MeaningfulAssetElv,
  IF($C69,MeaningfulSharingActorElv,
  IF($D69, MeaningfulSharedResourceElv,
  IF($E69,MeaningfulSharedNonAssetDataElv,
  IF($F69,MeaningfulSharedConnectionElv,FALSE))))),
  IF($B69,$H69,$G69),
  IF($B69,N$3,N$1)),
FALSE),
$J69&lt;&gt;"")</f>
        <v>0</v>
      </c>
      <c r="O69" s="82" t="b">
        <f ca="1">AND(IFERROR(INDEX(IF($B69,MeaningfulAssetDoS,
  IF($C69,MeaningfulSharingActorDoS,
  IF($D69,MeaningfulSharedResourceDoS,
  IF($E69,MeaningfulSharedNonAssetDataDoS,
  IF($F69,MeaningfulSharedConnectionDoS,FALSE))))),
  IF($B69,$H69,$G69),
  IF($B69,O$3,O$1)),
FALSE),
$J69&lt;&gt;"")</f>
        <v>0</v>
      </c>
      <c r="P69" s="83" t="b">
        <f ca="1">AND(IFERROR(INDEX(IF($B69,MeaningfulAssetDoS,
  IF($C69,MeaningfulSharingActorDoS,
  IF($D69,MeaningfulSharedResourceDoS,
  IF($E69,MeaningfulSharedNonAssetDataDoS,
  IF($F69,MeaningfulSharedConnectionDoS,FALSE))))),
  IF($B69,$H69,$G69),
  IF($B69,P$3,P$1)),
FALSE),
$J69&lt;&gt;"")</f>
        <v>0</v>
      </c>
      <c r="Q69" s="84" t="b">
        <f ca="1">AND(IFERROR(INDEX(IF($B69,MeaningfulAssetDoS,
  IF($C69,MeaningfulSharingActorDoS,
  IF($D69,MeaningfulSharedResourceDoS,
  IF($E69,MeaningfulSharedNonAssetDataDoS,
  IF($F69,MeaningfulSharedConnectionDoS,FALSE))))),
  IF($B69,$H69,$G69),
  IF($B69,Q$3,Q$1)),
FALSE),
$J69&lt;&gt;"")</f>
        <v>0</v>
      </c>
      <c r="S69" s="22">
        <f t="shared" si="8"/>
        <v>68</v>
      </c>
      <c r="T69" s="22" t="str">
        <f t="shared" ca="1" si="15"/>
        <v/>
      </c>
      <c r="U69" s="22">
        <f t="shared" ca="1" si="15"/>
        <v>0</v>
      </c>
      <c r="V69" s="22" t="b">
        <f t="shared" ca="1" si="10"/>
        <v>1</v>
      </c>
      <c r="W69" s="22" t="b">
        <f t="shared" ca="1" si="11"/>
        <v>0</v>
      </c>
      <c r="Y69" s="191"/>
      <c r="Z69" s="192"/>
      <c r="AA69" s="193"/>
      <c r="AB69" s="191"/>
      <c r="AC69" s="192"/>
      <c r="AD69" s="193"/>
    </row>
    <row r="70" spans="1:30" ht="16">
      <c r="A70" s="45">
        <f>ROW()</f>
        <v>70</v>
      </c>
      <c r="B70" s="45" t="b">
        <f t="shared" ca="1" si="16"/>
        <v>0</v>
      </c>
      <c r="C70" s="45" t="b">
        <f t="shared" ca="1" si="16"/>
        <v>0</v>
      </c>
      <c r="D70" s="45" t="b">
        <f t="shared" ca="1" si="16"/>
        <v>0</v>
      </c>
      <c r="E70" s="45" t="b">
        <f t="shared" ca="1" si="16"/>
        <v>0</v>
      </c>
      <c r="F70" s="45" t="b">
        <f t="shared" ca="1" si="16"/>
        <v>0</v>
      </c>
      <c r="G70" s="77">
        <f t="shared" ca="1" si="5"/>
        <v>0</v>
      </c>
      <c r="H70" s="22">
        <f t="shared" ca="1" si="6"/>
        <v>0</v>
      </c>
      <c r="I70" s="79" t="str">
        <f t="shared" ca="1" si="7"/>
        <v/>
      </c>
      <c r="J70" s="268"/>
      <c r="K70" s="269"/>
      <c r="L70" s="47" t="b">
        <f ca="1">AND(IFERROR(INDEX(IF($B70,MeaningfulAssetElv,
  IF($C70,MeaningfulSharingActorElv,
  IF($D70, MeaningfulSharedResourceElv,
  IF($E70,MeaningfulSharedNonAssetDataElv,
  IF($F70,MeaningfulSharedConnectionElv,FALSE))))),
  IF($B70,$H70,$G70),
  IF($B70,L$3,L$2)),
FALSE),
$J69&lt;&gt;"")</f>
        <v>0</v>
      </c>
      <c r="M70" s="85" t="b">
        <f ca="1">AND(IFERROR(INDEX(IF($B70,MeaningfulAssetElv,
  IF($C70,MeaningfulSharingActorElv,
  IF($D70, MeaningfulSharedResourceElv,
  IF($E70,MeaningfulSharedNonAssetDataElv,
  IF($F70,MeaningfulSharedConnectionElv,FALSE))))),
  IF($B70,$H70,$G70),
  IF($B70,M$3,M$2)),
FALSE),
$J69&lt;&gt;"")</f>
        <v>0</v>
      </c>
      <c r="N70" s="86" t="b">
        <f ca="1">AND(IFERROR(INDEX(IF($B70,MeaningfulAssetElv,
  IF($C70,MeaningfulSharingActorElv,
  IF($D70, MeaningfulSharedResourceElv,
  IF($E70,MeaningfulSharedNonAssetDataElv,
  IF($F70,MeaningfulSharedConnectionElv,FALSE))))),
  IF($B70,$H70,$G70),
  IF($B70,N$3,N$2)),
FALSE),
$J69&lt;&gt;"")</f>
        <v>0</v>
      </c>
      <c r="O70" s="47" t="b">
        <f ca="1">AND(IFERROR(INDEX(IF($B70,MeaningfulAssetDoS,
  IF($C70,MeaningfulSharingActorDoS,
  IF($D70,MeaningfulSharedResourceDoS,
  IF($E70,MeaningfulSharedNonAssetDataDoS,
  IF($F70,MeaningfulSharedConnectionDoS,FALSE))))),
  IF($B70,$H70,$G70),
  IF($B70,O$3,O$2)),
FALSE),
$J69&lt;&gt;"")</f>
        <v>0</v>
      </c>
      <c r="P70" s="85" t="b">
        <f ca="1">AND(IFERROR(INDEX(IF($B70,MeaningfulAssetDoS,
  IF($C70,MeaningfulSharingActorDoS,
  IF($D70,MeaningfulSharedResourceDoS,
  IF($E70,MeaningfulSharedNonAssetDataDoS,
  IF($F70,MeaningfulSharedConnectionDoS,FALSE))))),
  IF($B70,$H70,$G70),
  IF($B70,P$3,P$2)),
FALSE),
$J69&lt;&gt;"")</f>
        <v>0</v>
      </c>
      <c r="Q70" s="86" t="b">
        <f ca="1">AND(IFERROR(INDEX(IF($B70,MeaningfulAssetDoS,
  IF($C70,MeaningfulSharingActorDoS,
  IF($D70,MeaningfulSharedResourceDoS,
  IF($E70,MeaningfulSharedNonAssetDataDoS,
  IF($F70,MeaningfulSharedConnectionDoS,FALSE))))),
  IF($B70,$H70,$G70),
  IF($B70,Q$3,Q$2)),
FALSE),
$J69&lt;&gt;"")</f>
        <v>0</v>
      </c>
      <c r="S70" s="22">
        <f t="shared" si="8"/>
        <v>69</v>
      </c>
      <c r="T70" s="22" t="str">
        <f t="shared" ca="1" si="15"/>
        <v/>
      </c>
      <c r="U70" s="22" t="str">
        <f t="shared" ca="1" si="15"/>
        <v/>
      </c>
      <c r="V70" s="22" t="b">
        <f t="shared" ca="1" si="10"/>
        <v>1</v>
      </c>
      <c r="W70" s="22" t="b">
        <f t="shared" ca="1" si="11"/>
        <v>1</v>
      </c>
      <c r="Y70" s="194"/>
      <c r="Z70" s="195"/>
      <c r="AA70" s="196"/>
      <c r="AB70" s="194"/>
      <c r="AC70" s="195"/>
      <c r="AD70" s="196"/>
    </row>
    <row r="71" spans="1:30" ht="16">
      <c r="A71" s="45">
        <f>ROW()</f>
        <v>71</v>
      </c>
      <c r="B71" s="45" t="b">
        <f t="shared" ca="1" si="16"/>
        <v>0</v>
      </c>
      <c r="C71" s="45" t="b">
        <f t="shared" ca="1" si="16"/>
        <v>0</v>
      </c>
      <c r="D71" s="45" t="b">
        <f t="shared" ca="1" si="16"/>
        <v>0</v>
      </c>
      <c r="E71" s="45" t="b">
        <f t="shared" ca="1" si="16"/>
        <v>0</v>
      </c>
      <c r="F71" s="45" t="b">
        <f t="shared" ca="1" si="16"/>
        <v>0</v>
      </c>
      <c r="G71" s="77">
        <f t="shared" ca="1" si="5"/>
        <v>0</v>
      </c>
      <c r="H71" s="22">
        <f t="shared" ca="1" si="6"/>
        <v>0</v>
      </c>
      <c r="I71" s="79" t="str">
        <f t="shared" ca="1" si="7"/>
        <v/>
      </c>
      <c r="J71" s="266" t="str">
        <f ca="1">IFERROR(INDEX(IF($B71,AssetName,
  IF($C71,SharingActorName,
  IF($D71,SharedResourceName,
  IF($E71,SharedNonAssetDataName,
  IF($F71,SharedConnectionName,""))))),$G71),"")</f>
        <v/>
      </c>
      <c r="K71" s="267"/>
      <c r="L71" s="82" t="b">
        <f ca="1">AND(IFERROR(INDEX(IF($B71,MeaningfulAssetElv,
  IF($C71,MeaningfulSharingActorElv,
  IF($D71, MeaningfulSharedResourceElv,
  IF($E71,MeaningfulSharedNonAssetDataElv,
  IF($F71,MeaningfulSharedConnectionElv,FALSE))))),
  IF($B71,$H71,$G71),
  IF($B71,L$3,L$1)),
FALSE),
$J71&lt;&gt;"")</f>
        <v>0</v>
      </c>
      <c r="M71" s="83" t="b">
        <f ca="1">AND(IFERROR(INDEX(IF($B71,MeaningfulAssetElv,
  IF($C71,MeaningfulSharingActorElv,
  IF($D71, MeaningfulSharedResourceElv,
  IF($E71,MeaningfulSharedNonAssetDataElv,
  IF($F71,MeaningfulSharedConnectionElv,FALSE))))),
  IF($B71,$H71,$G71),
  IF($B71,M$3,M$1)),
FALSE),
$J71&lt;&gt;"")</f>
        <v>0</v>
      </c>
      <c r="N71" s="84" t="b">
        <f ca="1">AND(IFERROR(INDEX(IF($B71,MeaningfulAssetElv,
  IF($C71,MeaningfulSharingActorElv,
  IF($D71, MeaningfulSharedResourceElv,
  IF($E71,MeaningfulSharedNonAssetDataElv,
  IF($F71,MeaningfulSharedConnectionElv,FALSE))))),
  IF($B71,$H71,$G71),
  IF($B71,N$3,N$1)),
FALSE),
$J71&lt;&gt;"")</f>
        <v>0</v>
      </c>
      <c r="O71" s="82" t="b">
        <f ca="1">AND(IFERROR(INDEX(IF($B71,MeaningfulAssetDoS,
  IF($C71,MeaningfulSharingActorDoS,
  IF($D71,MeaningfulSharedResourceDoS,
  IF($E71,MeaningfulSharedNonAssetDataDoS,
  IF($F71,MeaningfulSharedConnectionDoS,FALSE))))),
  IF($B71,$H71,$G71),
  IF($B71,O$3,O$1)),
FALSE),
$J71&lt;&gt;"")</f>
        <v>0</v>
      </c>
      <c r="P71" s="83" t="b">
        <f ca="1">AND(IFERROR(INDEX(IF($B71,MeaningfulAssetDoS,
  IF($C71,MeaningfulSharingActorDoS,
  IF($D71,MeaningfulSharedResourceDoS,
  IF($E71,MeaningfulSharedNonAssetDataDoS,
  IF($F71,MeaningfulSharedConnectionDoS,FALSE))))),
  IF($B71,$H71,$G71),
  IF($B71,P$3,P$1)),
FALSE),
$J71&lt;&gt;"")</f>
        <v>0</v>
      </c>
      <c r="Q71" s="84" t="b">
        <f ca="1">AND(IFERROR(INDEX(IF($B71,MeaningfulAssetDoS,
  IF($C71,MeaningfulSharingActorDoS,
  IF($D71,MeaningfulSharedResourceDoS,
  IF($E71,MeaningfulSharedNonAssetDataDoS,
  IF($F71,MeaningfulSharedConnectionDoS,FALSE))))),
  IF($B71,$H71,$G71),
  IF($B71,Q$3,Q$1)),
FALSE),
$J71&lt;&gt;"")</f>
        <v>0</v>
      </c>
      <c r="S71" s="22">
        <f t="shared" si="8"/>
        <v>70</v>
      </c>
      <c r="T71" s="22" t="str">
        <f t="shared" ca="1" si="15"/>
        <v/>
      </c>
      <c r="U71" s="22">
        <f t="shared" ca="1" si="15"/>
        <v>0</v>
      </c>
      <c r="V71" s="22" t="b">
        <f t="shared" ca="1" si="10"/>
        <v>1</v>
      </c>
      <c r="W71" s="22" t="b">
        <f t="shared" ca="1" si="11"/>
        <v>0</v>
      </c>
      <c r="Y71" s="191"/>
      <c r="Z71" s="192"/>
      <c r="AA71" s="193"/>
      <c r="AB71" s="191"/>
      <c r="AC71" s="192"/>
      <c r="AD71" s="193"/>
    </row>
    <row r="72" spans="1:30" ht="16">
      <c r="A72" s="45">
        <f>ROW()</f>
        <v>72</v>
      </c>
      <c r="B72" s="45" t="b">
        <f t="shared" ca="1" si="16"/>
        <v>0</v>
      </c>
      <c r="C72" s="45" t="b">
        <f t="shared" ca="1" si="16"/>
        <v>0</v>
      </c>
      <c r="D72" s="45" t="b">
        <f t="shared" ca="1" si="16"/>
        <v>0</v>
      </c>
      <c r="E72" s="45" t="b">
        <f t="shared" ca="1" si="16"/>
        <v>0</v>
      </c>
      <c r="F72" s="45" t="b">
        <f t="shared" ca="1" si="16"/>
        <v>0</v>
      </c>
      <c r="G72" s="77">
        <f t="shared" ref="G72:G106" ca="1" si="17">ROUNDUP(H72/2,0)</f>
        <v>0</v>
      </c>
      <c r="H72" s="22">
        <f t="shared" ref="H72:H106" ca="1" si="18">IF($B72,$A72-$B$2,
  IF($C72,$A72-$C$2,
  IF($D72,$A72-$D$2,
  IF($E72,$A72-$E$2,
  IF($F72,$A72-$F$2,-1)))))+1</f>
        <v>0</v>
      </c>
      <c r="I72" s="79" t="str">
        <f t="shared" ref="I72:I106" ca="1" si="19">IF($B72,$B$6,
  IF($C72,$C$6,
  IF($D72,$D$6,
  IF($E72,$E$6,
  IF($F72,$F$6,"")))))</f>
        <v/>
      </c>
      <c r="J72" s="268"/>
      <c r="K72" s="269"/>
      <c r="L72" s="47" t="b">
        <f ca="1">AND(IFERROR(INDEX(IF($B72,MeaningfulAssetElv,
  IF($C72,MeaningfulSharingActorElv,
  IF($D72, MeaningfulSharedResourceElv,
  IF($E72,MeaningfulSharedNonAssetDataElv,
  IF($F72,MeaningfulSharedConnectionElv,FALSE))))),
  IF($B72,$H72,$G72),
  IF($B72,L$3,L$2)),
FALSE),
$J71&lt;&gt;"")</f>
        <v>0</v>
      </c>
      <c r="M72" s="85" t="b">
        <f ca="1">AND(IFERROR(INDEX(IF($B72,MeaningfulAssetElv,
  IF($C72,MeaningfulSharingActorElv,
  IF($D72, MeaningfulSharedResourceElv,
  IF($E72,MeaningfulSharedNonAssetDataElv,
  IF($F72,MeaningfulSharedConnectionElv,FALSE))))),
  IF($B72,$H72,$G72),
  IF($B72,M$3,M$2)),
FALSE),
$J71&lt;&gt;"")</f>
        <v>0</v>
      </c>
      <c r="N72" s="86" t="b">
        <f ca="1">AND(IFERROR(INDEX(IF($B72,MeaningfulAssetElv,
  IF($C72,MeaningfulSharingActorElv,
  IF($D72, MeaningfulSharedResourceElv,
  IF($E72,MeaningfulSharedNonAssetDataElv,
  IF($F72,MeaningfulSharedConnectionElv,FALSE))))),
  IF($B72,$H72,$G72),
  IF($B72,N$3,N$2)),
FALSE),
$J71&lt;&gt;"")</f>
        <v>0</v>
      </c>
      <c r="O72" s="47" t="b">
        <f ca="1">AND(IFERROR(INDEX(IF($B72,MeaningfulAssetDoS,
  IF($C72,MeaningfulSharingActorDoS,
  IF($D72,MeaningfulSharedResourceDoS,
  IF($E72,MeaningfulSharedNonAssetDataDoS,
  IF($F72,MeaningfulSharedConnectionDoS,FALSE))))),
  IF($B72,$H72,$G72),
  IF($B72,O$3,O$2)),
FALSE),
$J71&lt;&gt;"")</f>
        <v>0</v>
      </c>
      <c r="P72" s="85" t="b">
        <f ca="1">AND(IFERROR(INDEX(IF($B72,MeaningfulAssetDoS,
  IF($C72,MeaningfulSharingActorDoS,
  IF($D72,MeaningfulSharedResourceDoS,
  IF($E72,MeaningfulSharedNonAssetDataDoS,
  IF($F72,MeaningfulSharedConnectionDoS,FALSE))))),
  IF($B72,$H72,$G72),
  IF($B72,P$3,P$2)),
FALSE),
$J71&lt;&gt;"")</f>
        <v>0</v>
      </c>
      <c r="Q72" s="86" t="b">
        <f ca="1">AND(IFERROR(INDEX(IF($B72,MeaningfulAssetDoS,
  IF($C72,MeaningfulSharingActorDoS,
  IF($D72,MeaningfulSharedResourceDoS,
  IF($E72,MeaningfulSharedNonAssetDataDoS,
  IF($F72,MeaningfulSharedConnectionDoS,FALSE))))),
  IF($B72,$H72,$G72),
  IF($B72,Q$3,Q$2)),
FALSE),
$J71&lt;&gt;"")</f>
        <v>0</v>
      </c>
      <c r="S72" s="22">
        <f t="shared" ref="S72:S106" si="20">A72-1</f>
        <v>71</v>
      </c>
      <c r="T72" s="22" t="str">
        <f t="shared" ca="1" si="15"/>
        <v/>
      </c>
      <c r="U72" s="22" t="str">
        <f t="shared" ca="1" si="15"/>
        <v/>
      </c>
      <c r="V72" s="22" t="b">
        <f t="shared" ref="V72:V106" ca="1" si="21">$T72=$I72</f>
        <v>1</v>
      </c>
      <c r="W72" s="22" t="b">
        <f t="shared" ref="W72:W106" ca="1" si="22">$U72=$J72</f>
        <v>1</v>
      </c>
      <c r="Y72" s="194"/>
      <c r="Z72" s="195"/>
      <c r="AA72" s="196"/>
      <c r="AB72" s="194"/>
      <c r="AC72" s="195"/>
      <c r="AD72" s="196"/>
    </row>
    <row r="73" spans="1:30" ht="16">
      <c r="A73" s="45">
        <f>ROW()</f>
        <v>73</v>
      </c>
      <c r="B73" s="45" t="b">
        <f t="shared" ca="1" si="16"/>
        <v>0</v>
      </c>
      <c r="C73" s="45" t="b">
        <f t="shared" ca="1" si="16"/>
        <v>0</v>
      </c>
      <c r="D73" s="45" t="b">
        <f t="shared" ca="1" si="16"/>
        <v>0</v>
      </c>
      <c r="E73" s="45" t="b">
        <f t="shared" ca="1" si="16"/>
        <v>0</v>
      </c>
      <c r="F73" s="45" t="b">
        <f t="shared" ca="1" si="16"/>
        <v>0</v>
      </c>
      <c r="G73" s="77">
        <f t="shared" ca="1" si="17"/>
        <v>0</v>
      </c>
      <c r="H73" s="22">
        <f t="shared" ca="1" si="18"/>
        <v>0</v>
      </c>
      <c r="I73" s="79" t="str">
        <f t="shared" ca="1" si="19"/>
        <v/>
      </c>
      <c r="J73" s="266" t="str">
        <f ca="1">IFERROR(INDEX(IF($B73,AssetName,
  IF($C73,SharingActorName,
  IF($D73,SharedResourceName,
  IF($E73,SharedNonAssetDataName,
  IF($F73,SharedConnectionName,""))))),$G73),"")</f>
        <v/>
      </c>
      <c r="K73" s="267"/>
      <c r="L73" s="82" t="b">
        <f ca="1">AND(IFERROR(INDEX(IF($B73,MeaningfulAssetElv,
  IF($C73,MeaningfulSharingActorElv,
  IF($D73, MeaningfulSharedResourceElv,
  IF($E73,MeaningfulSharedNonAssetDataElv,
  IF($F73,MeaningfulSharedConnectionElv,FALSE))))),
  IF($B73,$H73,$G73),
  IF($B73,L$3,L$1)),
FALSE),
$J73&lt;&gt;"")</f>
        <v>0</v>
      </c>
      <c r="M73" s="83" t="b">
        <f ca="1">AND(IFERROR(INDEX(IF($B73,MeaningfulAssetElv,
  IF($C73,MeaningfulSharingActorElv,
  IF($D73, MeaningfulSharedResourceElv,
  IF($E73,MeaningfulSharedNonAssetDataElv,
  IF($F73,MeaningfulSharedConnectionElv,FALSE))))),
  IF($B73,$H73,$G73),
  IF($B73,M$3,M$1)),
FALSE),
$J73&lt;&gt;"")</f>
        <v>0</v>
      </c>
      <c r="N73" s="84" t="b">
        <f ca="1">AND(IFERROR(INDEX(IF($B73,MeaningfulAssetElv,
  IF($C73,MeaningfulSharingActorElv,
  IF($D73, MeaningfulSharedResourceElv,
  IF($E73,MeaningfulSharedNonAssetDataElv,
  IF($F73,MeaningfulSharedConnectionElv,FALSE))))),
  IF($B73,$H73,$G73),
  IF($B73,N$3,N$1)),
FALSE),
$J73&lt;&gt;"")</f>
        <v>0</v>
      </c>
      <c r="O73" s="82" t="b">
        <f ca="1">AND(IFERROR(INDEX(IF($B73,MeaningfulAssetDoS,
  IF($C73,MeaningfulSharingActorDoS,
  IF($D73,MeaningfulSharedResourceDoS,
  IF($E73,MeaningfulSharedNonAssetDataDoS,
  IF($F73,MeaningfulSharedConnectionDoS,FALSE))))),
  IF($B73,$H73,$G73),
  IF($B73,O$3,O$1)),
FALSE),
$J73&lt;&gt;"")</f>
        <v>0</v>
      </c>
      <c r="P73" s="83" t="b">
        <f ca="1">AND(IFERROR(INDEX(IF($B73,MeaningfulAssetDoS,
  IF($C73,MeaningfulSharingActorDoS,
  IF($D73,MeaningfulSharedResourceDoS,
  IF($E73,MeaningfulSharedNonAssetDataDoS,
  IF($F73,MeaningfulSharedConnectionDoS,FALSE))))),
  IF($B73,$H73,$G73),
  IF($B73,P$3,P$1)),
FALSE),
$J73&lt;&gt;"")</f>
        <v>0</v>
      </c>
      <c r="Q73" s="84" t="b">
        <f ca="1">AND(IFERROR(INDEX(IF($B73,MeaningfulAssetDoS,
  IF($C73,MeaningfulSharingActorDoS,
  IF($D73,MeaningfulSharedResourceDoS,
  IF($E73,MeaningfulSharedNonAssetDataDoS,
  IF($F73,MeaningfulSharedConnectionDoS,FALSE))))),
  IF($B73,$H73,$G73),
  IF($B73,Q$3,Q$1)),
FALSE),
$J73&lt;&gt;"")</f>
        <v>0</v>
      </c>
      <c r="S73" s="22">
        <f t="shared" si="20"/>
        <v>72</v>
      </c>
      <c r="T73" s="22" t="str">
        <f t="shared" ca="1" si="15"/>
        <v/>
      </c>
      <c r="U73" s="22">
        <f t="shared" ca="1" si="15"/>
        <v>0</v>
      </c>
      <c r="V73" s="22" t="b">
        <f t="shared" ca="1" si="21"/>
        <v>1</v>
      </c>
      <c r="W73" s="22" t="b">
        <f t="shared" ca="1" si="22"/>
        <v>0</v>
      </c>
      <c r="Y73" s="191"/>
      <c r="Z73" s="192"/>
      <c r="AA73" s="193"/>
      <c r="AB73" s="191"/>
      <c r="AC73" s="192"/>
      <c r="AD73" s="193"/>
    </row>
    <row r="74" spans="1:30" ht="16">
      <c r="A74" s="45">
        <f>ROW()</f>
        <v>74</v>
      </c>
      <c r="B74" s="45" t="b">
        <f t="shared" ca="1" si="16"/>
        <v>0</v>
      </c>
      <c r="C74" s="45" t="b">
        <f t="shared" ca="1" si="16"/>
        <v>0</v>
      </c>
      <c r="D74" s="45" t="b">
        <f t="shared" ca="1" si="16"/>
        <v>0</v>
      </c>
      <c r="E74" s="45" t="b">
        <f t="shared" ca="1" si="16"/>
        <v>0</v>
      </c>
      <c r="F74" s="45" t="b">
        <f t="shared" ca="1" si="16"/>
        <v>0</v>
      </c>
      <c r="G74" s="77">
        <f t="shared" ca="1" si="17"/>
        <v>0</v>
      </c>
      <c r="H74" s="22">
        <f t="shared" ca="1" si="18"/>
        <v>0</v>
      </c>
      <c r="I74" s="79" t="str">
        <f t="shared" ca="1" si="19"/>
        <v/>
      </c>
      <c r="J74" s="268"/>
      <c r="K74" s="269"/>
      <c r="L74" s="47" t="b">
        <f ca="1">AND(IFERROR(INDEX(IF($B74,MeaningfulAssetElv,
  IF($C74,MeaningfulSharingActorElv,
  IF($D74, MeaningfulSharedResourceElv,
  IF($E74,MeaningfulSharedNonAssetDataElv,
  IF($F74,MeaningfulSharedConnectionElv,FALSE))))),
  IF($B74,$H74,$G74),
  IF($B74,L$3,L$2)),
FALSE),
$J73&lt;&gt;"")</f>
        <v>0</v>
      </c>
      <c r="M74" s="85" t="b">
        <f ca="1">AND(IFERROR(INDEX(IF($B74,MeaningfulAssetElv,
  IF($C74,MeaningfulSharingActorElv,
  IF($D74, MeaningfulSharedResourceElv,
  IF($E74,MeaningfulSharedNonAssetDataElv,
  IF($F74,MeaningfulSharedConnectionElv,FALSE))))),
  IF($B74,$H74,$G74),
  IF($B74,M$3,M$2)),
FALSE),
$J73&lt;&gt;"")</f>
        <v>0</v>
      </c>
      <c r="N74" s="86" t="b">
        <f ca="1">AND(IFERROR(INDEX(IF($B74,MeaningfulAssetElv,
  IF($C74,MeaningfulSharingActorElv,
  IF($D74, MeaningfulSharedResourceElv,
  IF($E74,MeaningfulSharedNonAssetDataElv,
  IF($F74,MeaningfulSharedConnectionElv,FALSE))))),
  IF($B74,$H74,$G74),
  IF($B74,N$3,N$2)),
FALSE),
$J73&lt;&gt;"")</f>
        <v>0</v>
      </c>
      <c r="O74" s="47" t="b">
        <f ca="1">AND(IFERROR(INDEX(IF($B74,MeaningfulAssetDoS,
  IF($C74,MeaningfulSharingActorDoS,
  IF($D74,MeaningfulSharedResourceDoS,
  IF($E74,MeaningfulSharedNonAssetDataDoS,
  IF($F74,MeaningfulSharedConnectionDoS,FALSE))))),
  IF($B74,$H74,$G74),
  IF($B74,O$3,O$2)),
FALSE),
$J73&lt;&gt;"")</f>
        <v>0</v>
      </c>
      <c r="P74" s="85" t="b">
        <f ca="1">AND(IFERROR(INDEX(IF($B74,MeaningfulAssetDoS,
  IF($C74,MeaningfulSharingActorDoS,
  IF($D74,MeaningfulSharedResourceDoS,
  IF($E74,MeaningfulSharedNonAssetDataDoS,
  IF($F74,MeaningfulSharedConnectionDoS,FALSE))))),
  IF($B74,$H74,$G74),
  IF($B74,P$3,P$2)),
FALSE),
$J73&lt;&gt;"")</f>
        <v>0</v>
      </c>
      <c r="Q74" s="86" t="b">
        <f ca="1">AND(IFERROR(INDEX(IF($B74,MeaningfulAssetDoS,
  IF($C74,MeaningfulSharingActorDoS,
  IF($D74,MeaningfulSharedResourceDoS,
  IF($E74,MeaningfulSharedNonAssetDataDoS,
  IF($F74,MeaningfulSharedConnectionDoS,FALSE))))),
  IF($B74,$H74,$G74),
  IF($B74,Q$3,Q$2)),
FALSE),
$J73&lt;&gt;"")</f>
        <v>0</v>
      </c>
      <c r="S74" s="22">
        <f t="shared" si="20"/>
        <v>73</v>
      </c>
      <c r="T74" s="22" t="str">
        <f t="shared" ca="1" si="15"/>
        <v/>
      </c>
      <c r="U74" s="22" t="str">
        <f t="shared" ca="1" si="15"/>
        <v/>
      </c>
      <c r="V74" s="22" t="b">
        <f t="shared" ca="1" si="21"/>
        <v>1</v>
      </c>
      <c r="W74" s="22" t="b">
        <f t="shared" ca="1" si="22"/>
        <v>1</v>
      </c>
      <c r="Y74" s="194"/>
      <c r="Z74" s="195"/>
      <c r="AA74" s="196"/>
      <c r="AB74" s="194"/>
      <c r="AC74" s="195"/>
      <c r="AD74" s="196"/>
    </row>
    <row r="75" spans="1:30" ht="16">
      <c r="A75" s="45">
        <f>ROW()</f>
        <v>75</v>
      </c>
      <c r="B75" s="45" t="b">
        <f t="shared" ca="1" si="16"/>
        <v>0</v>
      </c>
      <c r="C75" s="45" t="b">
        <f t="shared" ca="1" si="16"/>
        <v>0</v>
      </c>
      <c r="D75" s="45" t="b">
        <f t="shared" ca="1" si="16"/>
        <v>0</v>
      </c>
      <c r="E75" s="45" t="b">
        <f t="shared" ca="1" si="16"/>
        <v>0</v>
      </c>
      <c r="F75" s="45" t="b">
        <f t="shared" ca="1" si="16"/>
        <v>0</v>
      </c>
      <c r="G75" s="77">
        <f t="shared" ca="1" si="17"/>
        <v>0</v>
      </c>
      <c r="H75" s="22">
        <f t="shared" ca="1" si="18"/>
        <v>0</v>
      </c>
      <c r="I75" s="79" t="str">
        <f t="shared" ca="1" si="19"/>
        <v/>
      </c>
      <c r="J75" s="266" t="str">
        <f ca="1">IFERROR(INDEX(IF($B75,AssetName,
  IF($C75,SharingActorName,
  IF($D75,SharedResourceName,
  IF($E75,SharedNonAssetDataName,
  IF($F75,SharedConnectionName,""))))),$G75),"")</f>
        <v/>
      </c>
      <c r="K75" s="267"/>
      <c r="L75" s="82" t="b">
        <f ca="1">AND(IFERROR(INDEX(IF($B75,MeaningfulAssetElv,
  IF($C75,MeaningfulSharingActorElv,
  IF($D75, MeaningfulSharedResourceElv,
  IF($E75,MeaningfulSharedNonAssetDataElv,
  IF($F75,MeaningfulSharedConnectionElv,FALSE))))),
  IF($B75,$H75,$G75),
  IF($B75,L$3,L$1)),
FALSE),
$J75&lt;&gt;"")</f>
        <v>0</v>
      </c>
      <c r="M75" s="83" t="b">
        <f ca="1">AND(IFERROR(INDEX(IF($B75,MeaningfulAssetElv,
  IF($C75,MeaningfulSharingActorElv,
  IF($D75, MeaningfulSharedResourceElv,
  IF($E75,MeaningfulSharedNonAssetDataElv,
  IF($F75,MeaningfulSharedConnectionElv,FALSE))))),
  IF($B75,$H75,$G75),
  IF($B75,M$3,M$1)),
FALSE),
$J75&lt;&gt;"")</f>
        <v>0</v>
      </c>
      <c r="N75" s="84" t="b">
        <f ca="1">AND(IFERROR(INDEX(IF($B75,MeaningfulAssetElv,
  IF($C75,MeaningfulSharingActorElv,
  IF($D75, MeaningfulSharedResourceElv,
  IF($E75,MeaningfulSharedNonAssetDataElv,
  IF($F75,MeaningfulSharedConnectionElv,FALSE))))),
  IF($B75,$H75,$G75),
  IF($B75,N$3,N$1)),
FALSE),
$J75&lt;&gt;"")</f>
        <v>0</v>
      </c>
      <c r="O75" s="82" t="b">
        <f ca="1">AND(IFERROR(INDEX(IF($B75,MeaningfulAssetDoS,
  IF($C75,MeaningfulSharingActorDoS,
  IF($D75,MeaningfulSharedResourceDoS,
  IF($E75,MeaningfulSharedNonAssetDataDoS,
  IF($F75,MeaningfulSharedConnectionDoS,FALSE))))),
  IF($B75,$H75,$G75),
  IF($B75,O$3,O$1)),
FALSE),
$J75&lt;&gt;"")</f>
        <v>0</v>
      </c>
      <c r="P75" s="83" t="b">
        <f ca="1">AND(IFERROR(INDEX(IF($B75,MeaningfulAssetDoS,
  IF($C75,MeaningfulSharingActorDoS,
  IF($D75,MeaningfulSharedResourceDoS,
  IF($E75,MeaningfulSharedNonAssetDataDoS,
  IF($F75,MeaningfulSharedConnectionDoS,FALSE))))),
  IF($B75,$H75,$G75),
  IF($B75,P$3,P$1)),
FALSE),
$J75&lt;&gt;"")</f>
        <v>0</v>
      </c>
      <c r="Q75" s="84" t="b">
        <f ca="1">AND(IFERROR(INDEX(IF($B75,MeaningfulAssetDoS,
  IF($C75,MeaningfulSharingActorDoS,
  IF($D75,MeaningfulSharedResourceDoS,
  IF($E75,MeaningfulSharedNonAssetDataDoS,
  IF($F75,MeaningfulSharedConnectionDoS,FALSE))))),
  IF($B75,$H75,$G75),
  IF($B75,Q$3,Q$1)),
FALSE),
$J75&lt;&gt;"")</f>
        <v>0</v>
      </c>
      <c r="S75" s="22">
        <f t="shared" si="20"/>
        <v>74</v>
      </c>
      <c r="T75" s="22" t="str">
        <f t="shared" ca="1" si="15"/>
        <v/>
      </c>
      <c r="U75" s="22">
        <f t="shared" ca="1" si="15"/>
        <v>0</v>
      </c>
      <c r="V75" s="22" t="b">
        <f t="shared" ca="1" si="21"/>
        <v>1</v>
      </c>
      <c r="W75" s="22" t="b">
        <f t="shared" ca="1" si="22"/>
        <v>0</v>
      </c>
      <c r="Y75" s="191"/>
      <c r="Z75" s="192"/>
      <c r="AA75" s="193"/>
      <c r="AB75" s="191"/>
      <c r="AC75" s="192"/>
      <c r="AD75" s="193"/>
    </row>
    <row r="76" spans="1:30" ht="16">
      <c r="A76" s="45">
        <f>ROW()</f>
        <v>76</v>
      </c>
      <c r="B76" s="45" t="b">
        <f t="shared" ca="1" si="16"/>
        <v>0</v>
      </c>
      <c r="C76" s="45" t="b">
        <f t="shared" ca="1" si="16"/>
        <v>0</v>
      </c>
      <c r="D76" s="45" t="b">
        <f t="shared" ca="1" si="16"/>
        <v>0</v>
      </c>
      <c r="E76" s="45" t="b">
        <f t="shared" ca="1" si="16"/>
        <v>0</v>
      </c>
      <c r="F76" s="45" t="b">
        <f t="shared" ca="1" si="16"/>
        <v>0</v>
      </c>
      <c r="G76" s="77">
        <f t="shared" ca="1" si="17"/>
        <v>0</v>
      </c>
      <c r="H76" s="22">
        <f t="shared" ca="1" si="18"/>
        <v>0</v>
      </c>
      <c r="I76" s="79" t="str">
        <f t="shared" ca="1" si="19"/>
        <v/>
      </c>
      <c r="J76" s="268"/>
      <c r="K76" s="269"/>
      <c r="L76" s="47" t="b">
        <f ca="1">AND(IFERROR(INDEX(IF($B76,MeaningfulAssetElv,
  IF($C76,MeaningfulSharingActorElv,
  IF($D76, MeaningfulSharedResourceElv,
  IF($E76,MeaningfulSharedNonAssetDataElv,
  IF($F76,MeaningfulSharedConnectionElv,FALSE))))),
  IF($B76,$H76,$G76),
  IF($B76,L$3,L$2)),
FALSE),
$J75&lt;&gt;"")</f>
        <v>0</v>
      </c>
      <c r="M76" s="85" t="b">
        <f ca="1">AND(IFERROR(INDEX(IF($B76,MeaningfulAssetElv,
  IF($C76,MeaningfulSharingActorElv,
  IF($D76, MeaningfulSharedResourceElv,
  IF($E76,MeaningfulSharedNonAssetDataElv,
  IF($F76,MeaningfulSharedConnectionElv,FALSE))))),
  IF($B76,$H76,$G76),
  IF($B76,M$3,M$2)),
FALSE),
$J75&lt;&gt;"")</f>
        <v>0</v>
      </c>
      <c r="N76" s="86" t="b">
        <f ca="1">AND(IFERROR(INDEX(IF($B76,MeaningfulAssetElv,
  IF($C76,MeaningfulSharingActorElv,
  IF($D76, MeaningfulSharedResourceElv,
  IF($E76,MeaningfulSharedNonAssetDataElv,
  IF($F76,MeaningfulSharedConnectionElv,FALSE))))),
  IF($B76,$H76,$G76),
  IF($B76,N$3,N$2)),
FALSE),
$J75&lt;&gt;"")</f>
        <v>0</v>
      </c>
      <c r="O76" s="47" t="b">
        <f ca="1">AND(IFERROR(INDEX(IF($B76,MeaningfulAssetDoS,
  IF($C76,MeaningfulSharingActorDoS,
  IF($D76,MeaningfulSharedResourceDoS,
  IF($E76,MeaningfulSharedNonAssetDataDoS,
  IF($F76,MeaningfulSharedConnectionDoS,FALSE))))),
  IF($B76,$H76,$G76),
  IF($B76,O$3,O$2)),
FALSE),
$J75&lt;&gt;"")</f>
        <v>0</v>
      </c>
      <c r="P76" s="85" t="b">
        <f ca="1">AND(IFERROR(INDEX(IF($B76,MeaningfulAssetDoS,
  IF($C76,MeaningfulSharingActorDoS,
  IF($D76,MeaningfulSharedResourceDoS,
  IF($E76,MeaningfulSharedNonAssetDataDoS,
  IF($F76,MeaningfulSharedConnectionDoS,FALSE))))),
  IF($B76,$H76,$G76),
  IF($B76,P$3,P$2)),
FALSE),
$J75&lt;&gt;"")</f>
        <v>0</v>
      </c>
      <c r="Q76" s="86" t="b">
        <f ca="1">AND(IFERROR(INDEX(IF($B76,MeaningfulAssetDoS,
  IF($C76,MeaningfulSharingActorDoS,
  IF($D76,MeaningfulSharedResourceDoS,
  IF($E76,MeaningfulSharedNonAssetDataDoS,
  IF($F76,MeaningfulSharedConnectionDoS,FALSE))))),
  IF($B76,$H76,$G76),
  IF($B76,Q$3,Q$2)),
FALSE),
$J75&lt;&gt;"")</f>
        <v>0</v>
      </c>
      <c r="S76" s="22">
        <f t="shared" si="20"/>
        <v>75</v>
      </c>
      <c r="T76" s="22" t="str">
        <f t="shared" ca="1" si="15"/>
        <v/>
      </c>
      <c r="U76" s="22" t="str">
        <f t="shared" ca="1" si="15"/>
        <v/>
      </c>
      <c r="V76" s="22" t="b">
        <f t="shared" ca="1" si="21"/>
        <v>1</v>
      </c>
      <c r="W76" s="22" t="b">
        <f t="shared" ca="1" si="22"/>
        <v>1</v>
      </c>
      <c r="Y76" s="194"/>
      <c r="Z76" s="195"/>
      <c r="AA76" s="196"/>
      <c r="AB76" s="194"/>
      <c r="AC76" s="195"/>
      <c r="AD76" s="196"/>
    </row>
    <row r="77" spans="1:30" ht="16">
      <c r="A77" s="45">
        <f>ROW()</f>
        <v>77</v>
      </c>
      <c r="B77" s="45" t="b">
        <f t="shared" ca="1" si="16"/>
        <v>0</v>
      </c>
      <c r="C77" s="45" t="b">
        <f t="shared" ca="1" si="16"/>
        <v>0</v>
      </c>
      <c r="D77" s="45" t="b">
        <f t="shared" ca="1" si="16"/>
        <v>0</v>
      </c>
      <c r="E77" s="45" t="b">
        <f t="shared" ca="1" si="16"/>
        <v>0</v>
      </c>
      <c r="F77" s="45" t="b">
        <f t="shared" ca="1" si="16"/>
        <v>0</v>
      </c>
      <c r="G77" s="77">
        <f t="shared" ca="1" si="17"/>
        <v>0</v>
      </c>
      <c r="H77" s="22">
        <f t="shared" ca="1" si="18"/>
        <v>0</v>
      </c>
      <c r="I77" s="79" t="str">
        <f t="shared" ca="1" si="19"/>
        <v/>
      </c>
      <c r="J77" s="266" t="str">
        <f ca="1">IFERROR(INDEX(IF($B77,AssetName,
  IF($C77,SharingActorName,
  IF($D77,SharedResourceName,
  IF($E77,SharedNonAssetDataName,
  IF($F77,SharedConnectionName,""))))),$G77),"")</f>
        <v/>
      </c>
      <c r="K77" s="267"/>
      <c r="L77" s="82" t="b">
        <f ca="1">AND(IFERROR(INDEX(IF($B77,MeaningfulAssetElv,
  IF($C77,MeaningfulSharingActorElv,
  IF($D77, MeaningfulSharedResourceElv,
  IF($E77,MeaningfulSharedNonAssetDataElv,
  IF($F77,MeaningfulSharedConnectionElv,FALSE))))),
  IF($B77,$H77,$G77),
  IF($B77,L$3,L$1)),
FALSE),
$J77&lt;&gt;"")</f>
        <v>0</v>
      </c>
      <c r="M77" s="83" t="b">
        <f ca="1">AND(IFERROR(INDEX(IF($B77,MeaningfulAssetElv,
  IF($C77,MeaningfulSharingActorElv,
  IF($D77, MeaningfulSharedResourceElv,
  IF($E77,MeaningfulSharedNonAssetDataElv,
  IF($F77,MeaningfulSharedConnectionElv,FALSE))))),
  IF($B77,$H77,$G77),
  IF($B77,M$3,M$1)),
FALSE),
$J77&lt;&gt;"")</f>
        <v>0</v>
      </c>
      <c r="N77" s="84" t="b">
        <f ca="1">AND(IFERROR(INDEX(IF($B77,MeaningfulAssetElv,
  IF($C77,MeaningfulSharingActorElv,
  IF($D77, MeaningfulSharedResourceElv,
  IF($E77,MeaningfulSharedNonAssetDataElv,
  IF($F77,MeaningfulSharedConnectionElv,FALSE))))),
  IF($B77,$H77,$G77),
  IF($B77,N$3,N$1)),
FALSE),
$J77&lt;&gt;"")</f>
        <v>0</v>
      </c>
      <c r="O77" s="82" t="b">
        <f ca="1">AND(IFERROR(INDEX(IF($B77,MeaningfulAssetDoS,
  IF($C77,MeaningfulSharingActorDoS,
  IF($D77,MeaningfulSharedResourceDoS,
  IF($E77,MeaningfulSharedNonAssetDataDoS,
  IF($F77,MeaningfulSharedConnectionDoS,FALSE))))),
  IF($B77,$H77,$G77),
  IF($B77,O$3,O$1)),
FALSE),
$J77&lt;&gt;"")</f>
        <v>0</v>
      </c>
      <c r="P77" s="83" t="b">
        <f ca="1">AND(IFERROR(INDEX(IF($B77,MeaningfulAssetDoS,
  IF($C77,MeaningfulSharingActorDoS,
  IF($D77,MeaningfulSharedResourceDoS,
  IF($E77,MeaningfulSharedNonAssetDataDoS,
  IF($F77,MeaningfulSharedConnectionDoS,FALSE))))),
  IF($B77,$H77,$G77),
  IF($B77,P$3,P$1)),
FALSE),
$J77&lt;&gt;"")</f>
        <v>0</v>
      </c>
      <c r="Q77" s="84" t="b">
        <f ca="1">AND(IFERROR(INDEX(IF($B77,MeaningfulAssetDoS,
  IF($C77,MeaningfulSharingActorDoS,
  IF($D77,MeaningfulSharedResourceDoS,
  IF($E77,MeaningfulSharedNonAssetDataDoS,
  IF($F77,MeaningfulSharedConnectionDoS,FALSE))))),
  IF($B77,$H77,$G77),
  IF($B77,Q$3,Q$1)),
FALSE),
$J77&lt;&gt;"")</f>
        <v>0</v>
      </c>
      <c r="S77" s="22">
        <f t="shared" si="20"/>
        <v>76</v>
      </c>
      <c r="T77" s="22" t="str">
        <f t="shared" ca="1" si="15"/>
        <v/>
      </c>
      <c r="U77" s="22">
        <f t="shared" ca="1" si="15"/>
        <v>0</v>
      </c>
      <c r="V77" s="22" t="b">
        <f t="shared" ca="1" si="21"/>
        <v>1</v>
      </c>
      <c r="W77" s="22" t="b">
        <f t="shared" ca="1" si="22"/>
        <v>0</v>
      </c>
      <c r="Y77" s="191"/>
      <c r="Z77" s="192"/>
      <c r="AA77" s="193"/>
      <c r="AB77" s="191"/>
      <c r="AC77" s="192"/>
      <c r="AD77" s="193"/>
    </row>
    <row r="78" spans="1:30" ht="16">
      <c r="A78" s="45">
        <f>ROW()</f>
        <v>78</v>
      </c>
      <c r="B78" s="45" t="b">
        <f t="shared" ca="1" si="16"/>
        <v>0</v>
      </c>
      <c r="C78" s="45" t="b">
        <f t="shared" ca="1" si="16"/>
        <v>0</v>
      </c>
      <c r="D78" s="45" t="b">
        <f t="shared" ca="1" si="16"/>
        <v>0</v>
      </c>
      <c r="E78" s="45" t="b">
        <f t="shared" ca="1" si="16"/>
        <v>0</v>
      </c>
      <c r="F78" s="45" t="b">
        <f t="shared" ca="1" si="16"/>
        <v>0</v>
      </c>
      <c r="G78" s="77">
        <f t="shared" ca="1" si="17"/>
        <v>0</v>
      </c>
      <c r="H78" s="22">
        <f t="shared" ca="1" si="18"/>
        <v>0</v>
      </c>
      <c r="I78" s="79" t="str">
        <f t="shared" ca="1" si="19"/>
        <v/>
      </c>
      <c r="J78" s="268"/>
      <c r="K78" s="269"/>
      <c r="L78" s="47" t="b">
        <f ca="1">AND(IFERROR(INDEX(IF($B78,MeaningfulAssetElv,
  IF($C78,MeaningfulSharingActorElv,
  IF($D78, MeaningfulSharedResourceElv,
  IF($E78,MeaningfulSharedNonAssetDataElv,
  IF($F78,MeaningfulSharedConnectionElv,FALSE))))),
  IF($B78,$H78,$G78),
  IF($B78,L$3,L$2)),
FALSE),
$J77&lt;&gt;"")</f>
        <v>0</v>
      </c>
      <c r="M78" s="85" t="b">
        <f ca="1">AND(IFERROR(INDEX(IF($B78,MeaningfulAssetElv,
  IF($C78,MeaningfulSharingActorElv,
  IF($D78, MeaningfulSharedResourceElv,
  IF($E78,MeaningfulSharedNonAssetDataElv,
  IF($F78,MeaningfulSharedConnectionElv,FALSE))))),
  IF($B78,$H78,$G78),
  IF($B78,M$3,M$2)),
FALSE),
$J77&lt;&gt;"")</f>
        <v>0</v>
      </c>
      <c r="N78" s="86" t="b">
        <f ca="1">AND(IFERROR(INDEX(IF($B78,MeaningfulAssetElv,
  IF($C78,MeaningfulSharingActorElv,
  IF($D78, MeaningfulSharedResourceElv,
  IF($E78,MeaningfulSharedNonAssetDataElv,
  IF($F78,MeaningfulSharedConnectionElv,FALSE))))),
  IF($B78,$H78,$G78),
  IF($B78,N$3,N$2)),
FALSE),
$J77&lt;&gt;"")</f>
        <v>0</v>
      </c>
      <c r="O78" s="47" t="b">
        <f ca="1">AND(IFERROR(INDEX(IF($B78,MeaningfulAssetDoS,
  IF($C78,MeaningfulSharingActorDoS,
  IF($D78,MeaningfulSharedResourceDoS,
  IF($E78,MeaningfulSharedNonAssetDataDoS,
  IF($F78,MeaningfulSharedConnectionDoS,FALSE))))),
  IF($B78,$H78,$G78),
  IF($B78,O$3,O$2)),
FALSE),
$J77&lt;&gt;"")</f>
        <v>0</v>
      </c>
      <c r="P78" s="85" t="b">
        <f ca="1">AND(IFERROR(INDEX(IF($B78,MeaningfulAssetDoS,
  IF($C78,MeaningfulSharingActorDoS,
  IF($D78,MeaningfulSharedResourceDoS,
  IF($E78,MeaningfulSharedNonAssetDataDoS,
  IF($F78,MeaningfulSharedConnectionDoS,FALSE))))),
  IF($B78,$H78,$G78),
  IF($B78,P$3,P$2)),
FALSE),
$J77&lt;&gt;"")</f>
        <v>0</v>
      </c>
      <c r="Q78" s="86" t="b">
        <f ca="1">AND(IFERROR(INDEX(IF($B78,MeaningfulAssetDoS,
  IF($C78,MeaningfulSharingActorDoS,
  IF($D78,MeaningfulSharedResourceDoS,
  IF($E78,MeaningfulSharedNonAssetDataDoS,
  IF($F78,MeaningfulSharedConnectionDoS,FALSE))))),
  IF($B78,$H78,$G78),
  IF($B78,Q$3,Q$2)),
FALSE),
$J77&lt;&gt;"")</f>
        <v>0</v>
      </c>
      <c r="S78" s="22">
        <f t="shared" si="20"/>
        <v>77</v>
      </c>
      <c r="T78" s="22" t="str">
        <f t="shared" ca="1" si="15"/>
        <v/>
      </c>
      <c r="U78" s="22" t="str">
        <f t="shared" ca="1" si="15"/>
        <v/>
      </c>
      <c r="V78" s="22" t="b">
        <f t="shared" ca="1" si="21"/>
        <v>1</v>
      </c>
      <c r="W78" s="22" t="b">
        <f t="shared" ca="1" si="22"/>
        <v>1</v>
      </c>
      <c r="Y78" s="194"/>
      <c r="Z78" s="195"/>
      <c r="AA78" s="196"/>
      <c r="AB78" s="194"/>
      <c r="AC78" s="195"/>
      <c r="AD78" s="196"/>
    </row>
    <row r="79" spans="1:30" ht="16">
      <c r="A79" s="45">
        <f>ROW()</f>
        <v>79</v>
      </c>
      <c r="B79" s="45" t="b">
        <f t="shared" ca="1" si="16"/>
        <v>0</v>
      </c>
      <c r="C79" s="45" t="b">
        <f t="shared" ca="1" si="16"/>
        <v>0</v>
      </c>
      <c r="D79" s="45" t="b">
        <f t="shared" ca="1" si="16"/>
        <v>0</v>
      </c>
      <c r="E79" s="45" t="b">
        <f t="shared" ca="1" si="16"/>
        <v>0</v>
      </c>
      <c r="F79" s="45" t="b">
        <f t="shared" ca="1" si="16"/>
        <v>0</v>
      </c>
      <c r="G79" s="77">
        <f t="shared" ca="1" si="17"/>
        <v>0</v>
      </c>
      <c r="H79" s="22">
        <f t="shared" ca="1" si="18"/>
        <v>0</v>
      </c>
      <c r="I79" s="79" t="str">
        <f t="shared" ca="1" si="19"/>
        <v/>
      </c>
      <c r="J79" s="266" t="str">
        <f ca="1">IFERROR(INDEX(IF($B79,AssetName,
  IF($C79,SharingActorName,
  IF($D79,SharedResourceName,
  IF($E79,SharedNonAssetDataName,
  IF($F79,SharedConnectionName,""))))),$G79),"")</f>
        <v/>
      </c>
      <c r="K79" s="267"/>
      <c r="L79" s="82" t="b">
        <f ca="1">AND(IFERROR(INDEX(IF($B79,MeaningfulAssetElv,
  IF($C79,MeaningfulSharingActorElv,
  IF($D79, MeaningfulSharedResourceElv,
  IF($E79,MeaningfulSharedNonAssetDataElv,
  IF($F79,MeaningfulSharedConnectionElv,FALSE))))),
  IF($B79,$H79,$G79),
  IF($B79,L$3,L$1)),
FALSE),
$J79&lt;&gt;"")</f>
        <v>0</v>
      </c>
      <c r="M79" s="83" t="b">
        <f ca="1">AND(IFERROR(INDEX(IF($B79,MeaningfulAssetElv,
  IF($C79,MeaningfulSharingActorElv,
  IF($D79, MeaningfulSharedResourceElv,
  IF($E79,MeaningfulSharedNonAssetDataElv,
  IF($F79,MeaningfulSharedConnectionElv,FALSE))))),
  IF($B79,$H79,$G79),
  IF($B79,M$3,M$1)),
FALSE),
$J79&lt;&gt;"")</f>
        <v>0</v>
      </c>
      <c r="N79" s="84" t="b">
        <f ca="1">AND(IFERROR(INDEX(IF($B79,MeaningfulAssetElv,
  IF($C79,MeaningfulSharingActorElv,
  IF($D79, MeaningfulSharedResourceElv,
  IF($E79,MeaningfulSharedNonAssetDataElv,
  IF($F79,MeaningfulSharedConnectionElv,FALSE))))),
  IF($B79,$H79,$G79),
  IF($B79,N$3,N$1)),
FALSE),
$J79&lt;&gt;"")</f>
        <v>0</v>
      </c>
      <c r="O79" s="82" t="b">
        <f ca="1">AND(IFERROR(INDEX(IF($B79,MeaningfulAssetDoS,
  IF($C79,MeaningfulSharingActorDoS,
  IF($D79,MeaningfulSharedResourceDoS,
  IF($E79,MeaningfulSharedNonAssetDataDoS,
  IF($F79,MeaningfulSharedConnectionDoS,FALSE))))),
  IF($B79,$H79,$G79),
  IF($B79,O$3,O$1)),
FALSE),
$J79&lt;&gt;"")</f>
        <v>0</v>
      </c>
      <c r="P79" s="83" t="b">
        <f ca="1">AND(IFERROR(INDEX(IF($B79,MeaningfulAssetDoS,
  IF($C79,MeaningfulSharingActorDoS,
  IF($D79,MeaningfulSharedResourceDoS,
  IF($E79,MeaningfulSharedNonAssetDataDoS,
  IF($F79,MeaningfulSharedConnectionDoS,FALSE))))),
  IF($B79,$H79,$G79),
  IF($B79,P$3,P$1)),
FALSE),
$J79&lt;&gt;"")</f>
        <v>0</v>
      </c>
      <c r="Q79" s="84" t="b">
        <f ca="1">AND(IFERROR(INDEX(IF($B79,MeaningfulAssetDoS,
  IF($C79,MeaningfulSharingActorDoS,
  IF($D79,MeaningfulSharedResourceDoS,
  IF($E79,MeaningfulSharedNonAssetDataDoS,
  IF($F79,MeaningfulSharedConnectionDoS,FALSE))))),
  IF($B79,$H79,$G79),
  IF($B79,Q$3,Q$1)),
FALSE),
$J79&lt;&gt;"")</f>
        <v>0</v>
      </c>
      <c r="S79" s="22">
        <f t="shared" si="20"/>
        <v>78</v>
      </c>
      <c r="T79" s="22" t="str">
        <f t="shared" ca="1" si="15"/>
        <v/>
      </c>
      <c r="U79" s="22">
        <f t="shared" ca="1" si="15"/>
        <v>0</v>
      </c>
      <c r="V79" s="22" t="b">
        <f t="shared" ca="1" si="21"/>
        <v>1</v>
      </c>
      <c r="W79" s="22" t="b">
        <f t="shared" ca="1" si="22"/>
        <v>0</v>
      </c>
      <c r="Y79" s="191"/>
      <c r="Z79" s="192"/>
      <c r="AA79" s="193"/>
      <c r="AB79" s="191"/>
      <c r="AC79" s="192"/>
      <c r="AD79" s="193"/>
    </row>
    <row r="80" spans="1:30" ht="16">
      <c r="A80" s="45">
        <f>ROW()</f>
        <v>80</v>
      </c>
      <c r="B80" s="45" t="b">
        <f t="shared" ca="1" si="16"/>
        <v>0</v>
      </c>
      <c r="C80" s="45" t="b">
        <f t="shared" ca="1" si="16"/>
        <v>0</v>
      </c>
      <c r="D80" s="45" t="b">
        <f t="shared" ca="1" si="16"/>
        <v>0</v>
      </c>
      <c r="E80" s="45" t="b">
        <f t="shared" ca="1" si="16"/>
        <v>0</v>
      </c>
      <c r="F80" s="45" t="b">
        <f t="shared" ca="1" si="16"/>
        <v>0</v>
      </c>
      <c r="G80" s="77">
        <f t="shared" ca="1" si="17"/>
        <v>0</v>
      </c>
      <c r="H80" s="22">
        <f t="shared" ca="1" si="18"/>
        <v>0</v>
      </c>
      <c r="I80" s="79" t="str">
        <f t="shared" ca="1" si="19"/>
        <v/>
      </c>
      <c r="J80" s="268"/>
      <c r="K80" s="269"/>
      <c r="L80" s="47" t="b">
        <f ca="1">AND(IFERROR(INDEX(IF($B80,MeaningfulAssetElv,
  IF($C80,MeaningfulSharingActorElv,
  IF($D80, MeaningfulSharedResourceElv,
  IF($E80,MeaningfulSharedNonAssetDataElv,
  IF($F80,MeaningfulSharedConnectionElv,FALSE))))),
  IF($B80,$H80,$G80),
  IF($B80,L$3,L$2)),
FALSE),
$J79&lt;&gt;"")</f>
        <v>0</v>
      </c>
      <c r="M80" s="85" t="b">
        <f ca="1">AND(IFERROR(INDEX(IF($B80,MeaningfulAssetElv,
  IF($C80,MeaningfulSharingActorElv,
  IF($D80, MeaningfulSharedResourceElv,
  IF($E80,MeaningfulSharedNonAssetDataElv,
  IF($F80,MeaningfulSharedConnectionElv,FALSE))))),
  IF($B80,$H80,$G80),
  IF($B80,M$3,M$2)),
FALSE),
$J79&lt;&gt;"")</f>
        <v>0</v>
      </c>
      <c r="N80" s="86" t="b">
        <f ca="1">AND(IFERROR(INDEX(IF($B80,MeaningfulAssetElv,
  IF($C80,MeaningfulSharingActorElv,
  IF($D80, MeaningfulSharedResourceElv,
  IF($E80,MeaningfulSharedNonAssetDataElv,
  IF($F80,MeaningfulSharedConnectionElv,FALSE))))),
  IF($B80,$H80,$G80),
  IF($B80,N$3,N$2)),
FALSE),
$J79&lt;&gt;"")</f>
        <v>0</v>
      </c>
      <c r="O80" s="47" t="b">
        <f ca="1">AND(IFERROR(INDEX(IF($B80,MeaningfulAssetDoS,
  IF($C80,MeaningfulSharingActorDoS,
  IF($D80,MeaningfulSharedResourceDoS,
  IF($E80,MeaningfulSharedNonAssetDataDoS,
  IF($F80,MeaningfulSharedConnectionDoS,FALSE))))),
  IF($B80,$H80,$G80),
  IF($B80,O$3,O$2)),
FALSE),
$J79&lt;&gt;"")</f>
        <v>0</v>
      </c>
      <c r="P80" s="85" t="b">
        <f ca="1">AND(IFERROR(INDEX(IF($B80,MeaningfulAssetDoS,
  IF($C80,MeaningfulSharingActorDoS,
  IF($D80,MeaningfulSharedResourceDoS,
  IF($E80,MeaningfulSharedNonAssetDataDoS,
  IF($F80,MeaningfulSharedConnectionDoS,FALSE))))),
  IF($B80,$H80,$G80),
  IF($B80,P$3,P$2)),
FALSE),
$J79&lt;&gt;"")</f>
        <v>0</v>
      </c>
      <c r="Q80" s="86" t="b">
        <f ca="1">AND(IFERROR(INDEX(IF($B80,MeaningfulAssetDoS,
  IF($C80,MeaningfulSharingActorDoS,
  IF($D80,MeaningfulSharedResourceDoS,
  IF($E80,MeaningfulSharedNonAssetDataDoS,
  IF($F80,MeaningfulSharedConnectionDoS,FALSE))))),
  IF($B80,$H80,$G80),
  IF($B80,Q$3,Q$2)),
FALSE),
$J79&lt;&gt;"")</f>
        <v>0</v>
      </c>
      <c r="S80" s="22">
        <f t="shared" si="20"/>
        <v>79</v>
      </c>
      <c r="T80" s="22" t="str">
        <f t="shared" ca="1" si="15"/>
        <v/>
      </c>
      <c r="U80" s="22" t="str">
        <f t="shared" ca="1" si="15"/>
        <v/>
      </c>
      <c r="V80" s="22" t="b">
        <f t="shared" ca="1" si="21"/>
        <v>1</v>
      </c>
      <c r="W80" s="22" t="b">
        <f t="shared" ca="1" si="22"/>
        <v>1</v>
      </c>
      <c r="Y80" s="194"/>
      <c r="Z80" s="195"/>
      <c r="AA80" s="196"/>
      <c r="AB80" s="194"/>
      <c r="AC80" s="195"/>
      <c r="AD80" s="196"/>
    </row>
    <row r="81" spans="1:30" ht="16">
      <c r="A81" s="45">
        <f>ROW()</f>
        <v>81</v>
      </c>
      <c r="B81" s="45" t="b">
        <f t="shared" ca="1" si="16"/>
        <v>0</v>
      </c>
      <c r="C81" s="45" t="b">
        <f t="shared" ca="1" si="16"/>
        <v>0</v>
      </c>
      <c r="D81" s="45" t="b">
        <f t="shared" ca="1" si="16"/>
        <v>0</v>
      </c>
      <c r="E81" s="45" t="b">
        <f t="shared" ca="1" si="16"/>
        <v>0</v>
      </c>
      <c r="F81" s="45" t="b">
        <f t="shared" ca="1" si="16"/>
        <v>0</v>
      </c>
      <c r="G81" s="77">
        <f t="shared" ca="1" si="17"/>
        <v>0</v>
      </c>
      <c r="H81" s="22">
        <f t="shared" ca="1" si="18"/>
        <v>0</v>
      </c>
      <c r="I81" s="79" t="str">
        <f t="shared" ca="1" si="19"/>
        <v/>
      </c>
      <c r="J81" s="266" t="str">
        <f ca="1">IFERROR(INDEX(IF($B81,AssetName,
  IF($C81,SharingActorName,
  IF($D81,SharedResourceName,
  IF($E81,SharedNonAssetDataName,
  IF($F81,SharedConnectionName,""))))),$G81),"")</f>
        <v/>
      </c>
      <c r="K81" s="267"/>
      <c r="L81" s="82" t="b">
        <f ca="1">AND(IFERROR(INDEX(IF($B81,MeaningfulAssetElv,
  IF($C81,MeaningfulSharingActorElv,
  IF($D81, MeaningfulSharedResourceElv,
  IF($E81,MeaningfulSharedNonAssetDataElv,
  IF($F81,MeaningfulSharedConnectionElv,FALSE))))),
  IF($B81,$H81,$G81),
  IF($B81,L$3,L$1)),
FALSE),
$J81&lt;&gt;"")</f>
        <v>0</v>
      </c>
      <c r="M81" s="83" t="b">
        <f ca="1">AND(IFERROR(INDEX(IF($B81,MeaningfulAssetElv,
  IF($C81,MeaningfulSharingActorElv,
  IF($D81, MeaningfulSharedResourceElv,
  IF($E81,MeaningfulSharedNonAssetDataElv,
  IF($F81,MeaningfulSharedConnectionElv,FALSE))))),
  IF($B81,$H81,$G81),
  IF($B81,M$3,M$1)),
FALSE),
$J81&lt;&gt;"")</f>
        <v>0</v>
      </c>
      <c r="N81" s="84" t="b">
        <f ca="1">AND(IFERROR(INDEX(IF($B81,MeaningfulAssetElv,
  IF($C81,MeaningfulSharingActorElv,
  IF($D81, MeaningfulSharedResourceElv,
  IF($E81,MeaningfulSharedNonAssetDataElv,
  IF($F81,MeaningfulSharedConnectionElv,FALSE))))),
  IF($B81,$H81,$G81),
  IF($B81,N$3,N$1)),
FALSE),
$J81&lt;&gt;"")</f>
        <v>0</v>
      </c>
      <c r="O81" s="82" t="b">
        <f ca="1">AND(IFERROR(INDEX(IF($B81,MeaningfulAssetDoS,
  IF($C81,MeaningfulSharingActorDoS,
  IF($D81,MeaningfulSharedResourceDoS,
  IF($E81,MeaningfulSharedNonAssetDataDoS,
  IF($F81,MeaningfulSharedConnectionDoS,FALSE))))),
  IF($B81,$H81,$G81),
  IF($B81,O$3,O$1)),
FALSE),
$J81&lt;&gt;"")</f>
        <v>0</v>
      </c>
      <c r="P81" s="83" t="b">
        <f ca="1">AND(IFERROR(INDEX(IF($B81,MeaningfulAssetDoS,
  IF($C81,MeaningfulSharingActorDoS,
  IF($D81,MeaningfulSharedResourceDoS,
  IF($E81,MeaningfulSharedNonAssetDataDoS,
  IF($F81,MeaningfulSharedConnectionDoS,FALSE))))),
  IF($B81,$H81,$G81),
  IF($B81,P$3,P$1)),
FALSE),
$J81&lt;&gt;"")</f>
        <v>0</v>
      </c>
      <c r="Q81" s="84" t="b">
        <f ca="1">AND(IFERROR(INDEX(IF($B81,MeaningfulAssetDoS,
  IF($C81,MeaningfulSharingActorDoS,
  IF($D81,MeaningfulSharedResourceDoS,
  IF($E81,MeaningfulSharedNonAssetDataDoS,
  IF($F81,MeaningfulSharedConnectionDoS,FALSE))))),
  IF($B81,$H81,$G81),
  IF($B81,Q$3,Q$1)),
FALSE),
$J81&lt;&gt;"")</f>
        <v>0</v>
      </c>
      <c r="S81" s="22">
        <f t="shared" si="20"/>
        <v>80</v>
      </c>
      <c r="T81" s="22" t="str">
        <f t="shared" ca="1" si="15"/>
        <v/>
      </c>
      <c r="U81" s="22">
        <f t="shared" ca="1" si="15"/>
        <v>0</v>
      </c>
      <c r="V81" s="22" t="b">
        <f t="shared" ca="1" si="21"/>
        <v>1</v>
      </c>
      <c r="W81" s="22" t="b">
        <f t="shared" ca="1" si="22"/>
        <v>0</v>
      </c>
      <c r="Y81" s="191"/>
      <c r="Z81" s="192"/>
      <c r="AA81" s="193"/>
      <c r="AB81" s="191"/>
      <c r="AC81" s="192"/>
      <c r="AD81" s="193"/>
    </row>
    <row r="82" spans="1:30" ht="16">
      <c r="A82" s="45">
        <f>ROW()</f>
        <v>82</v>
      </c>
      <c r="B82" s="45" t="b">
        <f t="shared" ca="1" si="16"/>
        <v>0</v>
      </c>
      <c r="C82" s="45" t="b">
        <f t="shared" ca="1" si="16"/>
        <v>0</v>
      </c>
      <c r="D82" s="45" t="b">
        <f t="shared" ca="1" si="16"/>
        <v>0</v>
      </c>
      <c r="E82" s="45" t="b">
        <f t="shared" ca="1" si="16"/>
        <v>0</v>
      </c>
      <c r="F82" s="45" t="b">
        <f t="shared" ca="1" si="16"/>
        <v>0</v>
      </c>
      <c r="G82" s="77">
        <f t="shared" ca="1" si="17"/>
        <v>0</v>
      </c>
      <c r="H82" s="22">
        <f t="shared" ca="1" si="18"/>
        <v>0</v>
      </c>
      <c r="I82" s="79" t="str">
        <f t="shared" ca="1" si="19"/>
        <v/>
      </c>
      <c r="J82" s="268"/>
      <c r="K82" s="269"/>
      <c r="L82" s="47" t="b">
        <f ca="1">AND(IFERROR(INDEX(IF($B82,MeaningfulAssetElv,
  IF($C82,MeaningfulSharingActorElv,
  IF($D82, MeaningfulSharedResourceElv,
  IF($E82,MeaningfulSharedNonAssetDataElv,
  IF($F82,MeaningfulSharedConnectionElv,FALSE))))),
  IF($B82,$H82,$G82),
  IF($B82,L$3,L$2)),
FALSE),
$J81&lt;&gt;"")</f>
        <v>0</v>
      </c>
      <c r="M82" s="85" t="b">
        <f ca="1">AND(IFERROR(INDEX(IF($B82,MeaningfulAssetElv,
  IF($C82,MeaningfulSharingActorElv,
  IF($D82, MeaningfulSharedResourceElv,
  IF($E82,MeaningfulSharedNonAssetDataElv,
  IF($F82,MeaningfulSharedConnectionElv,FALSE))))),
  IF($B82,$H82,$G82),
  IF($B82,M$3,M$2)),
FALSE),
$J81&lt;&gt;"")</f>
        <v>0</v>
      </c>
      <c r="N82" s="86" t="b">
        <f ca="1">AND(IFERROR(INDEX(IF($B82,MeaningfulAssetElv,
  IF($C82,MeaningfulSharingActorElv,
  IF($D82, MeaningfulSharedResourceElv,
  IF($E82,MeaningfulSharedNonAssetDataElv,
  IF($F82,MeaningfulSharedConnectionElv,FALSE))))),
  IF($B82,$H82,$G82),
  IF($B82,N$3,N$2)),
FALSE),
$J81&lt;&gt;"")</f>
        <v>0</v>
      </c>
      <c r="O82" s="47" t="b">
        <f ca="1">AND(IFERROR(INDEX(IF($B82,MeaningfulAssetDoS,
  IF($C82,MeaningfulSharingActorDoS,
  IF($D82,MeaningfulSharedResourceDoS,
  IF($E82,MeaningfulSharedNonAssetDataDoS,
  IF($F82,MeaningfulSharedConnectionDoS,FALSE))))),
  IF($B82,$H82,$G82),
  IF($B82,O$3,O$2)),
FALSE),
$J81&lt;&gt;"")</f>
        <v>0</v>
      </c>
      <c r="P82" s="85" t="b">
        <f ca="1">AND(IFERROR(INDEX(IF($B82,MeaningfulAssetDoS,
  IF($C82,MeaningfulSharingActorDoS,
  IF($D82,MeaningfulSharedResourceDoS,
  IF($E82,MeaningfulSharedNonAssetDataDoS,
  IF($F82,MeaningfulSharedConnectionDoS,FALSE))))),
  IF($B82,$H82,$G82),
  IF($B82,P$3,P$2)),
FALSE),
$J81&lt;&gt;"")</f>
        <v>0</v>
      </c>
      <c r="Q82" s="86" t="b">
        <f ca="1">AND(IFERROR(INDEX(IF($B82,MeaningfulAssetDoS,
  IF($C82,MeaningfulSharingActorDoS,
  IF($D82,MeaningfulSharedResourceDoS,
  IF($E82,MeaningfulSharedNonAssetDataDoS,
  IF($F82,MeaningfulSharedConnectionDoS,FALSE))))),
  IF($B82,$H82,$G82),
  IF($B82,Q$3,Q$2)),
FALSE),
$J81&lt;&gt;"")</f>
        <v>0</v>
      </c>
      <c r="S82" s="22">
        <f t="shared" si="20"/>
        <v>81</v>
      </c>
      <c r="T82" s="22" t="str">
        <f t="shared" ca="1" si="15"/>
        <v/>
      </c>
      <c r="U82" s="22" t="str">
        <f t="shared" ca="1" si="15"/>
        <v/>
      </c>
      <c r="V82" s="22" t="b">
        <f t="shared" ca="1" si="21"/>
        <v>1</v>
      </c>
      <c r="W82" s="22" t="b">
        <f t="shared" ca="1" si="22"/>
        <v>1</v>
      </c>
      <c r="Y82" s="194"/>
      <c r="Z82" s="195"/>
      <c r="AA82" s="196"/>
      <c r="AB82" s="194"/>
      <c r="AC82" s="195"/>
      <c r="AD82" s="196"/>
    </row>
    <row r="83" spans="1:30" ht="16">
      <c r="A83" s="45">
        <f>ROW()</f>
        <v>83</v>
      </c>
      <c r="B83" s="45" t="b">
        <f t="shared" ca="1" si="16"/>
        <v>0</v>
      </c>
      <c r="C83" s="45" t="b">
        <f t="shared" ca="1" si="16"/>
        <v>0</v>
      </c>
      <c r="D83" s="45" t="b">
        <f t="shared" ca="1" si="16"/>
        <v>0</v>
      </c>
      <c r="E83" s="45" t="b">
        <f t="shared" ca="1" si="16"/>
        <v>0</v>
      </c>
      <c r="F83" s="45" t="b">
        <f t="shared" ca="1" si="16"/>
        <v>0</v>
      </c>
      <c r="G83" s="77">
        <f t="shared" ca="1" si="17"/>
        <v>0</v>
      </c>
      <c r="H83" s="22">
        <f t="shared" ca="1" si="18"/>
        <v>0</v>
      </c>
      <c r="I83" s="79" t="str">
        <f t="shared" ca="1" si="19"/>
        <v/>
      </c>
      <c r="J83" s="266" t="str">
        <f ca="1">IFERROR(INDEX(IF($B83,AssetName,
  IF($C83,SharingActorName,
  IF($D83,SharedResourceName,
  IF($E83,SharedNonAssetDataName,
  IF($F83,SharedConnectionName,""))))),$G83),"")</f>
        <v/>
      </c>
      <c r="K83" s="267"/>
      <c r="L83" s="82" t="b">
        <f ca="1">AND(IFERROR(INDEX(IF($B83,MeaningfulAssetElv,
  IF($C83,MeaningfulSharingActorElv,
  IF($D83, MeaningfulSharedResourceElv,
  IF($E83,MeaningfulSharedNonAssetDataElv,
  IF($F83,MeaningfulSharedConnectionElv,FALSE))))),
  IF($B83,$H83,$G83),
  IF($B83,L$3,L$1)),
FALSE),
$J83&lt;&gt;"")</f>
        <v>0</v>
      </c>
      <c r="M83" s="83" t="b">
        <f ca="1">AND(IFERROR(INDEX(IF($B83,MeaningfulAssetElv,
  IF($C83,MeaningfulSharingActorElv,
  IF($D83, MeaningfulSharedResourceElv,
  IF($E83,MeaningfulSharedNonAssetDataElv,
  IF($F83,MeaningfulSharedConnectionElv,FALSE))))),
  IF($B83,$H83,$G83),
  IF($B83,M$3,M$1)),
FALSE),
$J83&lt;&gt;"")</f>
        <v>0</v>
      </c>
      <c r="N83" s="84" t="b">
        <f ca="1">AND(IFERROR(INDEX(IF($B83,MeaningfulAssetElv,
  IF($C83,MeaningfulSharingActorElv,
  IF($D83, MeaningfulSharedResourceElv,
  IF($E83,MeaningfulSharedNonAssetDataElv,
  IF($F83,MeaningfulSharedConnectionElv,FALSE))))),
  IF($B83,$H83,$G83),
  IF($B83,N$3,N$1)),
FALSE),
$J83&lt;&gt;"")</f>
        <v>0</v>
      </c>
      <c r="O83" s="82" t="b">
        <f ca="1">AND(IFERROR(INDEX(IF($B83,MeaningfulAssetDoS,
  IF($C83,MeaningfulSharingActorDoS,
  IF($D83,MeaningfulSharedResourceDoS,
  IF($E83,MeaningfulSharedNonAssetDataDoS,
  IF($F83,MeaningfulSharedConnectionDoS,FALSE))))),
  IF($B83,$H83,$G83),
  IF($B83,O$3,O$1)),
FALSE),
$J83&lt;&gt;"")</f>
        <v>0</v>
      </c>
      <c r="P83" s="83" t="b">
        <f ca="1">AND(IFERROR(INDEX(IF($B83,MeaningfulAssetDoS,
  IF($C83,MeaningfulSharingActorDoS,
  IF($D83,MeaningfulSharedResourceDoS,
  IF($E83,MeaningfulSharedNonAssetDataDoS,
  IF($F83,MeaningfulSharedConnectionDoS,FALSE))))),
  IF($B83,$H83,$G83),
  IF($B83,P$3,P$1)),
FALSE),
$J83&lt;&gt;"")</f>
        <v>0</v>
      </c>
      <c r="Q83" s="84" t="b">
        <f ca="1">AND(IFERROR(INDEX(IF($B83,MeaningfulAssetDoS,
  IF($C83,MeaningfulSharingActorDoS,
  IF($D83,MeaningfulSharedResourceDoS,
  IF($E83,MeaningfulSharedNonAssetDataDoS,
  IF($F83,MeaningfulSharedConnectionDoS,FALSE))))),
  IF($B83,$H83,$G83),
  IF($B83,Q$3,Q$1)),
FALSE),
$J83&lt;&gt;"")</f>
        <v>0</v>
      </c>
      <c r="S83" s="22">
        <f t="shared" si="20"/>
        <v>82</v>
      </c>
      <c r="T83" s="22" t="str">
        <f t="shared" ca="1" si="15"/>
        <v/>
      </c>
      <c r="U83" s="22">
        <f t="shared" ca="1" si="15"/>
        <v>0</v>
      </c>
      <c r="V83" s="22" t="b">
        <f t="shared" ca="1" si="21"/>
        <v>1</v>
      </c>
      <c r="W83" s="22" t="b">
        <f t="shared" ca="1" si="22"/>
        <v>0</v>
      </c>
      <c r="Y83" s="191"/>
      <c r="Z83" s="192"/>
      <c r="AA83" s="193"/>
      <c r="AB83" s="191"/>
      <c r="AC83" s="192"/>
      <c r="AD83" s="193"/>
    </row>
    <row r="84" spans="1:30" ht="16">
      <c r="A84" s="45">
        <f>ROW()</f>
        <v>84</v>
      </c>
      <c r="B84" s="45" t="b">
        <f t="shared" ca="1" si="16"/>
        <v>0</v>
      </c>
      <c r="C84" s="45" t="b">
        <f t="shared" ca="1" si="16"/>
        <v>0</v>
      </c>
      <c r="D84" s="45" t="b">
        <f t="shared" ca="1" si="16"/>
        <v>0</v>
      </c>
      <c r="E84" s="45" t="b">
        <f t="shared" ca="1" si="16"/>
        <v>0</v>
      </c>
      <c r="F84" s="45" t="b">
        <f t="shared" ca="1" si="16"/>
        <v>0</v>
      </c>
      <c r="G84" s="77">
        <f t="shared" ca="1" si="17"/>
        <v>0</v>
      </c>
      <c r="H84" s="22">
        <f t="shared" ca="1" si="18"/>
        <v>0</v>
      </c>
      <c r="I84" s="79" t="str">
        <f t="shared" ca="1" si="19"/>
        <v/>
      </c>
      <c r="J84" s="268"/>
      <c r="K84" s="269"/>
      <c r="L84" s="47" t="b">
        <f ca="1">AND(IFERROR(INDEX(IF($B84,MeaningfulAssetElv,
  IF($C84,MeaningfulSharingActorElv,
  IF($D84, MeaningfulSharedResourceElv,
  IF($E84,MeaningfulSharedNonAssetDataElv,
  IF($F84,MeaningfulSharedConnectionElv,FALSE))))),
  IF($B84,$H84,$G84),
  IF($B84,L$3,L$2)),
FALSE),
$J83&lt;&gt;"")</f>
        <v>0</v>
      </c>
      <c r="M84" s="85" t="b">
        <f ca="1">AND(IFERROR(INDEX(IF($B84,MeaningfulAssetElv,
  IF($C84,MeaningfulSharingActorElv,
  IF($D84, MeaningfulSharedResourceElv,
  IF($E84,MeaningfulSharedNonAssetDataElv,
  IF($F84,MeaningfulSharedConnectionElv,FALSE))))),
  IF($B84,$H84,$G84),
  IF($B84,M$3,M$2)),
FALSE),
$J83&lt;&gt;"")</f>
        <v>0</v>
      </c>
      <c r="N84" s="86" t="b">
        <f ca="1">AND(IFERROR(INDEX(IF($B84,MeaningfulAssetElv,
  IF($C84,MeaningfulSharingActorElv,
  IF($D84, MeaningfulSharedResourceElv,
  IF($E84,MeaningfulSharedNonAssetDataElv,
  IF($F84,MeaningfulSharedConnectionElv,FALSE))))),
  IF($B84,$H84,$G84),
  IF($B84,N$3,N$2)),
FALSE),
$J83&lt;&gt;"")</f>
        <v>0</v>
      </c>
      <c r="O84" s="47" t="b">
        <f ca="1">AND(IFERROR(INDEX(IF($B84,MeaningfulAssetDoS,
  IF($C84,MeaningfulSharingActorDoS,
  IF($D84,MeaningfulSharedResourceDoS,
  IF($E84,MeaningfulSharedNonAssetDataDoS,
  IF($F84,MeaningfulSharedConnectionDoS,FALSE))))),
  IF($B84,$H84,$G84),
  IF($B84,O$3,O$2)),
FALSE),
$J83&lt;&gt;"")</f>
        <v>0</v>
      </c>
      <c r="P84" s="85" t="b">
        <f ca="1">AND(IFERROR(INDEX(IF($B84,MeaningfulAssetDoS,
  IF($C84,MeaningfulSharingActorDoS,
  IF($D84,MeaningfulSharedResourceDoS,
  IF($E84,MeaningfulSharedNonAssetDataDoS,
  IF($F84,MeaningfulSharedConnectionDoS,FALSE))))),
  IF($B84,$H84,$G84),
  IF($B84,P$3,P$2)),
FALSE),
$J83&lt;&gt;"")</f>
        <v>0</v>
      </c>
      <c r="Q84" s="86" t="b">
        <f ca="1">AND(IFERROR(INDEX(IF($B84,MeaningfulAssetDoS,
  IF($C84,MeaningfulSharingActorDoS,
  IF($D84,MeaningfulSharedResourceDoS,
  IF($E84,MeaningfulSharedNonAssetDataDoS,
  IF($F84,MeaningfulSharedConnectionDoS,FALSE))))),
  IF($B84,$H84,$G84),
  IF($B84,Q$3,Q$2)),
FALSE),
$J83&lt;&gt;"")</f>
        <v>0</v>
      </c>
      <c r="S84" s="22">
        <f t="shared" si="20"/>
        <v>83</v>
      </c>
      <c r="T84" s="22" t="str">
        <f t="shared" ca="1" si="15"/>
        <v/>
      </c>
      <c r="U84" s="22" t="str">
        <f t="shared" ca="1" si="15"/>
        <v/>
      </c>
      <c r="V84" s="22" t="b">
        <f t="shared" ca="1" si="21"/>
        <v>1</v>
      </c>
      <c r="W84" s="22" t="b">
        <f t="shared" ca="1" si="22"/>
        <v>1</v>
      </c>
      <c r="Y84" s="194"/>
      <c r="Z84" s="195"/>
      <c r="AA84" s="196"/>
      <c r="AB84" s="194"/>
      <c r="AC84" s="195"/>
      <c r="AD84" s="196"/>
    </row>
    <row r="85" spans="1:30" ht="16">
      <c r="A85" s="45">
        <f>ROW()</f>
        <v>85</v>
      </c>
      <c r="B85" s="45" t="b">
        <f t="shared" ca="1" si="16"/>
        <v>0</v>
      </c>
      <c r="C85" s="45" t="b">
        <f t="shared" ca="1" si="16"/>
        <v>0</v>
      </c>
      <c r="D85" s="45" t="b">
        <f t="shared" ca="1" si="16"/>
        <v>0</v>
      </c>
      <c r="E85" s="45" t="b">
        <f t="shared" ca="1" si="16"/>
        <v>0</v>
      </c>
      <c r="F85" s="45" t="b">
        <f t="shared" ca="1" si="16"/>
        <v>0</v>
      </c>
      <c r="G85" s="77">
        <f t="shared" ca="1" si="17"/>
        <v>0</v>
      </c>
      <c r="H85" s="22">
        <f t="shared" ca="1" si="18"/>
        <v>0</v>
      </c>
      <c r="I85" s="79" t="str">
        <f t="shared" ca="1" si="19"/>
        <v/>
      </c>
      <c r="J85" s="266" t="str">
        <f ca="1">IFERROR(INDEX(IF($B85,AssetName,
  IF($C85,SharingActorName,
  IF($D85,SharedResourceName,
  IF($E85,SharedNonAssetDataName,
  IF($F85,SharedConnectionName,""))))),$G85),"")</f>
        <v/>
      </c>
      <c r="K85" s="267"/>
      <c r="L85" s="82" t="b">
        <f ca="1">AND(IFERROR(INDEX(IF($B85,MeaningfulAssetElv,
  IF($C85,MeaningfulSharingActorElv,
  IF($D85, MeaningfulSharedResourceElv,
  IF($E85,MeaningfulSharedNonAssetDataElv,
  IF($F85,MeaningfulSharedConnectionElv,FALSE))))),
  IF($B85,$H85,$G85),
  IF($B85,L$3,L$1)),
FALSE),
$J85&lt;&gt;"")</f>
        <v>0</v>
      </c>
      <c r="M85" s="83" t="b">
        <f ca="1">AND(IFERROR(INDEX(IF($B85,MeaningfulAssetElv,
  IF($C85,MeaningfulSharingActorElv,
  IF($D85, MeaningfulSharedResourceElv,
  IF($E85,MeaningfulSharedNonAssetDataElv,
  IF($F85,MeaningfulSharedConnectionElv,FALSE))))),
  IF($B85,$H85,$G85),
  IF($B85,M$3,M$1)),
FALSE),
$J85&lt;&gt;"")</f>
        <v>0</v>
      </c>
      <c r="N85" s="84" t="b">
        <f ca="1">AND(IFERROR(INDEX(IF($B85,MeaningfulAssetElv,
  IF($C85,MeaningfulSharingActorElv,
  IF($D85, MeaningfulSharedResourceElv,
  IF($E85,MeaningfulSharedNonAssetDataElv,
  IF($F85,MeaningfulSharedConnectionElv,FALSE))))),
  IF($B85,$H85,$G85),
  IF($B85,N$3,N$1)),
FALSE),
$J85&lt;&gt;"")</f>
        <v>0</v>
      </c>
      <c r="O85" s="82" t="b">
        <f ca="1">AND(IFERROR(INDEX(IF($B85,MeaningfulAssetDoS,
  IF($C85,MeaningfulSharingActorDoS,
  IF($D85,MeaningfulSharedResourceDoS,
  IF($E85,MeaningfulSharedNonAssetDataDoS,
  IF($F85,MeaningfulSharedConnectionDoS,FALSE))))),
  IF($B85,$H85,$G85),
  IF($B85,O$3,O$1)),
FALSE),
$J85&lt;&gt;"")</f>
        <v>0</v>
      </c>
      <c r="P85" s="83" t="b">
        <f ca="1">AND(IFERROR(INDEX(IF($B85,MeaningfulAssetDoS,
  IF($C85,MeaningfulSharingActorDoS,
  IF($D85,MeaningfulSharedResourceDoS,
  IF($E85,MeaningfulSharedNonAssetDataDoS,
  IF($F85,MeaningfulSharedConnectionDoS,FALSE))))),
  IF($B85,$H85,$G85),
  IF($B85,P$3,P$1)),
FALSE),
$J85&lt;&gt;"")</f>
        <v>0</v>
      </c>
      <c r="Q85" s="84" t="b">
        <f ca="1">AND(IFERROR(INDEX(IF($B85,MeaningfulAssetDoS,
  IF($C85,MeaningfulSharingActorDoS,
  IF($D85,MeaningfulSharedResourceDoS,
  IF($E85,MeaningfulSharedNonAssetDataDoS,
  IF($F85,MeaningfulSharedConnectionDoS,FALSE))))),
  IF($B85,$H85,$G85),
  IF($B85,Q$3,Q$1)),
FALSE),
$J85&lt;&gt;"")</f>
        <v>0</v>
      </c>
      <c r="S85" s="22">
        <f t="shared" si="20"/>
        <v>84</v>
      </c>
      <c r="T85" s="22" t="str">
        <f t="shared" ca="1" si="15"/>
        <v/>
      </c>
      <c r="U85" s="22">
        <f t="shared" ca="1" si="15"/>
        <v>0</v>
      </c>
      <c r="V85" s="22" t="b">
        <f t="shared" ca="1" si="21"/>
        <v>1</v>
      </c>
      <c r="W85" s="22" t="b">
        <f t="shared" ca="1" si="22"/>
        <v>0</v>
      </c>
      <c r="Y85" s="191"/>
      <c r="Z85" s="192"/>
      <c r="AA85" s="193"/>
      <c r="AB85" s="191"/>
      <c r="AC85" s="192"/>
      <c r="AD85" s="193"/>
    </row>
    <row r="86" spans="1:30" ht="16">
      <c r="A86" s="45">
        <f>ROW()</f>
        <v>86</v>
      </c>
      <c r="B86" s="45" t="b">
        <f t="shared" ca="1" si="16"/>
        <v>0</v>
      </c>
      <c r="C86" s="45" t="b">
        <f t="shared" ca="1" si="16"/>
        <v>0</v>
      </c>
      <c r="D86" s="45" t="b">
        <f t="shared" ca="1" si="16"/>
        <v>0</v>
      </c>
      <c r="E86" s="45" t="b">
        <f t="shared" ca="1" si="16"/>
        <v>0</v>
      </c>
      <c r="F86" s="45" t="b">
        <f t="shared" ca="1" si="16"/>
        <v>0</v>
      </c>
      <c r="G86" s="77">
        <f t="shared" ca="1" si="17"/>
        <v>0</v>
      </c>
      <c r="H86" s="22">
        <f t="shared" ca="1" si="18"/>
        <v>0</v>
      </c>
      <c r="I86" s="79" t="str">
        <f t="shared" ca="1" si="19"/>
        <v/>
      </c>
      <c r="J86" s="268"/>
      <c r="K86" s="269"/>
      <c r="L86" s="47" t="b">
        <f ca="1">AND(IFERROR(INDEX(IF($B86,MeaningfulAssetElv,
  IF($C86,MeaningfulSharingActorElv,
  IF($D86, MeaningfulSharedResourceElv,
  IF($E86,MeaningfulSharedNonAssetDataElv,
  IF($F86,MeaningfulSharedConnectionElv,FALSE))))),
  IF($B86,$H86,$G86),
  IF($B86,L$3,L$2)),
FALSE),
$J85&lt;&gt;"")</f>
        <v>0</v>
      </c>
      <c r="M86" s="85" t="b">
        <f ca="1">AND(IFERROR(INDEX(IF($B86,MeaningfulAssetElv,
  IF($C86,MeaningfulSharingActorElv,
  IF($D86, MeaningfulSharedResourceElv,
  IF($E86,MeaningfulSharedNonAssetDataElv,
  IF($F86,MeaningfulSharedConnectionElv,FALSE))))),
  IF($B86,$H86,$G86),
  IF($B86,M$3,M$2)),
FALSE),
$J85&lt;&gt;"")</f>
        <v>0</v>
      </c>
      <c r="N86" s="86" t="b">
        <f ca="1">AND(IFERROR(INDEX(IF($B86,MeaningfulAssetElv,
  IF($C86,MeaningfulSharingActorElv,
  IF($D86, MeaningfulSharedResourceElv,
  IF($E86,MeaningfulSharedNonAssetDataElv,
  IF($F86,MeaningfulSharedConnectionElv,FALSE))))),
  IF($B86,$H86,$G86),
  IF($B86,N$3,N$2)),
FALSE),
$J85&lt;&gt;"")</f>
        <v>0</v>
      </c>
      <c r="O86" s="47" t="b">
        <f ca="1">AND(IFERROR(INDEX(IF($B86,MeaningfulAssetDoS,
  IF($C86,MeaningfulSharingActorDoS,
  IF($D86,MeaningfulSharedResourceDoS,
  IF($E86,MeaningfulSharedNonAssetDataDoS,
  IF($F86,MeaningfulSharedConnectionDoS,FALSE))))),
  IF($B86,$H86,$G86),
  IF($B86,O$3,O$2)),
FALSE),
$J85&lt;&gt;"")</f>
        <v>0</v>
      </c>
      <c r="P86" s="85" t="b">
        <f ca="1">AND(IFERROR(INDEX(IF($B86,MeaningfulAssetDoS,
  IF($C86,MeaningfulSharingActorDoS,
  IF($D86,MeaningfulSharedResourceDoS,
  IF($E86,MeaningfulSharedNonAssetDataDoS,
  IF($F86,MeaningfulSharedConnectionDoS,FALSE))))),
  IF($B86,$H86,$G86),
  IF($B86,P$3,P$2)),
FALSE),
$J85&lt;&gt;"")</f>
        <v>0</v>
      </c>
      <c r="Q86" s="86" t="b">
        <f ca="1">AND(IFERROR(INDEX(IF($B86,MeaningfulAssetDoS,
  IF($C86,MeaningfulSharingActorDoS,
  IF($D86,MeaningfulSharedResourceDoS,
  IF($E86,MeaningfulSharedNonAssetDataDoS,
  IF($F86,MeaningfulSharedConnectionDoS,FALSE))))),
  IF($B86,$H86,$G86),
  IF($B86,Q$3,Q$2)),
FALSE),
$J85&lt;&gt;"")</f>
        <v>0</v>
      </c>
      <c r="S86" s="22">
        <f t="shared" si="20"/>
        <v>85</v>
      </c>
      <c r="T86" s="22" t="str">
        <f t="shared" ca="1" si="15"/>
        <v/>
      </c>
      <c r="U86" s="22" t="str">
        <f t="shared" ca="1" si="15"/>
        <v/>
      </c>
      <c r="V86" s="22" t="b">
        <f t="shared" ca="1" si="21"/>
        <v>1</v>
      </c>
      <c r="W86" s="22" t="b">
        <f t="shared" ca="1" si="22"/>
        <v>1</v>
      </c>
      <c r="Y86" s="194"/>
      <c r="Z86" s="195"/>
      <c r="AA86" s="196"/>
      <c r="AB86" s="194"/>
      <c r="AC86" s="195"/>
      <c r="AD86" s="196"/>
    </row>
    <row r="87" spans="1:30" ht="16">
      <c r="A87" s="45">
        <f>ROW()</f>
        <v>87</v>
      </c>
      <c r="B87" s="45" t="b">
        <f t="shared" ca="1" si="16"/>
        <v>0</v>
      </c>
      <c r="C87" s="45" t="b">
        <f t="shared" ca="1" si="16"/>
        <v>0</v>
      </c>
      <c r="D87" s="45" t="b">
        <f t="shared" ca="1" si="16"/>
        <v>0</v>
      </c>
      <c r="E87" s="45" t="b">
        <f t="shared" ca="1" si="16"/>
        <v>0</v>
      </c>
      <c r="F87" s="45" t="b">
        <f t="shared" ca="1" si="16"/>
        <v>0</v>
      </c>
      <c r="G87" s="77">
        <f t="shared" ca="1" si="17"/>
        <v>0</v>
      </c>
      <c r="H87" s="22">
        <f t="shared" ca="1" si="18"/>
        <v>0</v>
      </c>
      <c r="I87" s="79" t="str">
        <f t="shared" ca="1" si="19"/>
        <v/>
      </c>
      <c r="J87" s="266" t="str">
        <f ca="1">IFERROR(INDEX(IF($B87,AssetName,
  IF($C87,SharingActorName,
  IF($D87,SharedResourceName,
  IF($E87,SharedNonAssetDataName,
  IF($F87,SharedConnectionName,""))))),$G87),"")</f>
        <v/>
      </c>
      <c r="K87" s="267"/>
      <c r="L87" s="82" t="b">
        <f ca="1">AND(IFERROR(INDEX(IF($B87,MeaningfulAssetElv,
  IF($C87,MeaningfulSharingActorElv,
  IF($D87, MeaningfulSharedResourceElv,
  IF($E87,MeaningfulSharedNonAssetDataElv,
  IF($F87,MeaningfulSharedConnectionElv,FALSE))))),
  IF($B87,$H87,$G87),
  IF($B87,L$3,L$1)),
FALSE),
$J87&lt;&gt;"")</f>
        <v>0</v>
      </c>
      <c r="M87" s="83" t="b">
        <f ca="1">AND(IFERROR(INDEX(IF($B87,MeaningfulAssetElv,
  IF($C87,MeaningfulSharingActorElv,
  IF($D87, MeaningfulSharedResourceElv,
  IF($E87,MeaningfulSharedNonAssetDataElv,
  IF($F87,MeaningfulSharedConnectionElv,FALSE))))),
  IF($B87,$H87,$G87),
  IF($B87,M$3,M$1)),
FALSE),
$J87&lt;&gt;"")</f>
        <v>0</v>
      </c>
      <c r="N87" s="84" t="b">
        <f ca="1">AND(IFERROR(INDEX(IF($B87,MeaningfulAssetElv,
  IF($C87,MeaningfulSharingActorElv,
  IF($D87, MeaningfulSharedResourceElv,
  IF($E87,MeaningfulSharedNonAssetDataElv,
  IF($F87,MeaningfulSharedConnectionElv,FALSE))))),
  IF($B87,$H87,$G87),
  IF($B87,N$3,N$1)),
FALSE),
$J87&lt;&gt;"")</f>
        <v>0</v>
      </c>
      <c r="O87" s="82" t="b">
        <f ca="1">AND(IFERROR(INDEX(IF($B87,MeaningfulAssetDoS,
  IF($C87,MeaningfulSharingActorDoS,
  IF($D87,MeaningfulSharedResourceDoS,
  IF($E87,MeaningfulSharedNonAssetDataDoS,
  IF($F87,MeaningfulSharedConnectionDoS,FALSE))))),
  IF($B87,$H87,$G87),
  IF($B87,O$3,O$1)),
FALSE),
$J87&lt;&gt;"")</f>
        <v>0</v>
      </c>
      <c r="P87" s="83" t="b">
        <f ca="1">AND(IFERROR(INDEX(IF($B87,MeaningfulAssetDoS,
  IF($C87,MeaningfulSharingActorDoS,
  IF($D87,MeaningfulSharedResourceDoS,
  IF($E87,MeaningfulSharedNonAssetDataDoS,
  IF($F87,MeaningfulSharedConnectionDoS,FALSE))))),
  IF($B87,$H87,$G87),
  IF($B87,P$3,P$1)),
FALSE),
$J87&lt;&gt;"")</f>
        <v>0</v>
      </c>
      <c r="Q87" s="84" t="b">
        <f ca="1">AND(IFERROR(INDEX(IF($B87,MeaningfulAssetDoS,
  IF($C87,MeaningfulSharingActorDoS,
  IF($D87,MeaningfulSharedResourceDoS,
  IF($E87,MeaningfulSharedNonAssetDataDoS,
  IF($F87,MeaningfulSharedConnectionDoS,FALSE))))),
  IF($B87,$H87,$G87),
  IF($B87,Q$3,Q$1)),
FALSE),
$J87&lt;&gt;"")</f>
        <v>0</v>
      </c>
      <c r="S87" s="22">
        <f t="shared" si="20"/>
        <v>86</v>
      </c>
      <c r="T87" s="22" t="str">
        <f t="shared" ca="1" si="15"/>
        <v/>
      </c>
      <c r="U87" s="22">
        <f t="shared" ca="1" si="15"/>
        <v>0</v>
      </c>
      <c r="V87" s="22" t="b">
        <f t="shared" ca="1" si="21"/>
        <v>1</v>
      </c>
      <c r="W87" s="22" t="b">
        <f t="shared" ca="1" si="22"/>
        <v>0</v>
      </c>
      <c r="Y87" s="191"/>
      <c r="Z87" s="192"/>
      <c r="AA87" s="193"/>
      <c r="AB87" s="191"/>
      <c r="AC87" s="192"/>
      <c r="AD87" s="193"/>
    </row>
    <row r="88" spans="1:30" ht="16">
      <c r="A88" s="45">
        <f>ROW()</f>
        <v>88</v>
      </c>
      <c r="B88" s="45" t="b">
        <f t="shared" ref="B88:F106" ca="1" si="23">AND($A88&gt;=B$2,$A88&lt;=B$3)</f>
        <v>0</v>
      </c>
      <c r="C88" s="45" t="b">
        <f t="shared" ca="1" si="23"/>
        <v>0</v>
      </c>
      <c r="D88" s="45" t="b">
        <f t="shared" ca="1" si="23"/>
        <v>0</v>
      </c>
      <c r="E88" s="45" t="b">
        <f t="shared" ca="1" si="23"/>
        <v>0</v>
      </c>
      <c r="F88" s="45" t="b">
        <f t="shared" ca="1" si="23"/>
        <v>0</v>
      </c>
      <c r="G88" s="77">
        <f t="shared" ca="1" si="17"/>
        <v>0</v>
      </c>
      <c r="H88" s="22">
        <f t="shared" ca="1" si="18"/>
        <v>0</v>
      </c>
      <c r="I88" s="79" t="str">
        <f t="shared" ca="1" si="19"/>
        <v/>
      </c>
      <c r="J88" s="268"/>
      <c r="K88" s="269"/>
      <c r="L88" s="47" t="b">
        <f ca="1">AND(IFERROR(INDEX(IF($B88,MeaningfulAssetElv,
  IF($C88,MeaningfulSharingActorElv,
  IF($D88, MeaningfulSharedResourceElv,
  IF($E88,MeaningfulSharedNonAssetDataElv,
  IF($F88,MeaningfulSharedConnectionElv,FALSE))))),
  IF($B88,$H88,$G88),
  IF($B88,L$3,L$2)),
FALSE),
$J87&lt;&gt;"")</f>
        <v>0</v>
      </c>
      <c r="M88" s="85" t="b">
        <f ca="1">AND(IFERROR(INDEX(IF($B88,MeaningfulAssetElv,
  IF($C88,MeaningfulSharingActorElv,
  IF($D88, MeaningfulSharedResourceElv,
  IF($E88,MeaningfulSharedNonAssetDataElv,
  IF($F88,MeaningfulSharedConnectionElv,FALSE))))),
  IF($B88,$H88,$G88),
  IF($B88,M$3,M$2)),
FALSE),
$J87&lt;&gt;"")</f>
        <v>0</v>
      </c>
      <c r="N88" s="86" t="b">
        <f ca="1">AND(IFERROR(INDEX(IF($B88,MeaningfulAssetElv,
  IF($C88,MeaningfulSharingActorElv,
  IF($D88, MeaningfulSharedResourceElv,
  IF($E88,MeaningfulSharedNonAssetDataElv,
  IF($F88,MeaningfulSharedConnectionElv,FALSE))))),
  IF($B88,$H88,$G88),
  IF($B88,N$3,N$2)),
FALSE),
$J87&lt;&gt;"")</f>
        <v>0</v>
      </c>
      <c r="O88" s="47" t="b">
        <f ca="1">AND(IFERROR(INDEX(IF($B88,MeaningfulAssetDoS,
  IF($C88,MeaningfulSharingActorDoS,
  IF($D88,MeaningfulSharedResourceDoS,
  IF($E88,MeaningfulSharedNonAssetDataDoS,
  IF($F88,MeaningfulSharedConnectionDoS,FALSE))))),
  IF($B88,$H88,$G88),
  IF($B88,O$3,O$2)),
FALSE),
$J87&lt;&gt;"")</f>
        <v>0</v>
      </c>
      <c r="P88" s="85" t="b">
        <f ca="1">AND(IFERROR(INDEX(IF($B88,MeaningfulAssetDoS,
  IF($C88,MeaningfulSharingActorDoS,
  IF($D88,MeaningfulSharedResourceDoS,
  IF($E88,MeaningfulSharedNonAssetDataDoS,
  IF($F88,MeaningfulSharedConnectionDoS,FALSE))))),
  IF($B88,$H88,$G88),
  IF($B88,P$3,P$2)),
FALSE),
$J87&lt;&gt;"")</f>
        <v>0</v>
      </c>
      <c r="Q88" s="86" t="b">
        <f ca="1">AND(IFERROR(INDEX(IF($B88,MeaningfulAssetDoS,
  IF($C88,MeaningfulSharingActorDoS,
  IF($D88,MeaningfulSharedResourceDoS,
  IF($E88,MeaningfulSharedNonAssetDataDoS,
  IF($F88,MeaningfulSharedConnectionDoS,FALSE))))),
  IF($B88,$H88,$G88),
  IF($B88,Q$3,Q$2)),
FALSE),
$J87&lt;&gt;"")</f>
        <v>0</v>
      </c>
      <c r="S88" s="22">
        <f t="shared" si="20"/>
        <v>87</v>
      </c>
      <c r="T88" s="22" t="str">
        <f t="shared" ca="1" si="15"/>
        <v/>
      </c>
      <c r="U88" s="22" t="str">
        <f t="shared" ca="1" si="15"/>
        <v/>
      </c>
      <c r="V88" s="22" t="b">
        <f t="shared" ca="1" si="21"/>
        <v>1</v>
      </c>
      <c r="W88" s="22" t="b">
        <f t="shared" ca="1" si="22"/>
        <v>1</v>
      </c>
      <c r="Y88" s="194"/>
      <c r="Z88" s="195"/>
      <c r="AA88" s="196"/>
      <c r="AB88" s="194"/>
      <c r="AC88" s="195"/>
      <c r="AD88" s="196"/>
    </row>
    <row r="89" spans="1:30" ht="16">
      <c r="A89" s="45">
        <f>ROW()</f>
        <v>89</v>
      </c>
      <c r="B89" s="45" t="b">
        <f t="shared" ca="1" si="23"/>
        <v>0</v>
      </c>
      <c r="C89" s="45" t="b">
        <f t="shared" ca="1" si="23"/>
        <v>0</v>
      </c>
      <c r="D89" s="45" t="b">
        <f t="shared" ca="1" si="23"/>
        <v>0</v>
      </c>
      <c r="E89" s="45" t="b">
        <f t="shared" ca="1" si="23"/>
        <v>0</v>
      </c>
      <c r="F89" s="45" t="b">
        <f t="shared" ca="1" si="23"/>
        <v>0</v>
      </c>
      <c r="G89" s="77">
        <f t="shared" ca="1" si="17"/>
        <v>0</v>
      </c>
      <c r="H89" s="22">
        <f t="shared" ca="1" si="18"/>
        <v>0</v>
      </c>
      <c r="I89" s="79" t="str">
        <f t="shared" ca="1" si="19"/>
        <v/>
      </c>
      <c r="J89" s="266" t="str">
        <f ca="1">IFERROR(INDEX(IF($B89,AssetName,
  IF($C89,SharingActorName,
  IF($D89,SharedResourceName,
  IF($E89,SharedNonAssetDataName,
  IF($F89,SharedConnectionName,""))))),$G89),"")</f>
        <v/>
      </c>
      <c r="K89" s="267"/>
      <c r="L89" s="82" t="b">
        <f ca="1">AND(IFERROR(INDEX(IF($B89,MeaningfulAssetElv,
  IF($C89,MeaningfulSharingActorElv,
  IF($D89, MeaningfulSharedResourceElv,
  IF($E89,MeaningfulSharedNonAssetDataElv,
  IF($F89,MeaningfulSharedConnectionElv,FALSE))))),
  IF($B89,$H89,$G89),
  IF($B89,L$3,L$1)),
FALSE),
$J89&lt;&gt;"")</f>
        <v>0</v>
      </c>
      <c r="M89" s="83" t="b">
        <f ca="1">AND(IFERROR(INDEX(IF($B89,MeaningfulAssetElv,
  IF($C89,MeaningfulSharingActorElv,
  IF($D89, MeaningfulSharedResourceElv,
  IF($E89,MeaningfulSharedNonAssetDataElv,
  IF($F89,MeaningfulSharedConnectionElv,FALSE))))),
  IF($B89,$H89,$G89),
  IF($B89,M$3,M$1)),
FALSE),
$J89&lt;&gt;"")</f>
        <v>0</v>
      </c>
      <c r="N89" s="84" t="b">
        <f ca="1">AND(IFERROR(INDEX(IF($B89,MeaningfulAssetElv,
  IF($C89,MeaningfulSharingActorElv,
  IF($D89, MeaningfulSharedResourceElv,
  IF($E89,MeaningfulSharedNonAssetDataElv,
  IF($F89,MeaningfulSharedConnectionElv,FALSE))))),
  IF($B89,$H89,$G89),
  IF($B89,N$3,N$1)),
FALSE),
$J89&lt;&gt;"")</f>
        <v>0</v>
      </c>
      <c r="O89" s="82" t="b">
        <f ca="1">AND(IFERROR(INDEX(IF($B89,MeaningfulAssetDoS,
  IF($C89,MeaningfulSharingActorDoS,
  IF($D89,MeaningfulSharedResourceDoS,
  IF($E89,MeaningfulSharedNonAssetDataDoS,
  IF($F89,MeaningfulSharedConnectionDoS,FALSE))))),
  IF($B89,$H89,$G89),
  IF($B89,O$3,O$1)),
FALSE),
$J89&lt;&gt;"")</f>
        <v>0</v>
      </c>
      <c r="P89" s="83" t="b">
        <f ca="1">AND(IFERROR(INDEX(IF($B89,MeaningfulAssetDoS,
  IF($C89,MeaningfulSharingActorDoS,
  IF($D89,MeaningfulSharedResourceDoS,
  IF($E89,MeaningfulSharedNonAssetDataDoS,
  IF($F89,MeaningfulSharedConnectionDoS,FALSE))))),
  IF($B89,$H89,$G89),
  IF($B89,P$3,P$1)),
FALSE),
$J89&lt;&gt;"")</f>
        <v>0</v>
      </c>
      <c r="Q89" s="84" t="b">
        <f ca="1">AND(IFERROR(INDEX(IF($B89,MeaningfulAssetDoS,
  IF($C89,MeaningfulSharingActorDoS,
  IF($D89,MeaningfulSharedResourceDoS,
  IF($E89,MeaningfulSharedNonAssetDataDoS,
  IF($F89,MeaningfulSharedConnectionDoS,FALSE))))),
  IF($B89,$H89,$G89),
  IF($B89,Q$3,Q$1)),
FALSE),
$J89&lt;&gt;"")</f>
        <v>0</v>
      </c>
      <c r="S89" s="22">
        <f t="shared" si="20"/>
        <v>88</v>
      </c>
      <c r="T89" s="22" t="str">
        <f t="shared" ca="1" si="15"/>
        <v/>
      </c>
      <c r="U89" s="22">
        <f t="shared" ca="1" si="15"/>
        <v>0</v>
      </c>
      <c r="V89" s="22" t="b">
        <f t="shared" ca="1" si="21"/>
        <v>1</v>
      </c>
      <c r="W89" s="22" t="b">
        <f t="shared" ca="1" si="22"/>
        <v>0</v>
      </c>
      <c r="Y89" s="191"/>
      <c r="Z89" s="192"/>
      <c r="AA89" s="193"/>
      <c r="AB89" s="191"/>
      <c r="AC89" s="192"/>
      <c r="AD89" s="193"/>
    </row>
    <row r="90" spans="1:30" ht="16">
      <c r="A90" s="45">
        <f>ROW()</f>
        <v>90</v>
      </c>
      <c r="B90" s="45" t="b">
        <f t="shared" ca="1" si="23"/>
        <v>0</v>
      </c>
      <c r="C90" s="45" t="b">
        <f t="shared" ca="1" si="23"/>
        <v>0</v>
      </c>
      <c r="D90" s="45" t="b">
        <f t="shared" ca="1" si="23"/>
        <v>0</v>
      </c>
      <c r="E90" s="45" t="b">
        <f t="shared" ca="1" si="23"/>
        <v>0</v>
      </c>
      <c r="F90" s="45" t="b">
        <f t="shared" ca="1" si="23"/>
        <v>0</v>
      </c>
      <c r="G90" s="77">
        <f t="shared" ca="1" si="17"/>
        <v>0</v>
      </c>
      <c r="H90" s="22">
        <f t="shared" ca="1" si="18"/>
        <v>0</v>
      </c>
      <c r="I90" s="79" t="str">
        <f t="shared" ca="1" si="19"/>
        <v/>
      </c>
      <c r="J90" s="268"/>
      <c r="K90" s="269"/>
      <c r="L90" s="47" t="b">
        <f ca="1">AND(IFERROR(INDEX(IF($B90,MeaningfulAssetElv,
  IF($C90,MeaningfulSharingActorElv,
  IF($D90, MeaningfulSharedResourceElv,
  IF($E90,MeaningfulSharedNonAssetDataElv,
  IF($F90,MeaningfulSharedConnectionElv,FALSE))))),
  IF($B90,$H90,$G90),
  IF($B90,L$3,L$2)),
FALSE),
$J89&lt;&gt;"")</f>
        <v>0</v>
      </c>
      <c r="M90" s="85" t="b">
        <f ca="1">AND(IFERROR(INDEX(IF($B90,MeaningfulAssetElv,
  IF($C90,MeaningfulSharingActorElv,
  IF($D90, MeaningfulSharedResourceElv,
  IF($E90,MeaningfulSharedNonAssetDataElv,
  IF($F90,MeaningfulSharedConnectionElv,FALSE))))),
  IF($B90,$H90,$G90),
  IF($B90,M$3,M$2)),
FALSE),
$J89&lt;&gt;"")</f>
        <v>0</v>
      </c>
      <c r="N90" s="86" t="b">
        <f ca="1">AND(IFERROR(INDEX(IF($B90,MeaningfulAssetElv,
  IF($C90,MeaningfulSharingActorElv,
  IF($D90, MeaningfulSharedResourceElv,
  IF($E90,MeaningfulSharedNonAssetDataElv,
  IF($F90,MeaningfulSharedConnectionElv,FALSE))))),
  IF($B90,$H90,$G90),
  IF($B90,N$3,N$2)),
FALSE),
$J89&lt;&gt;"")</f>
        <v>0</v>
      </c>
      <c r="O90" s="47" t="b">
        <f ca="1">AND(IFERROR(INDEX(IF($B90,MeaningfulAssetDoS,
  IF($C90,MeaningfulSharingActorDoS,
  IF($D90,MeaningfulSharedResourceDoS,
  IF($E90,MeaningfulSharedNonAssetDataDoS,
  IF($F90,MeaningfulSharedConnectionDoS,FALSE))))),
  IF($B90,$H90,$G90),
  IF($B90,O$3,O$2)),
FALSE),
$J89&lt;&gt;"")</f>
        <v>0</v>
      </c>
      <c r="P90" s="85" t="b">
        <f ca="1">AND(IFERROR(INDEX(IF($B90,MeaningfulAssetDoS,
  IF($C90,MeaningfulSharingActorDoS,
  IF($D90,MeaningfulSharedResourceDoS,
  IF($E90,MeaningfulSharedNonAssetDataDoS,
  IF($F90,MeaningfulSharedConnectionDoS,FALSE))))),
  IF($B90,$H90,$G90),
  IF($B90,P$3,P$2)),
FALSE),
$J89&lt;&gt;"")</f>
        <v>0</v>
      </c>
      <c r="Q90" s="86" t="b">
        <f ca="1">AND(IFERROR(INDEX(IF($B90,MeaningfulAssetDoS,
  IF($C90,MeaningfulSharingActorDoS,
  IF($D90,MeaningfulSharedResourceDoS,
  IF($E90,MeaningfulSharedNonAssetDataDoS,
  IF($F90,MeaningfulSharedConnectionDoS,FALSE))))),
  IF($B90,$H90,$G90),
  IF($B90,Q$3,Q$2)),
FALSE),
$J89&lt;&gt;"")</f>
        <v>0</v>
      </c>
      <c r="S90" s="22">
        <f t="shared" si="20"/>
        <v>89</v>
      </c>
      <c r="T90" s="22" t="str">
        <f t="shared" ca="1" si="15"/>
        <v/>
      </c>
      <c r="U90" s="22" t="str">
        <f t="shared" ca="1" si="15"/>
        <v/>
      </c>
      <c r="V90" s="22" t="b">
        <f t="shared" ca="1" si="21"/>
        <v>1</v>
      </c>
      <c r="W90" s="22" t="b">
        <f t="shared" ca="1" si="22"/>
        <v>1</v>
      </c>
      <c r="Y90" s="194"/>
      <c r="Z90" s="195"/>
      <c r="AA90" s="196"/>
      <c r="AB90" s="194"/>
      <c r="AC90" s="195"/>
      <c r="AD90" s="196"/>
    </row>
    <row r="91" spans="1:30" ht="16">
      <c r="A91" s="45">
        <f>ROW()</f>
        <v>91</v>
      </c>
      <c r="B91" s="45" t="b">
        <f t="shared" ca="1" si="23"/>
        <v>0</v>
      </c>
      <c r="C91" s="45" t="b">
        <f t="shared" ca="1" si="23"/>
        <v>0</v>
      </c>
      <c r="D91" s="45" t="b">
        <f t="shared" ca="1" si="23"/>
        <v>0</v>
      </c>
      <c r="E91" s="45" t="b">
        <f t="shared" ca="1" si="23"/>
        <v>0</v>
      </c>
      <c r="F91" s="45" t="b">
        <f t="shared" ca="1" si="23"/>
        <v>0</v>
      </c>
      <c r="G91" s="77">
        <f t="shared" ca="1" si="17"/>
        <v>0</v>
      </c>
      <c r="H91" s="22">
        <f t="shared" ca="1" si="18"/>
        <v>0</v>
      </c>
      <c r="I91" s="79" t="str">
        <f t="shared" ca="1" si="19"/>
        <v/>
      </c>
      <c r="J91" s="266" t="str">
        <f ca="1">IFERROR(INDEX(IF($B91,AssetName,
  IF($C91,SharingActorName,
  IF($D91,SharedResourceName,
  IF($E91,SharedNonAssetDataName,
  IF($F91,SharedConnectionName,""))))),$G91),"")</f>
        <v/>
      </c>
      <c r="K91" s="267"/>
      <c r="L91" s="82" t="b">
        <f ca="1">AND(IFERROR(INDEX(IF($B91,MeaningfulAssetElv,
  IF($C91,MeaningfulSharingActorElv,
  IF($D91, MeaningfulSharedResourceElv,
  IF($E91,MeaningfulSharedNonAssetDataElv,
  IF($F91,MeaningfulSharedConnectionElv,FALSE))))),
  IF($B91,$H91,$G91),
  IF($B91,L$3,L$1)),
FALSE),
$J91&lt;&gt;"")</f>
        <v>0</v>
      </c>
      <c r="M91" s="83" t="b">
        <f ca="1">AND(IFERROR(INDEX(IF($B91,MeaningfulAssetElv,
  IF($C91,MeaningfulSharingActorElv,
  IF($D91, MeaningfulSharedResourceElv,
  IF($E91,MeaningfulSharedNonAssetDataElv,
  IF($F91,MeaningfulSharedConnectionElv,FALSE))))),
  IF($B91,$H91,$G91),
  IF($B91,M$3,M$1)),
FALSE),
$J91&lt;&gt;"")</f>
        <v>0</v>
      </c>
      <c r="N91" s="84" t="b">
        <f ca="1">AND(IFERROR(INDEX(IF($B91,MeaningfulAssetElv,
  IF($C91,MeaningfulSharingActorElv,
  IF($D91, MeaningfulSharedResourceElv,
  IF($E91,MeaningfulSharedNonAssetDataElv,
  IF($F91,MeaningfulSharedConnectionElv,FALSE))))),
  IF($B91,$H91,$G91),
  IF($B91,N$3,N$1)),
FALSE),
$J91&lt;&gt;"")</f>
        <v>0</v>
      </c>
      <c r="O91" s="82" t="b">
        <f ca="1">AND(IFERROR(INDEX(IF($B91,MeaningfulAssetDoS,
  IF($C91,MeaningfulSharingActorDoS,
  IF($D91,MeaningfulSharedResourceDoS,
  IF($E91,MeaningfulSharedNonAssetDataDoS,
  IF($F91,MeaningfulSharedConnectionDoS,FALSE))))),
  IF($B91,$H91,$G91),
  IF($B91,O$3,O$1)),
FALSE),
$J91&lt;&gt;"")</f>
        <v>0</v>
      </c>
      <c r="P91" s="83" t="b">
        <f ca="1">AND(IFERROR(INDEX(IF($B91,MeaningfulAssetDoS,
  IF($C91,MeaningfulSharingActorDoS,
  IF($D91,MeaningfulSharedResourceDoS,
  IF($E91,MeaningfulSharedNonAssetDataDoS,
  IF($F91,MeaningfulSharedConnectionDoS,FALSE))))),
  IF($B91,$H91,$G91),
  IF($B91,P$3,P$1)),
FALSE),
$J91&lt;&gt;"")</f>
        <v>0</v>
      </c>
      <c r="Q91" s="84" t="b">
        <f ca="1">AND(IFERROR(INDEX(IF($B91,MeaningfulAssetDoS,
  IF($C91,MeaningfulSharingActorDoS,
  IF($D91,MeaningfulSharedResourceDoS,
  IF($E91,MeaningfulSharedNonAssetDataDoS,
  IF($F91,MeaningfulSharedConnectionDoS,FALSE))))),
  IF($B91,$H91,$G91),
  IF($B91,Q$3,Q$1)),
FALSE),
$J91&lt;&gt;"")</f>
        <v>0</v>
      </c>
      <c r="S91" s="22">
        <f t="shared" si="20"/>
        <v>90</v>
      </c>
      <c r="T91" s="22" t="str">
        <f t="shared" ca="1" si="15"/>
        <v/>
      </c>
      <c r="U91" s="22">
        <f t="shared" ca="1" si="15"/>
        <v>0</v>
      </c>
      <c r="V91" s="22" t="b">
        <f t="shared" ca="1" si="21"/>
        <v>1</v>
      </c>
      <c r="W91" s="22" t="b">
        <f t="shared" ca="1" si="22"/>
        <v>0</v>
      </c>
      <c r="Y91" s="191"/>
      <c r="Z91" s="192"/>
      <c r="AA91" s="193"/>
      <c r="AB91" s="191"/>
      <c r="AC91" s="192"/>
      <c r="AD91" s="193"/>
    </row>
    <row r="92" spans="1:30" ht="16">
      <c r="A92" s="45">
        <f>ROW()</f>
        <v>92</v>
      </c>
      <c r="B92" s="45" t="b">
        <f t="shared" ca="1" si="23"/>
        <v>0</v>
      </c>
      <c r="C92" s="45" t="b">
        <f t="shared" ca="1" si="23"/>
        <v>0</v>
      </c>
      <c r="D92" s="45" t="b">
        <f t="shared" ca="1" si="23"/>
        <v>0</v>
      </c>
      <c r="E92" s="45" t="b">
        <f t="shared" ca="1" si="23"/>
        <v>0</v>
      </c>
      <c r="F92" s="45" t="b">
        <f t="shared" ca="1" si="23"/>
        <v>0</v>
      </c>
      <c r="G92" s="77">
        <f t="shared" ca="1" si="17"/>
        <v>0</v>
      </c>
      <c r="H92" s="22">
        <f t="shared" ca="1" si="18"/>
        <v>0</v>
      </c>
      <c r="I92" s="79" t="str">
        <f t="shared" ca="1" si="19"/>
        <v/>
      </c>
      <c r="J92" s="268"/>
      <c r="K92" s="269"/>
      <c r="L92" s="47" t="b">
        <f ca="1">AND(IFERROR(INDEX(IF($B92,MeaningfulAssetElv,
  IF($C92,MeaningfulSharingActorElv,
  IF($D92, MeaningfulSharedResourceElv,
  IF($E92,MeaningfulSharedNonAssetDataElv,
  IF($F92,MeaningfulSharedConnectionElv,FALSE))))),
  IF($B92,$H92,$G92),
  IF($B92,L$3,L$2)),
FALSE),
$J91&lt;&gt;"")</f>
        <v>0</v>
      </c>
      <c r="M92" s="85" t="b">
        <f ca="1">AND(IFERROR(INDEX(IF($B92,MeaningfulAssetElv,
  IF($C92,MeaningfulSharingActorElv,
  IF($D92, MeaningfulSharedResourceElv,
  IF($E92,MeaningfulSharedNonAssetDataElv,
  IF($F92,MeaningfulSharedConnectionElv,FALSE))))),
  IF($B92,$H92,$G92),
  IF($B92,M$3,M$2)),
FALSE),
$J91&lt;&gt;"")</f>
        <v>0</v>
      </c>
      <c r="N92" s="86" t="b">
        <f ca="1">AND(IFERROR(INDEX(IF($B92,MeaningfulAssetElv,
  IF($C92,MeaningfulSharingActorElv,
  IF($D92, MeaningfulSharedResourceElv,
  IF($E92,MeaningfulSharedNonAssetDataElv,
  IF($F92,MeaningfulSharedConnectionElv,FALSE))))),
  IF($B92,$H92,$G92),
  IF($B92,N$3,N$2)),
FALSE),
$J91&lt;&gt;"")</f>
        <v>0</v>
      </c>
      <c r="O92" s="47" t="b">
        <f ca="1">AND(IFERROR(INDEX(IF($B92,MeaningfulAssetDoS,
  IF($C92,MeaningfulSharingActorDoS,
  IF($D92,MeaningfulSharedResourceDoS,
  IF($E92,MeaningfulSharedNonAssetDataDoS,
  IF($F92,MeaningfulSharedConnectionDoS,FALSE))))),
  IF($B92,$H92,$G92),
  IF($B92,O$3,O$2)),
FALSE),
$J91&lt;&gt;"")</f>
        <v>0</v>
      </c>
      <c r="P92" s="85" t="b">
        <f ca="1">AND(IFERROR(INDEX(IF($B92,MeaningfulAssetDoS,
  IF($C92,MeaningfulSharingActorDoS,
  IF($D92,MeaningfulSharedResourceDoS,
  IF($E92,MeaningfulSharedNonAssetDataDoS,
  IF($F92,MeaningfulSharedConnectionDoS,FALSE))))),
  IF($B92,$H92,$G92),
  IF($B92,P$3,P$2)),
FALSE),
$J91&lt;&gt;"")</f>
        <v>0</v>
      </c>
      <c r="Q92" s="86" t="b">
        <f ca="1">AND(IFERROR(INDEX(IF($B92,MeaningfulAssetDoS,
  IF($C92,MeaningfulSharingActorDoS,
  IF($D92,MeaningfulSharedResourceDoS,
  IF($E92,MeaningfulSharedNonAssetDataDoS,
  IF($F92,MeaningfulSharedConnectionDoS,FALSE))))),
  IF($B92,$H92,$G92),
  IF($B92,Q$3,Q$2)),
FALSE),
$J91&lt;&gt;"")</f>
        <v>0</v>
      </c>
      <c r="S92" s="22">
        <f t="shared" si="20"/>
        <v>91</v>
      </c>
      <c r="T92" s="22" t="str">
        <f t="shared" ca="1" si="15"/>
        <v/>
      </c>
      <c r="U92" s="22" t="str">
        <f t="shared" ca="1" si="15"/>
        <v/>
      </c>
      <c r="V92" s="22" t="b">
        <f t="shared" ca="1" si="21"/>
        <v>1</v>
      </c>
      <c r="W92" s="22" t="b">
        <f t="shared" ca="1" si="22"/>
        <v>1</v>
      </c>
      <c r="Y92" s="194"/>
      <c r="Z92" s="195"/>
      <c r="AA92" s="196"/>
      <c r="AB92" s="194"/>
      <c r="AC92" s="195"/>
      <c r="AD92" s="196"/>
    </row>
    <row r="93" spans="1:30" ht="16">
      <c r="A93" s="45">
        <f>ROW()</f>
        <v>93</v>
      </c>
      <c r="B93" s="45" t="b">
        <f t="shared" ca="1" si="23"/>
        <v>0</v>
      </c>
      <c r="C93" s="45" t="b">
        <f t="shared" ca="1" si="23"/>
        <v>0</v>
      </c>
      <c r="D93" s="45" t="b">
        <f t="shared" ca="1" si="23"/>
        <v>0</v>
      </c>
      <c r="E93" s="45" t="b">
        <f t="shared" ca="1" si="23"/>
        <v>0</v>
      </c>
      <c r="F93" s="45" t="b">
        <f t="shared" ca="1" si="23"/>
        <v>0</v>
      </c>
      <c r="G93" s="77">
        <f t="shared" ca="1" si="17"/>
        <v>0</v>
      </c>
      <c r="H93" s="22">
        <f t="shared" ca="1" si="18"/>
        <v>0</v>
      </c>
      <c r="I93" s="79" t="str">
        <f t="shared" ca="1" si="19"/>
        <v/>
      </c>
      <c r="J93" s="266" t="str">
        <f ca="1">IFERROR(INDEX(IF($B93,AssetName,
  IF($C93,SharingActorName,
  IF($D93,SharedResourceName,
  IF($E93,SharedNonAssetDataName,
  IF($F93,SharedConnectionName,""))))),$G93),"")</f>
        <v/>
      </c>
      <c r="K93" s="267"/>
      <c r="L93" s="82" t="b">
        <f ca="1">AND(IFERROR(INDEX(IF($B93,MeaningfulAssetElv,
  IF($C93,MeaningfulSharingActorElv,
  IF($D93, MeaningfulSharedResourceElv,
  IF($E93,MeaningfulSharedNonAssetDataElv,
  IF($F93,MeaningfulSharedConnectionElv,FALSE))))),
  IF($B93,$H93,$G93),
  IF($B93,L$3,L$1)),
FALSE),
$J93&lt;&gt;"")</f>
        <v>0</v>
      </c>
      <c r="M93" s="83" t="b">
        <f ca="1">AND(IFERROR(INDEX(IF($B93,MeaningfulAssetElv,
  IF($C93,MeaningfulSharingActorElv,
  IF($D93, MeaningfulSharedResourceElv,
  IF($E93,MeaningfulSharedNonAssetDataElv,
  IF($F93,MeaningfulSharedConnectionElv,FALSE))))),
  IF($B93,$H93,$G93),
  IF($B93,M$3,M$1)),
FALSE),
$J93&lt;&gt;"")</f>
        <v>0</v>
      </c>
      <c r="N93" s="84" t="b">
        <f ca="1">AND(IFERROR(INDEX(IF($B93,MeaningfulAssetElv,
  IF($C93,MeaningfulSharingActorElv,
  IF($D93, MeaningfulSharedResourceElv,
  IF($E93,MeaningfulSharedNonAssetDataElv,
  IF($F93,MeaningfulSharedConnectionElv,FALSE))))),
  IF($B93,$H93,$G93),
  IF($B93,N$3,N$1)),
FALSE),
$J93&lt;&gt;"")</f>
        <v>0</v>
      </c>
      <c r="O93" s="82" t="b">
        <f ca="1">AND(IFERROR(INDEX(IF($B93,MeaningfulAssetDoS,
  IF($C93,MeaningfulSharingActorDoS,
  IF($D93,MeaningfulSharedResourceDoS,
  IF($E93,MeaningfulSharedNonAssetDataDoS,
  IF($F93,MeaningfulSharedConnectionDoS,FALSE))))),
  IF($B93,$H93,$G93),
  IF($B93,O$3,O$1)),
FALSE),
$J93&lt;&gt;"")</f>
        <v>0</v>
      </c>
      <c r="P93" s="83" t="b">
        <f ca="1">AND(IFERROR(INDEX(IF($B93,MeaningfulAssetDoS,
  IF($C93,MeaningfulSharingActorDoS,
  IF($D93,MeaningfulSharedResourceDoS,
  IF($E93,MeaningfulSharedNonAssetDataDoS,
  IF($F93,MeaningfulSharedConnectionDoS,FALSE))))),
  IF($B93,$H93,$G93),
  IF($B93,P$3,P$1)),
FALSE),
$J93&lt;&gt;"")</f>
        <v>0</v>
      </c>
      <c r="Q93" s="84" t="b">
        <f ca="1">AND(IFERROR(INDEX(IF($B93,MeaningfulAssetDoS,
  IF($C93,MeaningfulSharingActorDoS,
  IF($D93,MeaningfulSharedResourceDoS,
  IF($E93,MeaningfulSharedNonAssetDataDoS,
  IF($F93,MeaningfulSharedConnectionDoS,FALSE))))),
  IF($B93,$H93,$G93),
  IF($B93,Q$3,Q$1)),
FALSE),
$J93&lt;&gt;"")</f>
        <v>0</v>
      </c>
      <c r="S93" s="22">
        <f t="shared" si="20"/>
        <v>92</v>
      </c>
      <c r="T93" s="22" t="str">
        <f t="shared" ca="1" si="15"/>
        <v/>
      </c>
      <c r="U93" s="22">
        <f t="shared" ca="1" si="15"/>
        <v>0</v>
      </c>
      <c r="V93" s="22" t="b">
        <f t="shared" ca="1" si="21"/>
        <v>1</v>
      </c>
      <c r="W93" s="22" t="b">
        <f t="shared" ca="1" si="22"/>
        <v>0</v>
      </c>
      <c r="Y93" s="191"/>
      <c r="Z93" s="192"/>
      <c r="AA93" s="193"/>
      <c r="AB93" s="191"/>
      <c r="AC93" s="192"/>
      <c r="AD93" s="193"/>
    </row>
    <row r="94" spans="1:30" ht="16">
      <c r="A94" s="45">
        <f>ROW()</f>
        <v>94</v>
      </c>
      <c r="B94" s="45" t="b">
        <f t="shared" ca="1" si="23"/>
        <v>0</v>
      </c>
      <c r="C94" s="45" t="b">
        <f t="shared" ca="1" si="23"/>
        <v>0</v>
      </c>
      <c r="D94" s="45" t="b">
        <f t="shared" ca="1" si="23"/>
        <v>0</v>
      </c>
      <c r="E94" s="45" t="b">
        <f t="shared" ca="1" si="23"/>
        <v>0</v>
      </c>
      <c r="F94" s="45" t="b">
        <f t="shared" ca="1" si="23"/>
        <v>0</v>
      </c>
      <c r="G94" s="77">
        <f t="shared" ca="1" si="17"/>
        <v>0</v>
      </c>
      <c r="H94" s="22">
        <f t="shared" ca="1" si="18"/>
        <v>0</v>
      </c>
      <c r="I94" s="79" t="str">
        <f t="shared" ca="1" si="19"/>
        <v/>
      </c>
      <c r="J94" s="268"/>
      <c r="K94" s="269"/>
      <c r="L94" s="47" t="b">
        <f ca="1">AND(IFERROR(INDEX(IF($B94,MeaningfulAssetElv,
  IF($C94,MeaningfulSharingActorElv,
  IF($D94, MeaningfulSharedResourceElv,
  IF($E94,MeaningfulSharedNonAssetDataElv,
  IF($F94,MeaningfulSharedConnectionElv,FALSE))))),
  IF($B94,$H94,$G94),
  IF($B94,L$3,L$2)),
FALSE),
$J93&lt;&gt;"")</f>
        <v>0</v>
      </c>
      <c r="M94" s="85" t="b">
        <f ca="1">AND(IFERROR(INDEX(IF($B94,MeaningfulAssetElv,
  IF($C94,MeaningfulSharingActorElv,
  IF($D94, MeaningfulSharedResourceElv,
  IF($E94,MeaningfulSharedNonAssetDataElv,
  IF($F94,MeaningfulSharedConnectionElv,FALSE))))),
  IF($B94,$H94,$G94),
  IF($B94,M$3,M$2)),
FALSE),
$J93&lt;&gt;"")</f>
        <v>0</v>
      </c>
      <c r="N94" s="86" t="b">
        <f ca="1">AND(IFERROR(INDEX(IF($B94,MeaningfulAssetElv,
  IF($C94,MeaningfulSharingActorElv,
  IF($D94, MeaningfulSharedResourceElv,
  IF($E94,MeaningfulSharedNonAssetDataElv,
  IF($F94,MeaningfulSharedConnectionElv,FALSE))))),
  IF($B94,$H94,$G94),
  IF($B94,N$3,N$2)),
FALSE),
$J93&lt;&gt;"")</f>
        <v>0</v>
      </c>
      <c r="O94" s="47" t="b">
        <f ca="1">AND(IFERROR(INDEX(IF($B94,MeaningfulAssetDoS,
  IF($C94,MeaningfulSharingActorDoS,
  IF($D94,MeaningfulSharedResourceDoS,
  IF($E94,MeaningfulSharedNonAssetDataDoS,
  IF($F94,MeaningfulSharedConnectionDoS,FALSE))))),
  IF($B94,$H94,$G94),
  IF($B94,O$3,O$2)),
FALSE),
$J93&lt;&gt;"")</f>
        <v>0</v>
      </c>
      <c r="P94" s="85" t="b">
        <f ca="1">AND(IFERROR(INDEX(IF($B94,MeaningfulAssetDoS,
  IF($C94,MeaningfulSharingActorDoS,
  IF($D94,MeaningfulSharedResourceDoS,
  IF($E94,MeaningfulSharedNonAssetDataDoS,
  IF($F94,MeaningfulSharedConnectionDoS,FALSE))))),
  IF($B94,$H94,$G94),
  IF($B94,P$3,P$2)),
FALSE),
$J93&lt;&gt;"")</f>
        <v>0</v>
      </c>
      <c r="Q94" s="86" t="b">
        <f ca="1">AND(IFERROR(INDEX(IF($B94,MeaningfulAssetDoS,
  IF($C94,MeaningfulSharingActorDoS,
  IF($D94,MeaningfulSharedResourceDoS,
  IF($E94,MeaningfulSharedNonAssetDataDoS,
  IF($F94,MeaningfulSharedConnectionDoS,FALSE))))),
  IF($B94,$H94,$G94),
  IF($B94,Q$3,Q$2)),
FALSE),
$J93&lt;&gt;"")</f>
        <v>0</v>
      </c>
      <c r="S94" s="22">
        <f t="shared" si="20"/>
        <v>93</v>
      </c>
      <c r="T94" s="22" t="str">
        <f t="shared" ca="1" si="15"/>
        <v/>
      </c>
      <c r="U94" s="22" t="str">
        <f t="shared" ca="1" si="15"/>
        <v/>
      </c>
      <c r="V94" s="22" t="b">
        <f t="shared" ca="1" si="21"/>
        <v>1</v>
      </c>
      <c r="W94" s="22" t="b">
        <f t="shared" ca="1" si="22"/>
        <v>1</v>
      </c>
      <c r="Y94" s="194"/>
      <c r="Z94" s="195"/>
      <c r="AA94" s="196"/>
      <c r="AB94" s="194"/>
      <c r="AC94" s="195"/>
      <c r="AD94" s="196"/>
    </row>
    <row r="95" spans="1:30" ht="16">
      <c r="A95" s="45">
        <f>ROW()</f>
        <v>95</v>
      </c>
      <c r="B95" s="45" t="b">
        <f t="shared" ca="1" si="23"/>
        <v>0</v>
      </c>
      <c r="C95" s="45" t="b">
        <f t="shared" ca="1" si="23"/>
        <v>0</v>
      </c>
      <c r="D95" s="45" t="b">
        <f t="shared" ca="1" si="23"/>
        <v>0</v>
      </c>
      <c r="E95" s="45" t="b">
        <f t="shared" ca="1" si="23"/>
        <v>0</v>
      </c>
      <c r="F95" s="45" t="b">
        <f t="shared" ca="1" si="23"/>
        <v>0</v>
      </c>
      <c r="G95" s="77">
        <f t="shared" ca="1" si="17"/>
        <v>0</v>
      </c>
      <c r="H95" s="22">
        <f t="shared" ca="1" si="18"/>
        <v>0</v>
      </c>
      <c r="I95" s="79" t="str">
        <f t="shared" ca="1" si="19"/>
        <v/>
      </c>
      <c r="J95" s="266" t="str">
        <f ca="1">IFERROR(INDEX(IF($B95,AssetName,
  IF($C95,SharingActorName,
  IF($D95,SharedResourceName,
  IF($E95,SharedNonAssetDataName,
  IF($F95,SharedConnectionName,""))))),$G95),"")</f>
        <v/>
      </c>
      <c r="K95" s="267"/>
      <c r="L95" s="82" t="b">
        <f ca="1">AND(IFERROR(INDEX(IF($B95,MeaningfulAssetElv,
  IF($C95,MeaningfulSharingActorElv,
  IF($D95, MeaningfulSharedResourceElv,
  IF($E95,MeaningfulSharedNonAssetDataElv,
  IF($F95,MeaningfulSharedConnectionElv,FALSE))))),
  IF($B95,$H95,$G95),
  IF($B95,L$3,L$1)),
FALSE),
$J95&lt;&gt;"")</f>
        <v>0</v>
      </c>
      <c r="M95" s="83" t="b">
        <f ca="1">AND(IFERROR(INDEX(IF($B95,MeaningfulAssetElv,
  IF($C95,MeaningfulSharingActorElv,
  IF($D95, MeaningfulSharedResourceElv,
  IF($E95,MeaningfulSharedNonAssetDataElv,
  IF($F95,MeaningfulSharedConnectionElv,FALSE))))),
  IF($B95,$H95,$G95),
  IF($B95,M$3,M$1)),
FALSE),
$J95&lt;&gt;"")</f>
        <v>0</v>
      </c>
      <c r="N95" s="84" t="b">
        <f ca="1">AND(IFERROR(INDEX(IF($B95,MeaningfulAssetElv,
  IF($C95,MeaningfulSharingActorElv,
  IF($D95, MeaningfulSharedResourceElv,
  IF($E95,MeaningfulSharedNonAssetDataElv,
  IF($F95,MeaningfulSharedConnectionElv,FALSE))))),
  IF($B95,$H95,$G95),
  IF($B95,N$3,N$1)),
FALSE),
$J95&lt;&gt;"")</f>
        <v>0</v>
      </c>
      <c r="O95" s="82" t="b">
        <f ca="1">AND(IFERROR(INDEX(IF($B95,MeaningfulAssetDoS,
  IF($C95,MeaningfulSharingActorDoS,
  IF($D95,MeaningfulSharedResourceDoS,
  IF($E95,MeaningfulSharedNonAssetDataDoS,
  IF($F95,MeaningfulSharedConnectionDoS,FALSE))))),
  IF($B95,$H95,$G95),
  IF($B95,O$3,O$1)),
FALSE),
$J95&lt;&gt;"")</f>
        <v>0</v>
      </c>
      <c r="P95" s="83" t="b">
        <f ca="1">AND(IFERROR(INDEX(IF($B95,MeaningfulAssetDoS,
  IF($C95,MeaningfulSharingActorDoS,
  IF($D95,MeaningfulSharedResourceDoS,
  IF($E95,MeaningfulSharedNonAssetDataDoS,
  IF($F95,MeaningfulSharedConnectionDoS,FALSE))))),
  IF($B95,$H95,$G95),
  IF($B95,P$3,P$1)),
FALSE),
$J95&lt;&gt;"")</f>
        <v>0</v>
      </c>
      <c r="Q95" s="84" t="b">
        <f ca="1">AND(IFERROR(INDEX(IF($B95,MeaningfulAssetDoS,
  IF($C95,MeaningfulSharingActorDoS,
  IF($D95,MeaningfulSharedResourceDoS,
  IF($E95,MeaningfulSharedNonAssetDataDoS,
  IF($F95,MeaningfulSharedConnectionDoS,FALSE))))),
  IF($B95,$H95,$G95),
  IF($B95,Q$3,Q$1)),
FALSE),
$J95&lt;&gt;"")</f>
        <v>0</v>
      </c>
      <c r="S95" s="22">
        <f t="shared" si="20"/>
        <v>94</v>
      </c>
      <c r="T95" s="22" t="str">
        <f t="shared" ca="1" si="15"/>
        <v/>
      </c>
      <c r="U95" s="22">
        <f t="shared" ca="1" si="15"/>
        <v>0</v>
      </c>
      <c r="V95" s="22" t="b">
        <f t="shared" ca="1" si="21"/>
        <v>1</v>
      </c>
      <c r="W95" s="22" t="b">
        <f t="shared" ca="1" si="22"/>
        <v>0</v>
      </c>
      <c r="Y95" s="191"/>
      <c r="Z95" s="192"/>
      <c r="AA95" s="193"/>
      <c r="AB95" s="191"/>
      <c r="AC95" s="192"/>
      <c r="AD95" s="193"/>
    </row>
    <row r="96" spans="1:30" ht="16">
      <c r="A96" s="45">
        <f>ROW()</f>
        <v>96</v>
      </c>
      <c r="B96" s="45" t="b">
        <f t="shared" ca="1" si="23"/>
        <v>0</v>
      </c>
      <c r="C96" s="45" t="b">
        <f t="shared" ca="1" si="23"/>
        <v>0</v>
      </c>
      <c r="D96" s="45" t="b">
        <f t="shared" ca="1" si="23"/>
        <v>0</v>
      </c>
      <c r="E96" s="45" t="b">
        <f t="shared" ca="1" si="23"/>
        <v>0</v>
      </c>
      <c r="F96" s="45" t="b">
        <f t="shared" ca="1" si="23"/>
        <v>0</v>
      </c>
      <c r="G96" s="77">
        <f t="shared" ca="1" si="17"/>
        <v>0</v>
      </c>
      <c r="H96" s="22">
        <f t="shared" ca="1" si="18"/>
        <v>0</v>
      </c>
      <c r="I96" s="79" t="str">
        <f t="shared" ca="1" si="19"/>
        <v/>
      </c>
      <c r="J96" s="268"/>
      <c r="K96" s="269"/>
      <c r="L96" s="47" t="b">
        <f ca="1">AND(IFERROR(INDEX(IF($B96,MeaningfulAssetElv,
  IF($C96,MeaningfulSharingActorElv,
  IF($D96, MeaningfulSharedResourceElv,
  IF($E96,MeaningfulSharedNonAssetDataElv,
  IF($F96,MeaningfulSharedConnectionElv,FALSE))))),
  IF($B96,$H96,$G96),
  IF($B96,L$3,L$2)),
FALSE),
$J95&lt;&gt;"")</f>
        <v>0</v>
      </c>
      <c r="M96" s="85" t="b">
        <f ca="1">AND(IFERROR(INDEX(IF($B96,MeaningfulAssetElv,
  IF($C96,MeaningfulSharingActorElv,
  IF($D96, MeaningfulSharedResourceElv,
  IF($E96,MeaningfulSharedNonAssetDataElv,
  IF($F96,MeaningfulSharedConnectionElv,FALSE))))),
  IF($B96,$H96,$G96),
  IF($B96,M$3,M$2)),
FALSE),
$J95&lt;&gt;"")</f>
        <v>0</v>
      </c>
      <c r="N96" s="86" t="b">
        <f ca="1">AND(IFERROR(INDEX(IF($B96,MeaningfulAssetElv,
  IF($C96,MeaningfulSharingActorElv,
  IF($D96, MeaningfulSharedResourceElv,
  IF($E96,MeaningfulSharedNonAssetDataElv,
  IF($F96,MeaningfulSharedConnectionElv,FALSE))))),
  IF($B96,$H96,$G96),
  IF($B96,N$3,N$2)),
FALSE),
$J95&lt;&gt;"")</f>
        <v>0</v>
      </c>
      <c r="O96" s="47" t="b">
        <f ca="1">AND(IFERROR(INDEX(IF($B96,MeaningfulAssetDoS,
  IF($C96,MeaningfulSharingActorDoS,
  IF($D96,MeaningfulSharedResourceDoS,
  IF($E96,MeaningfulSharedNonAssetDataDoS,
  IF($F96,MeaningfulSharedConnectionDoS,FALSE))))),
  IF($B96,$H96,$G96),
  IF($B96,O$3,O$2)),
FALSE),
$J95&lt;&gt;"")</f>
        <v>0</v>
      </c>
      <c r="P96" s="85" t="b">
        <f ca="1">AND(IFERROR(INDEX(IF($B96,MeaningfulAssetDoS,
  IF($C96,MeaningfulSharingActorDoS,
  IF($D96,MeaningfulSharedResourceDoS,
  IF($E96,MeaningfulSharedNonAssetDataDoS,
  IF($F96,MeaningfulSharedConnectionDoS,FALSE))))),
  IF($B96,$H96,$G96),
  IF($B96,P$3,P$2)),
FALSE),
$J95&lt;&gt;"")</f>
        <v>0</v>
      </c>
      <c r="Q96" s="86" t="b">
        <f ca="1">AND(IFERROR(INDEX(IF($B96,MeaningfulAssetDoS,
  IF($C96,MeaningfulSharingActorDoS,
  IF($D96,MeaningfulSharedResourceDoS,
  IF($E96,MeaningfulSharedNonAssetDataDoS,
  IF($F96,MeaningfulSharedConnectionDoS,FALSE))))),
  IF($B96,$H96,$G96),
  IF($B96,Q$3,Q$2)),
FALSE),
$J95&lt;&gt;"")</f>
        <v>0</v>
      </c>
      <c r="S96" s="22">
        <f t="shared" si="20"/>
        <v>95</v>
      </c>
      <c r="T96" s="22" t="str">
        <f t="shared" ca="1" si="15"/>
        <v/>
      </c>
      <c r="U96" s="22" t="str">
        <f t="shared" ca="1" si="15"/>
        <v/>
      </c>
      <c r="V96" s="22" t="b">
        <f t="shared" ca="1" si="21"/>
        <v>1</v>
      </c>
      <c r="W96" s="22" t="b">
        <f t="shared" ca="1" si="22"/>
        <v>1</v>
      </c>
      <c r="Y96" s="194"/>
      <c r="Z96" s="195"/>
      <c r="AA96" s="196"/>
      <c r="AB96" s="194"/>
      <c r="AC96" s="195"/>
      <c r="AD96" s="196"/>
    </row>
    <row r="97" spans="1:30" ht="16">
      <c r="A97" s="45">
        <f>ROW()</f>
        <v>97</v>
      </c>
      <c r="B97" s="45" t="b">
        <f t="shared" ca="1" si="23"/>
        <v>0</v>
      </c>
      <c r="C97" s="45" t="b">
        <f t="shared" ca="1" si="23"/>
        <v>0</v>
      </c>
      <c r="D97" s="45" t="b">
        <f t="shared" ca="1" si="23"/>
        <v>0</v>
      </c>
      <c r="E97" s="45" t="b">
        <f t="shared" ca="1" si="23"/>
        <v>0</v>
      </c>
      <c r="F97" s="45" t="b">
        <f t="shared" ca="1" si="23"/>
        <v>0</v>
      </c>
      <c r="G97" s="77">
        <f t="shared" ca="1" si="17"/>
        <v>0</v>
      </c>
      <c r="H97" s="22">
        <f t="shared" ca="1" si="18"/>
        <v>0</v>
      </c>
      <c r="I97" s="79" t="str">
        <f t="shared" ca="1" si="19"/>
        <v/>
      </c>
      <c r="J97" s="266" t="str">
        <f ca="1">IFERROR(INDEX(IF($B97,AssetName,
  IF($C97,SharingActorName,
  IF($D97,SharedResourceName,
  IF($E97,SharedNonAssetDataName,
  IF($F97,SharedConnectionName,""))))),$G97),"")</f>
        <v/>
      </c>
      <c r="K97" s="267"/>
      <c r="L97" s="82" t="b">
        <f ca="1">AND(IFERROR(INDEX(IF($B97,MeaningfulAssetElv,
  IF($C97,MeaningfulSharingActorElv,
  IF($D97, MeaningfulSharedResourceElv,
  IF($E97,MeaningfulSharedNonAssetDataElv,
  IF($F97,MeaningfulSharedConnectionElv,FALSE))))),
  IF($B97,$H97,$G97),
  IF($B97,L$3,L$1)),
FALSE),
$J97&lt;&gt;"")</f>
        <v>0</v>
      </c>
      <c r="M97" s="83" t="b">
        <f ca="1">AND(IFERROR(INDEX(IF($B97,MeaningfulAssetElv,
  IF($C97,MeaningfulSharingActorElv,
  IF($D97, MeaningfulSharedResourceElv,
  IF($E97,MeaningfulSharedNonAssetDataElv,
  IF($F97,MeaningfulSharedConnectionElv,FALSE))))),
  IF($B97,$H97,$G97),
  IF($B97,M$3,M$1)),
FALSE),
$J97&lt;&gt;"")</f>
        <v>0</v>
      </c>
      <c r="N97" s="84" t="b">
        <f ca="1">AND(IFERROR(INDEX(IF($B97,MeaningfulAssetElv,
  IF($C97,MeaningfulSharingActorElv,
  IF($D97, MeaningfulSharedResourceElv,
  IF($E97,MeaningfulSharedNonAssetDataElv,
  IF($F97,MeaningfulSharedConnectionElv,FALSE))))),
  IF($B97,$H97,$G97),
  IF($B97,N$3,N$1)),
FALSE),
$J97&lt;&gt;"")</f>
        <v>0</v>
      </c>
      <c r="O97" s="82" t="b">
        <f ca="1">AND(IFERROR(INDEX(IF($B97,MeaningfulAssetDoS,
  IF($C97,MeaningfulSharingActorDoS,
  IF($D97,MeaningfulSharedResourceDoS,
  IF($E97,MeaningfulSharedNonAssetDataDoS,
  IF($F97,MeaningfulSharedConnectionDoS,FALSE))))),
  IF($B97,$H97,$G97),
  IF($B97,O$3,O$1)),
FALSE),
$J97&lt;&gt;"")</f>
        <v>0</v>
      </c>
      <c r="P97" s="83" t="b">
        <f ca="1">AND(IFERROR(INDEX(IF($B97,MeaningfulAssetDoS,
  IF($C97,MeaningfulSharingActorDoS,
  IF($D97,MeaningfulSharedResourceDoS,
  IF($E97,MeaningfulSharedNonAssetDataDoS,
  IF($F97,MeaningfulSharedConnectionDoS,FALSE))))),
  IF($B97,$H97,$G97),
  IF($B97,P$3,P$1)),
FALSE),
$J97&lt;&gt;"")</f>
        <v>0</v>
      </c>
      <c r="Q97" s="84" t="b">
        <f ca="1">AND(IFERROR(INDEX(IF($B97,MeaningfulAssetDoS,
  IF($C97,MeaningfulSharingActorDoS,
  IF($D97,MeaningfulSharedResourceDoS,
  IF($E97,MeaningfulSharedNonAssetDataDoS,
  IF($F97,MeaningfulSharedConnectionDoS,FALSE))))),
  IF($B97,$H97,$G97),
  IF($B97,Q$3,Q$1)),
FALSE),
$J97&lt;&gt;"")</f>
        <v>0</v>
      </c>
      <c r="S97" s="22">
        <f t="shared" si="20"/>
        <v>96</v>
      </c>
      <c r="T97" s="22" t="str">
        <f t="shared" ca="1" si="15"/>
        <v/>
      </c>
      <c r="U97" s="22">
        <f t="shared" ca="1" si="15"/>
        <v>0</v>
      </c>
      <c r="V97" s="22" t="b">
        <f t="shared" ca="1" si="21"/>
        <v>1</v>
      </c>
      <c r="W97" s="22" t="b">
        <f t="shared" ca="1" si="22"/>
        <v>0</v>
      </c>
      <c r="Y97" s="191"/>
      <c r="Z97" s="192"/>
      <c r="AA97" s="193"/>
      <c r="AB97" s="191"/>
      <c r="AC97" s="192"/>
      <c r="AD97" s="193"/>
    </row>
    <row r="98" spans="1:30" ht="16">
      <c r="A98" s="45">
        <f>ROW()</f>
        <v>98</v>
      </c>
      <c r="B98" s="45" t="b">
        <f t="shared" ca="1" si="23"/>
        <v>0</v>
      </c>
      <c r="C98" s="45" t="b">
        <f t="shared" ca="1" si="23"/>
        <v>0</v>
      </c>
      <c r="D98" s="45" t="b">
        <f t="shared" ca="1" si="23"/>
        <v>0</v>
      </c>
      <c r="E98" s="45" t="b">
        <f t="shared" ca="1" si="23"/>
        <v>0</v>
      </c>
      <c r="F98" s="45" t="b">
        <f t="shared" ca="1" si="23"/>
        <v>0</v>
      </c>
      <c r="G98" s="77">
        <f t="shared" ca="1" si="17"/>
        <v>0</v>
      </c>
      <c r="H98" s="22">
        <f t="shared" ca="1" si="18"/>
        <v>0</v>
      </c>
      <c r="I98" s="79" t="str">
        <f t="shared" ca="1" si="19"/>
        <v/>
      </c>
      <c r="J98" s="268"/>
      <c r="K98" s="269"/>
      <c r="L98" s="47" t="b">
        <f ca="1">AND(IFERROR(INDEX(IF($B98,MeaningfulAssetElv,
  IF($C98,MeaningfulSharingActorElv,
  IF($D98, MeaningfulSharedResourceElv,
  IF($E98,MeaningfulSharedNonAssetDataElv,
  IF($F98,MeaningfulSharedConnectionElv,FALSE))))),
  IF($B98,$H98,$G98),
  IF($B98,L$3,L$2)),
FALSE),
$J97&lt;&gt;"")</f>
        <v>0</v>
      </c>
      <c r="M98" s="85" t="b">
        <f ca="1">AND(IFERROR(INDEX(IF($B98,MeaningfulAssetElv,
  IF($C98,MeaningfulSharingActorElv,
  IF($D98, MeaningfulSharedResourceElv,
  IF($E98,MeaningfulSharedNonAssetDataElv,
  IF($F98,MeaningfulSharedConnectionElv,FALSE))))),
  IF($B98,$H98,$G98),
  IF($B98,M$3,M$2)),
FALSE),
$J97&lt;&gt;"")</f>
        <v>0</v>
      </c>
      <c r="N98" s="86" t="b">
        <f ca="1">AND(IFERROR(INDEX(IF($B98,MeaningfulAssetElv,
  IF($C98,MeaningfulSharingActorElv,
  IF($D98, MeaningfulSharedResourceElv,
  IF($E98,MeaningfulSharedNonAssetDataElv,
  IF($F98,MeaningfulSharedConnectionElv,FALSE))))),
  IF($B98,$H98,$G98),
  IF($B98,N$3,N$2)),
FALSE),
$J97&lt;&gt;"")</f>
        <v>0</v>
      </c>
      <c r="O98" s="47" t="b">
        <f ca="1">AND(IFERROR(INDEX(IF($B98,MeaningfulAssetDoS,
  IF($C98,MeaningfulSharingActorDoS,
  IF($D98,MeaningfulSharedResourceDoS,
  IF($E98,MeaningfulSharedNonAssetDataDoS,
  IF($F98,MeaningfulSharedConnectionDoS,FALSE))))),
  IF($B98,$H98,$G98),
  IF($B98,O$3,O$2)),
FALSE),
$J97&lt;&gt;"")</f>
        <v>0</v>
      </c>
      <c r="P98" s="85" t="b">
        <f ca="1">AND(IFERROR(INDEX(IF($B98,MeaningfulAssetDoS,
  IF($C98,MeaningfulSharingActorDoS,
  IF($D98,MeaningfulSharedResourceDoS,
  IF($E98,MeaningfulSharedNonAssetDataDoS,
  IF($F98,MeaningfulSharedConnectionDoS,FALSE))))),
  IF($B98,$H98,$G98),
  IF($B98,P$3,P$2)),
FALSE),
$J97&lt;&gt;"")</f>
        <v>0</v>
      </c>
      <c r="Q98" s="86" t="b">
        <f ca="1">AND(IFERROR(INDEX(IF($B98,MeaningfulAssetDoS,
  IF($C98,MeaningfulSharingActorDoS,
  IF($D98,MeaningfulSharedResourceDoS,
  IF($E98,MeaningfulSharedNonAssetDataDoS,
  IF($F98,MeaningfulSharedConnectionDoS,FALSE))))),
  IF($B98,$H98,$G98),
  IF($B98,Q$3,Q$2)),
FALSE),
$J97&lt;&gt;"")</f>
        <v>0</v>
      </c>
      <c r="S98" s="22">
        <f t="shared" si="20"/>
        <v>97</v>
      </c>
      <c r="T98" s="22" t="str">
        <f t="shared" ca="1" si="15"/>
        <v/>
      </c>
      <c r="U98" s="22" t="str">
        <f t="shared" ca="1" si="15"/>
        <v/>
      </c>
      <c r="V98" s="22" t="b">
        <f t="shared" ca="1" si="21"/>
        <v>1</v>
      </c>
      <c r="W98" s="22" t="b">
        <f t="shared" ca="1" si="22"/>
        <v>1</v>
      </c>
      <c r="Y98" s="194"/>
      <c r="Z98" s="195"/>
      <c r="AA98" s="196"/>
      <c r="AB98" s="194"/>
      <c r="AC98" s="195"/>
      <c r="AD98" s="196"/>
    </row>
    <row r="99" spans="1:30" ht="16">
      <c r="A99" s="45">
        <f>ROW()</f>
        <v>99</v>
      </c>
      <c r="B99" s="45" t="b">
        <f t="shared" ca="1" si="23"/>
        <v>0</v>
      </c>
      <c r="C99" s="45" t="b">
        <f t="shared" ca="1" si="23"/>
        <v>0</v>
      </c>
      <c r="D99" s="45" t="b">
        <f t="shared" ca="1" si="23"/>
        <v>0</v>
      </c>
      <c r="E99" s="45" t="b">
        <f t="shared" ca="1" si="23"/>
        <v>0</v>
      </c>
      <c r="F99" s="45" t="b">
        <f t="shared" ca="1" si="23"/>
        <v>0</v>
      </c>
      <c r="G99" s="77">
        <f t="shared" ca="1" si="17"/>
        <v>0</v>
      </c>
      <c r="H99" s="22">
        <f t="shared" ca="1" si="18"/>
        <v>0</v>
      </c>
      <c r="I99" s="79" t="str">
        <f t="shared" ca="1" si="19"/>
        <v/>
      </c>
      <c r="J99" s="266" t="str">
        <f ca="1">IFERROR(INDEX(IF($B99,AssetName,
  IF($C99,SharingActorName,
  IF($D99,SharedResourceName,
  IF($E99,SharedNonAssetDataName,
  IF($F99,SharedConnectionName,""))))),$G99),"")</f>
        <v/>
      </c>
      <c r="K99" s="267"/>
      <c r="L99" s="82" t="b">
        <f ca="1">AND(IFERROR(INDEX(IF($B99,MeaningfulAssetElv,
  IF($C99,MeaningfulSharingActorElv,
  IF($D99, MeaningfulSharedResourceElv,
  IF($E99,MeaningfulSharedNonAssetDataElv,
  IF($F99,MeaningfulSharedConnectionElv,FALSE))))),
  IF($B99,$H99,$G99),
  IF($B99,L$3,L$1)),
FALSE),
$J99&lt;&gt;"")</f>
        <v>0</v>
      </c>
      <c r="M99" s="83" t="b">
        <f ca="1">AND(IFERROR(INDEX(IF($B99,MeaningfulAssetElv,
  IF($C99,MeaningfulSharingActorElv,
  IF($D99, MeaningfulSharedResourceElv,
  IF($E99,MeaningfulSharedNonAssetDataElv,
  IF($F99,MeaningfulSharedConnectionElv,FALSE))))),
  IF($B99,$H99,$G99),
  IF($B99,M$3,M$1)),
FALSE),
$J99&lt;&gt;"")</f>
        <v>0</v>
      </c>
      <c r="N99" s="84" t="b">
        <f ca="1">AND(IFERROR(INDEX(IF($B99,MeaningfulAssetElv,
  IF($C99,MeaningfulSharingActorElv,
  IF($D99, MeaningfulSharedResourceElv,
  IF($E99,MeaningfulSharedNonAssetDataElv,
  IF($F99,MeaningfulSharedConnectionElv,FALSE))))),
  IF($B99,$H99,$G99),
  IF($B99,N$3,N$1)),
FALSE),
$J99&lt;&gt;"")</f>
        <v>0</v>
      </c>
      <c r="O99" s="82" t="b">
        <f ca="1">AND(IFERROR(INDEX(IF($B99,MeaningfulAssetDoS,
  IF($C99,MeaningfulSharingActorDoS,
  IF($D99,MeaningfulSharedResourceDoS,
  IF($E99,MeaningfulSharedNonAssetDataDoS,
  IF($F99,MeaningfulSharedConnectionDoS,FALSE))))),
  IF($B99,$H99,$G99),
  IF($B99,O$3,O$1)),
FALSE),
$J99&lt;&gt;"")</f>
        <v>0</v>
      </c>
      <c r="P99" s="83" t="b">
        <f ca="1">AND(IFERROR(INDEX(IF($B99,MeaningfulAssetDoS,
  IF($C99,MeaningfulSharingActorDoS,
  IF($D99,MeaningfulSharedResourceDoS,
  IF($E99,MeaningfulSharedNonAssetDataDoS,
  IF($F99,MeaningfulSharedConnectionDoS,FALSE))))),
  IF($B99,$H99,$G99),
  IF($B99,P$3,P$1)),
FALSE),
$J99&lt;&gt;"")</f>
        <v>0</v>
      </c>
      <c r="Q99" s="84" t="b">
        <f ca="1">AND(IFERROR(INDEX(IF($B99,MeaningfulAssetDoS,
  IF($C99,MeaningfulSharingActorDoS,
  IF($D99,MeaningfulSharedResourceDoS,
  IF($E99,MeaningfulSharedNonAssetDataDoS,
  IF($F99,MeaningfulSharedConnectionDoS,FALSE))))),
  IF($B99,$H99,$G99),
  IF($B99,Q$3,Q$1)),
FALSE),
$J99&lt;&gt;"")</f>
        <v>0</v>
      </c>
      <c r="S99" s="22">
        <f t="shared" si="20"/>
        <v>98</v>
      </c>
      <c r="T99" s="22" t="str">
        <f t="shared" ca="1" si="15"/>
        <v/>
      </c>
      <c r="U99" s="22">
        <f t="shared" ca="1" si="15"/>
        <v>0</v>
      </c>
      <c r="V99" s="22" t="b">
        <f t="shared" ca="1" si="21"/>
        <v>1</v>
      </c>
      <c r="W99" s="22" t="b">
        <f t="shared" ca="1" si="22"/>
        <v>0</v>
      </c>
      <c r="Y99" s="191"/>
      <c r="Z99" s="192"/>
      <c r="AA99" s="193"/>
      <c r="AB99" s="191"/>
      <c r="AC99" s="192"/>
      <c r="AD99" s="193"/>
    </row>
    <row r="100" spans="1:30" ht="16">
      <c r="A100" s="45">
        <f>ROW()</f>
        <v>100</v>
      </c>
      <c r="B100" s="45" t="b">
        <f t="shared" ca="1" si="23"/>
        <v>0</v>
      </c>
      <c r="C100" s="45" t="b">
        <f t="shared" ca="1" si="23"/>
        <v>0</v>
      </c>
      <c r="D100" s="45" t="b">
        <f t="shared" ca="1" si="23"/>
        <v>0</v>
      </c>
      <c r="E100" s="45" t="b">
        <f t="shared" ca="1" si="23"/>
        <v>0</v>
      </c>
      <c r="F100" s="45" t="b">
        <f t="shared" ca="1" si="23"/>
        <v>0</v>
      </c>
      <c r="G100" s="77">
        <f t="shared" ca="1" si="17"/>
        <v>0</v>
      </c>
      <c r="H100" s="22">
        <f t="shared" ca="1" si="18"/>
        <v>0</v>
      </c>
      <c r="I100" s="79" t="str">
        <f t="shared" ca="1" si="19"/>
        <v/>
      </c>
      <c r="J100" s="268"/>
      <c r="K100" s="269"/>
      <c r="L100" s="47" t="b">
        <f ca="1">AND(IFERROR(INDEX(IF($B100,MeaningfulAssetElv,
  IF($C100,MeaningfulSharingActorElv,
  IF($D100, MeaningfulSharedResourceElv,
  IF($E100,MeaningfulSharedNonAssetDataElv,
  IF($F100,MeaningfulSharedConnectionElv,FALSE))))),
  IF($B100,$H100,$G100),
  IF($B100,L$3,L$2)),
FALSE),
$J99&lt;&gt;"")</f>
        <v>0</v>
      </c>
      <c r="M100" s="85" t="b">
        <f ca="1">AND(IFERROR(INDEX(IF($B100,MeaningfulAssetElv,
  IF($C100,MeaningfulSharingActorElv,
  IF($D100, MeaningfulSharedResourceElv,
  IF($E100,MeaningfulSharedNonAssetDataElv,
  IF($F100,MeaningfulSharedConnectionElv,FALSE))))),
  IF($B100,$H100,$G100),
  IF($B100,M$3,M$2)),
FALSE),
$J99&lt;&gt;"")</f>
        <v>0</v>
      </c>
      <c r="N100" s="86" t="b">
        <f ca="1">AND(IFERROR(INDEX(IF($B100,MeaningfulAssetElv,
  IF($C100,MeaningfulSharingActorElv,
  IF($D100, MeaningfulSharedResourceElv,
  IF($E100,MeaningfulSharedNonAssetDataElv,
  IF($F100,MeaningfulSharedConnectionElv,FALSE))))),
  IF($B100,$H100,$G100),
  IF($B100,N$3,N$2)),
FALSE),
$J99&lt;&gt;"")</f>
        <v>0</v>
      </c>
      <c r="O100" s="47" t="b">
        <f ca="1">AND(IFERROR(INDEX(IF($B100,MeaningfulAssetDoS,
  IF($C100,MeaningfulSharingActorDoS,
  IF($D100,MeaningfulSharedResourceDoS,
  IF($E100,MeaningfulSharedNonAssetDataDoS,
  IF($F100,MeaningfulSharedConnectionDoS,FALSE))))),
  IF($B100,$H100,$G100),
  IF($B100,O$3,O$2)),
FALSE),
$J99&lt;&gt;"")</f>
        <v>0</v>
      </c>
      <c r="P100" s="85" t="b">
        <f ca="1">AND(IFERROR(INDEX(IF($B100,MeaningfulAssetDoS,
  IF($C100,MeaningfulSharingActorDoS,
  IF($D100,MeaningfulSharedResourceDoS,
  IF($E100,MeaningfulSharedNonAssetDataDoS,
  IF($F100,MeaningfulSharedConnectionDoS,FALSE))))),
  IF($B100,$H100,$G100),
  IF($B100,P$3,P$2)),
FALSE),
$J99&lt;&gt;"")</f>
        <v>0</v>
      </c>
      <c r="Q100" s="86" t="b">
        <f ca="1">AND(IFERROR(INDEX(IF($B100,MeaningfulAssetDoS,
  IF($C100,MeaningfulSharingActorDoS,
  IF($D100,MeaningfulSharedResourceDoS,
  IF($E100,MeaningfulSharedNonAssetDataDoS,
  IF($F100,MeaningfulSharedConnectionDoS,FALSE))))),
  IF($B100,$H100,$G100),
  IF($B100,Q$3,Q$2)),
FALSE),
$J99&lt;&gt;"")</f>
        <v>0</v>
      </c>
      <c r="S100" s="22">
        <f t="shared" si="20"/>
        <v>99</v>
      </c>
      <c r="T100" s="22" t="str">
        <f t="shared" ca="1" si="15"/>
        <v/>
      </c>
      <c r="U100" s="22" t="str">
        <f t="shared" ca="1" si="15"/>
        <v/>
      </c>
      <c r="V100" s="22" t="b">
        <f t="shared" ca="1" si="21"/>
        <v>1</v>
      </c>
      <c r="W100" s="22" t="b">
        <f t="shared" ca="1" si="22"/>
        <v>1</v>
      </c>
      <c r="Y100" s="194"/>
      <c r="Z100" s="195"/>
      <c r="AA100" s="196"/>
      <c r="AB100" s="194"/>
      <c r="AC100" s="195"/>
      <c r="AD100" s="196"/>
    </row>
    <row r="101" spans="1:30" ht="16">
      <c r="A101" s="45">
        <f>ROW()</f>
        <v>101</v>
      </c>
      <c r="B101" s="45" t="b">
        <f t="shared" ca="1" si="23"/>
        <v>0</v>
      </c>
      <c r="C101" s="45" t="b">
        <f t="shared" ca="1" si="23"/>
        <v>0</v>
      </c>
      <c r="D101" s="45" t="b">
        <f t="shared" ca="1" si="23"/>
        <v>0</v>
      </c>
      <c r="E101" s="45" t="b">
        <f t="shared" ca="1" si="23"/>
        <v>0</v>
      </c>
      <c r="F101" s="45" t="b">
        <f t="shared" ca="1" si="23"/>
        <v>0</v>
      </c>
      <c r="G101" s="77">
        <f t="shared" ca="1" si="17"/>
        <v>0</v>
      </c>
      <c r="H101" s="22">
        <f t="shared" ca="1" si="18"/>
        <v>0</v>
      </c>
      <c r="I101" s="79" t="str">
        <f t="shared" ca="1" si="19"/>
        <v/>
      </c>
      <c r="J101" s="266" t="str">
        <f ca="1">IFERROR(INDEX(IF($B101,AssetName,
  IF($C101,SharingActorName,
  IF($D101,SharedResourceName,
  IF($E101,SharedNonAssetDataName,
  IF($F101,SharedConnectionName,""))))),$G101),"")</f>
        <v/>
      </c>
      <c r="K101" s="267"/>
      <c r="L101" s="82" t="b">
        <f ca="1">AND(IFERROR(INDEX(IF($B101,MeaningfulAssetElv,
  IF($C101,MeaningfulSharingActorElv,
  IF($D101, MeaningfulSharedResourceElv,
  IF($E101,MeaningfulSharedNonAssetDataElv,
  IF($F101,MeaningfulSharedConnectionElv,FALSE))))),
  IF($B101,$H101,$G101),
  IF($B101,L$3,L$1)),
FALSE),
$J101&lt;&gt;"")</f>
        <v>0</v>
      </c>
      <c r="M101" s="83" t="b">
        <f ca="1">AND(IFERROR(INDEX(IF($B101,MeaningfulAssetElv,
  IF($C101,MeaningfulSharingActorElv,
  IF($D101, MeaningfulSharedResourceElv,
  IF($E101,MeaningfulSharedNonAssetDataElv,
  IF($F101,MeaningfulSharedConnectionElv,FALSE))))),
  IF($B101,$H101,$G101),
  IF($B101,M$3,M$1)),
FALSE),
$J101&lt;&gt;"")</f>
        <v>0</v>
      </c>
      <c r="N101" s="84" t="b">
        <f ca="1">AND(IFERROR(INDEX(IF($B101,MeaningfulAssetElv,
  IF($C101,MeaningfulSharingActorElv,
  IF($D101, MeaningfulSharedResourceElv,
  IF($E101,MeaningfulSharedNonAssetDataElv,
  IF($F101,MeaningfulSharedConnectionElv,FALSE))))),
  IF($B101,$H101,$G101),
  IF($B101,N$3,N$1)),
FALSE),
$J101&lt;&gt;"")</f>
        <v>0</v>
      </c>
      <c r="O101" s="82" t="b">
        <f ca="1">AND(IFERROR(INDEX(IF($B101,MeaningfulAssetDoS,
  IF($C101,MeaningfulSharingActorDoS,
  IF($D101,MeaningfulSharedResourceDoS,
  IF($E101,MeaningfulSharedNonAssetDataDoS,
  IF($F101,MeaningfulSharedConnectionDoS,FALSE))))),
  IF($B101,$H101,$G101),
  IF($B101,O$3,O$1)),
FALSE),
$J101&lt;&gt;"")</f>
        <v>0</v>
      </c>
      <c r="P101" s="83" t="b">
        <f ca="1">AND(IFERROR(INDEX(IF($B101,MeaningfulAssetDoS,
  IF($C101,MeaningfulSharingActorDoS,
  IF($D101,MeaningfulSharedResourceDoS,
  IF($E101,MeaningfulSharedNonAssetDataDoS,
  IF($F101,MeaningfulSharedConnectionDoS,FALSE))))),
  IF($B101,$H101,$G101),
  IF($B101,P$3,P$1)),
FALSE),
$J101&lt;&gt;"")</f>
        <v>0</v>
      </c>
      <c r="Q101" s="84" t="b">
        <f ca="1">AND(IFERROR(INDEX(IF($B101,MeaningfulAssetDoS,
  IF($C101,MeaningfulSharingActorDoS,
  IF($D101,MeaningfulSharedResourceDoS,
  IF($E101,MeaningfulSharedNonAssetDataDoS,
  IF($F101,MeaningfulSharedConnectionDoS,FALSE))))),
  IF($B101,$H101,$G101),
  IF($B101,Q$3,Q$1)),
FALSE),
$J101&lt;&gt;"")</f>
        <v>0</v>
      </c>
      <c r="S101" s="22">
        <f t="shared" si="20"/>
        <v>100</v>
      </c>
      <c r="T101" s="22" t="str">
        <f t="shared" ca="1" si="15"/>
        <v/>
      </c>
      <c r="U101" s="22">
        <f t="shared" ca="1" si="15"/>
        <v>0</v>
      </c>
      <c r="V101" s="22" t="b">
        <f t="shared" ca="1" si="21"/>
        <v>1</v>
      </c>
      <c r="W101" s="22" t="b">
        <f t="shared" ca="1" si="22"/>
        <v>0</v>
      </c>
      <c r="Y101" s="191"/>
      <c r="Z101" s="192"/>
      <c r="AA101" s="193"/>
      <c r="AB101" s="191"/>
      <c r="AC101" s="192"/>
      <c r="AD101" s="193"/>
    </row>
    <row r="102" spans="1:30" ht="16">
      <c r="A102" s="45">
        <f>ROW()</f>
        <v>102</v>
      </c>
      <c r="B102" s="45" t="b">
        <f t="shared" ca="1" si="23"/>
        <v>0</v>
      </c>
      <c r="C102" s="45" t="b">
        <f t="shared" ca="1" si="23"/>
        <v>0</v>
      </c>
      <c r="D102" s="45" t="b">
        <f t="shared" ca="1" si="23"/>
        <v>0</v>
      </c>
      <c r="E102" s="45" t="b">
        <f t="shared" ca="1" si="23"/>
        <v>0</v>
      </c>
      <c r="F102" s="45" t="b">
        <f t="shared" ca="1" si="23"/>
        <v>0</v>
      </c>
      <c r="G102" s="77">
        <f t="shared" ca="1" si="17"/>
        <v>0</v>
      </c>
      <c r="H102" s="22">
        <f t="shared" ca="1" si="18"/>
        <v>0</v>
      </c>
      <c r="I102" s="79" t="str">
        <f t="shared" ca="1" si="19"/>
        <v/>
      </c>
      <c r="J102" s="268"/>
      <c r="K102" s="269"/>
      <c r="L102" s="47" t="b">
        <f ca="1">AND(IFERROR(INDEX(IF($B102,MeaningfulAssetElv,
  IF($C102,MeaningfulSharingActorElv,
  IF($D102, MeaningfulSharedResourceElv,
  IF($E102,MeaningfulSharedNonAssetDataElv,
  IF($F102,MeaningfulSharedConnectionElv,FALSE))))),
  IF($B102,$H102,$G102),
  IF($B102,L$3,L$2)),
FALSE),
$J101&lt;&gt;"")</f>
        <v>0</v>
      </c>
      <c r="M102" s="85" t="b">
        <f ca="1">AND(IFERROR(INDEX(IF($B102,MeaningfulAssetElv,
  IF($C102,MeaningfulSharingActorElv,
  IF($D102, MeaningfulSharedResourceElv,
  IF($E102,MeaningfulSharedNonAssetDataElv,
  IF($F102,MeaningfulSharedConnectionElv,FALSE))))),
  IF($B102,$H102,$G102),
  IF($B102,M$3,M$2)),
FALSE),
$J101&lt;&gt;"")</f>
        <v>0</v>
      </c>
      <c r="N102" s="86" t="b">
        <f ca="1">AND(IFERROR(INDEX(IF($B102,MeaningfulAssetElv,
  IF($C102,MeaningfulSharingActorElv,
  IF($D102, MeaningfulSharedResourceElv,
  IF($E102,MeaningfulSharedNonAssetDataElv,
  IF($F102,MeaningfulSharedConnectionElv,FALSE))))),
  IF($B102,$H102,$G102),
  IF($B102,N$3,N$2)),
FALSE),
$J101&lt;&gt;"")</f>
        <v>0</v>
      </c>
      <c r="O102" s="47" t="b">
        <f ca="1">AND(IFERROR(INDEX(IF($B102,MeaningfulAssetDoS,
  IF($C102,MeaningfulSharingActorDoS,
  IF($D102,MeaningfulSharedResourceDoS,
  IF($E102,MeaningfulSharedNonAssetDataDoS,
  IF($F102,MeaningfulSharedConnectionDoS,FALSE))))),
  IF($B102,$H102,$G102),
  IF($B102,O$3,O$2)),
FALSE),
$J101&lt;&gt;"")</f>
        <v>0</v>
      </c>
      <c r="P102" s="85" t="b">
        <f ca="1">AND(IFERROR(INDEX(IF($B102,MeaningfulAssetDoS,
  IF($C102,MeaningfulSharingActorDoS,
  IF($D102,MeaningfulSharedResourceDoS,
  IF($E102,MeaningfulSharedNonAssetDataDoS,
  IF($F102,MeaningfulSharedConnectionDoS,FALSE))))),
  IF($B102,$H102,$G102),
  IF($B102,P$3,P$2)),
FALSE),
$J101&lt;&gt;"")</f>
        <v>0</v>
      </c>
      <c r="Q102" s="86" t="b">
        <f ca="1">AND(IFERROR(INDEX(IF($B102,MeaningfulAssetDoS,
  IF($C102,MeaningfulSharingActorDoS,
  IF($D102,MeaningfulSharedResourceDoS,
  IF($E102,MeaningfulSharedNonAssetDataDoS,
  IF($F102,MeaningfulSharedConnectionDoS,FALSE))))),
  IF($B102,$H102,$G102),
  IF($B102,Q$3,Q$2)),
FALSE),
$J101&lt;&gt;"")</f>
        <v>0</v>
      </c>
      <c r="S102" s="22">
        <f t="shared" si="20"/>
        <v>101</v>
      </c>
      <c r="T102" s="22" t="str">
        <f t="shared" ca="1" si="15"/>
        <v/>
      </c>
      <c r="U102" s="22" t="str">
        <f t="shared" ca="1" si="15"/>
        <v/>
      </c>
      <c r="V102" s="22" t="b">
        <f t="shared" ca="1" si="21"/>
        <v>1</v>
      </c>
      <c r="W102" s="22" t="b">
        <f t="shared" ca="1" si="22"/>
        <v>1</v>
      </c>
      <c r="Y102" s="194"/>
      <c r="Z102" s="195"/>
      <c r="AA102" s="196"/>
      <c r="AB102" s="194"/>
      <c r="AC102" s="195"/>
      <c r="AD102" s="196"/>
    </row>
    <row r="103" spans="1:30" ht="16">
      <c r="A103" s="45">
        <f>ROW()</f>
        <v>103</v>
      </c>
      <c r="B103" s="45" t="b">
        <f t="shared" ca="1" si="23"/>
        <v>0</v>
      </c>
      <c r="C103" s="45" t="b">
        <f t="shared" ca="1" si="23"/>
        <v>0</v>
      </c>
      <c r="D103" s="45" t="b">
        <f t="shared" ca="1" si="23"/>
        <v>0</v>
      </c>
      <c r="E103" s="45" t="b">
        <f t="shared" ca="1" si="23"/>
        <v>0</v>
      </c>
      <c r="F103" s="45" t="b">
        <f t="shared" ca="1" si="23"/>
        <v>0</v>
      </c>
      <c r="G103" s="77">
        <f t="shared" ca="1" si="17"/>
        <v>0</v>
      </c>
      <c r="H103" s="22">
        <f t="shared" ca="1" si="18"/>
        <v>0</v>
      </c>
      <c r="I103" s="79" t="str">
        <f t="shared" ca="1" si="19"/>
        <v/>
      </c>
      <c r="J103" s="266" t="str">
        <f ca="1">IFERROR(INDEX(IF($B103,AssetName,
  IF($C103,SharingActorName,
  IF($D103,SharedResourceName,
  IF($E103,SharedNonAssetDataName,
  IF($F103,SharedConnectionName,""))))),$G103),"")</f>
        <v/>
      </c>
      <c r="K103" s="267"/>
      <c r="L103" s="82" t="b">
        <f ca="1">AND(IFERROR(INDEX(IF($B103,MeaningfulAssetElv,
  IF($C103,MeaningfulSharingActorElv,
  IF($D103, MeaningfulSharedResourceElv,
  IF($E103,MeaningfulSharedNonAssetDataElv,
  IF($F103,MeaningfulSharedConnectionElv,FALSE))))),
  IF($B103,$H103,$G103),
  IF($B103,L$3,L$1)),
FALSE),
$J103&lt;&gt;"")</f>
        <v>0</v>
      </c>
      <c r="M103" s="83" t="b">
        <f ca="1">AND(IFERROR(INDEX(IF($B103,MeaningfulAssetElv,
  IF($C103,MeaningfulSharingActorElv,
  IF($D103, MeaningfulSharedResourceElv,
  IF($E103,MeaningfulSharedNonAssetDataElv,
  IF($F103,MeaningfulSharedConnectionElv,FALSE))))),
  IF($B103,$H103,$G103),
  IF($B103,M$3,M$1)),
FALSE),
$J103&lt;&gt;"")</f>
        <v>0</v>
      </c>
      <c r="N103" s="84" t="b">
        <f ca="1">AND(IFERROR(INDEX(IF($B103,MeaningfulAssetElv,
  IF($C103,MeaningfulSharingActorElv,
  IF($D103, MeaningfulSharedResourceElv,
  IF($E103,MeaningfulSharedNonAssetDataElv,
  IF($F103,MeaningfulSharedConnectionElv,FALSE))))),
  IF($B103,$H103,$G103),
  IF($B103,N$3,N$1)),
FALSE),
$J103&lt;&gt;"")</f>
        <v>0</v>
      </c>
      <c r="O103" s="82" t="b">
        <f ca="1">AND(IFERROR(INDEX(IF($B103,MeaningfulAssetDoS,
  IF($C103,MeaningfulSharingActorDoS,
  IF($D103,MeaningfulSharedResourceDoS,
  IF($E103,MeaningfulSharedNonAssetDataDoS,
  IF($F103,MeaningfulSharedConnectionDoS,FALSE))))),
  IF($B103,$H103,$G103),
  IF($B103,O$3,O$1)),
FALSE),
$J103&lt;&gt;"")</f>
        <v>0</v>
      </c>
      <c r="P103" s="83" t="b">
        <f ca="1">AND(IFERROR(INDEX(IF($B103,MeaningfulAssetDoS,
  IF($C103,MeaningfulSharingActorDoS,
  IF($D103,MeaningfulSharedResourceDoS,
  IF($E103,MeaningfulSharedNonAssetDataDoS,
  IF($F103,MeaningfulSharedConnectionDoS,FALSE))))),
  IF($B103,$H103,$G103),
  IF($B103,P$3,P$1)),
FALSE),
$J103&lt;&gt;"")</f>
        <v>0</v>
      </c>
      <c r="Q103" s="84" t="b">
        <f ca="1">AND(IFERROR(INDEX(IF($B103,MeaningfulAssetDoS,
  IF($C103,MeaningfulSharingActorDoS,
  IF($D103,MeaningfulSharedResourceDoS,
  IF($E103,MeaningfulSharedNonAssetDataDoS,
  IF($F103,MeaningfulSharedConnectionDoS,FALSE))))),
  IF($B103,$H103,$G103),
  IF($B103,Q$3,Q$1)),
FALSE),
$J103&lt;&gt;"")</f>
        <v>0</v>
      </c>
      <c r="S103" s="22">
        <f t="shared" si="20"/>
        <v>102</v>
      </c>
      <c r="T103" s="22" t="str">
        <f t="shared" ca="1" si="15"/>
        <v/>
      </c>
      <c r="U103" s="22">
        <f t="shared" ca="1" si="15"/>
        <v>0</v>
      </c>
      <c r="V103" s="22" t="b">
        <f t="shared" ca="1" si="21"/>
        <v>1</v>
      </c>
      <c r="W103" s="22" t="b">
        <f t="shared" ca="1" si="22"/>
        <v>0</v>
      </c>
      <c r="Y103" s="191"/>
      <c r="Z103" s="192"/>
      <c r="AA103" s="193"/>
      <c r="AB103" s="191"/>
      <c r="AC103" s="192"/>
      <c r="AD103" s="193"/>
    </row>
    <row r="104" spans="1:30" ht="16">
      <c r="A104" s="45">
        <f>ROW()</f>
        <v>104</v>
      </c>
      <c r="B104" s="45" t="b">
        <f t="shared" ca="1" si="23"/>
        <v>0</v>
      </c>
      <c r="C104" s="45" t="b">
        <f t="shared" ca="1" si="23"/>
        <v>0</v>
      </c>
      <c r="D104" s="45" t="b">
        <f t="shared" ca="1" si="23"/>
        <v>0</v>
      </c>
      <c r="E104" s="45" t="b">
        <f t="shared" ca="1" si="23"/>
        <v>0</v>
      </c>
      <c r="F104" s="45" t="b">
        <f t="shared" ca="1" si="23"/>
        <v>0</v>
      </c>
      <c r="G104" s="77">
        <f t="shared" ca="1" si="17"/>
        <v>0</v>
      </c>
      <c r="H104" s="22">
        <f t="shared" ca="1" si="18"/>
        <v>0</v>
      </c>
      <c r="I104" s="79" t="str">
        <f t="shared" ca="1" si="19"/>
        <v/>
      </c>
      <c r="J104" s="268"/>
      <c r="K104" s="269"/>
      <c r="L104" s="47" t="b">
        <f ca="1">AND(IFERROR(INDEX(IF($B104,MeaningfulAssetElv,
  IF($C104,MeaningfulSharingActorElv,
  IF($D104, MeaningfulSharedResourceElv,
  IF($E104,MeaningfulSharedNonAssetDataElv,
  IF($F104,MeaningfulSharedConnectionElv,FALSE))))),
  IF($B104,$H104,$G104),
  IF($B104,L$3,L$2)),
FALSE),
$J103&lt;&gt;"")</f>
        <v>0</v>
      </c>
      <c r="M104" s="85" t="b">
        <f ca="1">AND(IFERROR(INDEX(IF($B104,MeaningfulAssetElv,
  IF($C104,MeaningfulSharingActorElv,
  IF($D104, MeaningfulSharedResourceElv,
  IF($E104,MeaningfulSharedNonAssetDataElv,
  IF($F104,MeaningfulSharedConnectionElv,FALSE))))),
  IF($B104,$H104,$G104),
  IF($B104,M$3,M$2)),
FALSE),
$J103&lt;&gt;"")</f>
        <v>0</v>
      </c>
      <c r="N104" s="86" t="b">
        <f ca="1">AND(IFERROR(INDEX(IF($B104,MeaningfulAssetElv,
  IF($C104,MeaningfulSharingActorElv,
  IF($D104, MeaningfulSharedResourceElv,
  IF($E104,MeaningfulSharedNonAssetDataElv,
  IF($F104,MeaningfulSharedConnectionElv,FALSE))))),
  IF($B104,$H104,$G104),
  IF($B104,N$3,N$2)),
FALSE),
$J103&lt;&gt;"")</f>
        <v>0</v>
      </c>
      <c r="O104" s="47" t="b">
        <f ca="1">AND(IFERROR(INDEX(IF($B104,MeaningfulAssetDoS,
  IF($C104,MeaningfulSharingActorDoS,
  IF($D104,MeaningfulSharedResourceDoS,
  IF($E104,MeaningfulSharedNonAssetDataDoS,
  IF($F104,MeaningfulSharedConnectionDoS,FALSE))))),
  IF($B104,$H104,$G104),
  IF($B104,O$3,O$2)),
FALSE),
$J103&lt;&gt;"")</f>
        <v>0</v>
      </c>
      <c r="P104" s="85" t="b">
        <f ca="1">AND(IFERROR(INDEX(IF($B104,MeaningfulAssetDoS,
  IF($C104,MeaningfulSharingActorDoS,
  IF($D104,MeaningfulSharedResourceDoS,
  IF($E104,MeaningfulSharedNonAssetDataDoS,
  IF($F104,MeaningfulSharedConnectionDoS,FALSE))))),
  IF($B104,$H104,$G104),
  IF($B104,P$3,P$2)),
FALSE),
$J103&lt;&gt;"")</f>
        <v>0</v>
      </c>
      <c r="Q104" s="86" t="b">
        <f ca="1">AND(IFERROR(INDEX(IF($B104,MeaningfulAssetDoS,
  IF($C104,MeaningfulSharingActorDoS,
  IF($D104,MeaningfulSharedResourceDoS,
  IF($E104,MeaningfulSharedNonAssetDataDoS,
  IF($F104,MeaningfulSharedConnectionDoS,FALSE))))),
  IF($B104,$H104,$G104),
  IF($B104,Q$3,Q$2)),
FALSE),
$J103&lt;&gt;"")</f>
        <v>0</v>
      </c>
      <c r="S104" s="22">
        <f t="shared" si="20"/>
        <v>103</v>
      </c>
      <c r="T104" s="22" t="str">
        <f t="shared" ca="1" si="15"/>
        <v/>
      </c>
      <c r="U104" s="22" t="str">
        <f t="shared" ca="1" si="15"/>
        <v/>
      </c>
      <c r="V104" s="22" t="b">
        <f t="shared" ca="1" si="21"/>
        <v>1</v>
      </c>
      <c r="W104" s="22" t="b">
        <f t="shared" ca="1" si="22"/>
        <v>1</v>
      </c>
      <c r="Y104" s="194"/>
      <c r="Z104" s="195"/>
      <c r="AA104" s="196"/>
      <c r="AB104" s="194"/>
      <c r="AC104" s="195"/>
      <c r="AD104" s="196"/>
    </row>
    <row r="105" spans="1:30" ht="16">
      <c r="A105" s="45">
        <f>ROW()</f>
        <v>105</v>
      </c>
      <c r="B105" s="45" t="b">
        <f t="shared" ca="1" si="23"/>
        <v>0</v>
      </c>
      <c r="C105" s="45" t="b">
        <f t="shared" ca="1" si="23"/>
        <v>0</v>
      </c>
      <c r="D105" s="45" t="b">
        <f t="shared" ca="1" si="23"/>
        <v>0</v>
      </c>
      <c r="E105" s="45" t="b">
        <f t="shared" ca="1" si="23"/>
        <v>0</v>
      </c>
      <c r="F105" s="45" t="b">
        <f t="shared" ca="1" si="23"/>
        <v>0</v>
      </c>
      <c r="G105" s="77">
        <f t="shared" ca="1" si="17"/>
        <v>0</v>
      </c>
      <c r="H105" s="22">
        <f t="shared" ca="1" si="18"/>
        <v>0</v>
      </c>
      <c r="I105" s="79" t="str">
        <f t="shared" ca="1" si="19"/>
        <v/>
      </c>
      <c r="J105" s="266" t="str">
        <f ca="1">IFERROR(INDEX(IF($B105,AssetName,
  IF($C105,SharingActorName,
  IF($D105,SharedResourceName,
  IF($E105,SharedNonAssetDataName,
  IF($F105,SharedConnectionName,""))))),$G105),"")</f>
        <v/>
      </c>
      <c r="K105" s="267"/>
      <c r="L105" s="82" t="b">
        <f ca="1">AND(IFERROR(INDEX(IF($B105,MeaningfulAssetElv,
  IF($C105,MeaningfulSharingActorElv,
  IF($D105, MeaningfulSharedResourceElv,
  IF($E105,MeaningfulSharedNonAssetDataElv,
  IF($F105,MeaningfulSharedConnectionElv,FALSE))))),
  IF($B105,$H105,$G105),
  IF($B105,L$3,L$1)),
FALSE),
$J105&lt;&gt;"")</f>
        <v>0</v>
      </c>
      <c r="M105" s="83" t="b">
        <f ca="1">AND(IFERROR(INDEX(IF($B105,MeaningfulAssetElv,
  IF($C105,MeaningfulSharingActorElv,
  IF($D105, MeaningfulSharedResourceElv,
  IF($E105,MeaningfulSharedNonAssetDataElv,
  IF($F105,MeaningfulSharedConnectionElv,FALSE))))),
  IF($B105,$H105,$G105),
  IF($B105,M$3,M$1)),
FALSE),
$J105&lt;&gt;"")</f>
        <v>0</v>
      </c>
      <c r="N105" s="84" t="b">
        <f ca="1">AND(IFERROR(INDEX(IF($B105,MeaningfulAssetElv,
  IF($C105,MeaningfulSharingActorElv,
  IF($D105, MeaningfulSharedResourceElv,
  IF($E105,MeaningfulSharedNonAssetDataElv,
  IF($F105,MeaningfulSharedConnectionElv,FALSE))))),
  IF($B105,$H105,$G105),
  IF($B105,N$3,N$1)),
FALSE),
$J105&lt;&gt;"")</f>
        <v>0</v>
      </c>
      <c r="O105" s="82" t="b">
        <f ca="1">AND(IFERROR(INDEX(IF($B105,MeaningfulAssetDoS,
  IF($C105,MeaningfulSharingActorDoS,
  IF($D105,MeaningfulSharedResourceDoS,
  IF($E105,MeaningfulSharedNonAssetDataDoS,
  IF($F105,MeaningfulSharedConnectionDoS,FALSE))))),
  IF($B105,$H105,$G105),
  IF($B105,O$3,O$1)),
FALSE),
$J105&lt;&gt;"")</f>
        <v>0</v>
      </c>
      <c r="P105" s="83" t="b">
        <f ca="1">AND(IFERROR(INDEX(IF($B105,MeaningfulAssetDoS,
  IF($C105,MeaningfulSharingActorDoS,
  IF($D105,MeaningfulSharedResourceDoS,
  IF($E105,MeaningfulSharedNonAssetDataDoS,
  IF($F105,MeaningfulSharedConnectionDoS,FALSE))))),
  IF($B105,$H105,$G105),
  IF($B105,P$3,P$1)),
FALSE),
$J105&lt;&gt;"")</f>
        <v>0</v>
      </c>
      <c r="Q105" s="84" t="b">
        <f ca="1">AND(IFERROR(INDEX(IF($B105,MeaningfulAssetDoS,
  IF($C105,MeaningfulSharingActorDoS,
  IF($D105,MeaningfulSharedResourceDoS,
  IF($E105,MeaningfulSharedNonAssetDataDoS,
  IF($F105,MeaningfulSharedConnectionDoS,FALSE))))),
  IF($B105,$H105,$G105),
  IF($B105,Q$3,Q$1)),
FALSE),
$J105&lt;&gt;"")</f>
        <v>0</v>
      </c>
      <c r="S105" s="22">
        <f t="shared" si="20"/>
        <v>104</v>
      </c>
      <c r="T105" s="22" t="str">
        <f t="shared" ca="1" si="15"/>
        <v/>
      </c>
      <c r="U105" s="22">
        <f t="shared" ca="1" si="15"/>
        <v>0</v>
      </c>
      <c r="V105" s="22" t="b">
        <f t="shared" ca="1" si="21"/>
        <v>1</v>
      </c>
      <c r="W105" s="22" t="b">
        <f t="shared" ca="1" si="22"/>
        <v>0</v>
      </c>
      <c r="Y105" s="191"/>
      <c r="Z105" s="192"/>
      <c r="AA105" s="193"/>
      <c r="AB105" s="191"/>
      <c r="AC105" s="192"/>
      <c r="AD105" s="193"/>
    </row>
    <row r="106" spans="1:30" ht="16">
      <c r="A106" s="45">
        <f>ROW()</f>
        <v>106</v>
      </c>
      <c r="B106" s="45" t="b">
        <f t="shared" ca="1" si="23"/>
        <v>0</v>
      </c>
      <c r="C106" s="45" t="b">
        <f t="shared" ca="1" si="23"/>
        <v>0</v>
      </c>
      <c r="D106" s="45" t="b">
        <f t="shared" ca="1" si="23"/>
        <v>0</v>
      </c>
      <c r="E106" s="45" t="b">
        <f t="shared" ca="1" si="23"/>
        <v>0</v>
      </c>
      <c r="F106" s="45" t="b">
        <f t="shared" ca="1" si="23"/>
        <v>0</v>
      </c>
      <c r="G106" s="77">
        <f t="shared" ca="1" si="17"/>
        <v>0</v>
      </c>
      <c r="H106" s="22">
        <f t="shared" ca="1" si="18"/>
        <v>0</v>
      </c>
      <c r="I106" s="79" t="str">
        <f t="shared" ca="1" si="19"/>
        <v/>
      </c>
      <c r="J106" s="268"/>
      <c r="K106" s="269"/>
      <c r="L106" s="47" t="b">
        <f ca="1">AND(IFERROR(INDEX(IF($B106,MeaningfulAssetElv,
  IF($C106,MeaningfulSharingActorElv,
  IF($D106, MeaningfulSharedResourceElv,
  IF($E106,MeaningfulSharedNonAssetDataElv,
  IF($F106,MeaningfulSharedConnectionElv,FALSE))))),
  IF($B106,$H106,$G106),
  IF($B106,L$3,L$2)),
FALSE),
$J105&lt;&gt;"")</f>
        <v>0</v>
      </c>
      <c r="M106" s="85" t="b">
        <f ca="1">AND(IFERROR(INDEX(IF($B106,MeaningfulAssetElv,
  IF($C106,MeaningfulSharingActorElv,
  IF($D106, MeaningfulSharedResourceElv,
  IF($E106,MeaningfulSharedNonAssetDataElv,
  IF($F106,MeaningfulSharedConnectionElv,FALSE))))),
  IF($B106,$H106,$G106),
  IF($B106,M$3,M$2)),
FALSE),
$J105&lt;&gt;"")</f>
        <v>0</v>
      </c>
      <c r="N106" s="86" t="b">
        <f ca="1">AND(IFERROR(INDEX(IF($B106,MeaningfulAssetElv,
  IF($C106,MeaningfulSharingActorElv,
  IF($D106, MeaningfulSharedResourceElv,
  IF($E106,MeaningfulSharedNonAssetDataElv,
  IF($F106,MeaningfulSharedConnectionElv,FALSE))))),
  IF($B106,$H106,$G106),
  IF($B106,N$3,N$2)),
FALSE),
$J105&lt;&gt;"")</f>
        <v>0</v>
      </c>
      <c r="O106" s="47" t="b">
        <f ca="1">AND(IFERROR(INDEX(IF($B106,MeaningfulAssetDoS,
  IF($C106,MeaningfulSharingActorDoS,
  IF($D106,MeaningfulSharedResourceDoS,
  IF($E106,MeaningfulSharedNonAssetDataDoS,
  IF($F106,MeaningfulSharedConnectionDoS,FALSE))))),
  IF($B106,$H106,$G106),
  IF($B106,O$3,O$2)),
FALSE),
$J105&lt;&gt;"")</f>
        <v>0</v>
      </c>
      <c r="P106" s="85" t="b">
        <f ca="1">AND(IFERROR(INDEX(IF($B106,MeaningfulAssetDoS,
  IF($C106,MeaningfulSharingActorDoS,
  IF($D106,MeaningfulSharedResourceDoS,
  IF($E106,MeaningfulSharedNonAssetDataDoS,
  IF($F106,MeaningfulSharedConnectionDoS,FALSE))))),
  IF($B106,$H106,$G106),
  IF($B106,P$3,P$2)),
FALSE),
$J105&lt;&gt;"")</f>
        <v>0</v>
      </c>
      <c r="Q106" s="86" t="b">
        <f ca="1">AND(IFERROR(INDEX(IF($B106,MeaningfulAssetDoS,
  IF($C106,MeaningfulSharingActorDoS,
  IF($D106,MeaningfulSharedResourceDoS,
  IF($E106,MeaningfulSharedNonAssetDataDoS,
  IF($F106,MeaningfulSharedConnectionDoS,FALSE))))),
  IF($B106,$H106,$G106),
  IF($B106,Q$3,Q$2)),
FALSE),
$J105&lt;&gt;"")</f>
        <v>0</v>
      </c>
      <c r="S106" s="22">
        <f t="shared" si="20"/>
        <v>105</v>
      </c>
      <c r="T106" s="22" t="str">
        <f t="shared" ca="1" si="15"/>
        <v/>
      </c>
      <c r="U106" s="22" t="str">
        <f t="shared" ca="1" si="15"/>
        <v/>
      </c>
      <c r="V106" s="22" t="b">
        <f t="shared" ca="1" si="21"/>
        <v>1</v>
      </c>
      <c r="W106" s="22" t="b">
        <f t="shared" ca="1" si="22"/>
        <v>1</v>
      </c>
      <c r="Y106" s="194"/>
      <c r="Z106" s="195"/>
      <c r="AA106" s="196"/>
      <c r="AB106" s="194"/>
      <c r="AC106" s="195"/>
      <c r="AD106" s="196"/>
    </row>
  </sheetData>
  <mergeCells count="61">
    <mergeCell ref="J7:K8"/>
    <mergeCell ref="J9:K10"/>
    <mergeCell ref="J11:K12"/>
    <mergeCell ref="K1:K2"/>
    <mergeCell ref="Y4:AD4"/>
    <mergeCell ref="Y5:AD5"/>
    <mergeCell ref="Y6:AA6"/>
    <mergeCell ref="AB6:AD6"/>
    <mergeCell ref="L6:N6"/>
    <mergeCell ref="A4:Q4"/>
    <mergeCell ref="S4:W4"/>
    <mergeCell ref="B5:F5"/>
    <mergeCell ref="O6:Q6"/>
    <mergeCell ref="L5:Q5"/>
    <mergeCell ref="J13:K14"/>
    <mergeCell ref="J15:K16"/>
    <mergeCell ref="J17:K18"/>
    <mergeCell ref="J19:K20"/>
    <mergeCell ref="J21:K22"/>
    <mergeCell ref="J23:K24"/>
    <mergeCell ref="J25:K26"/>
    <mergeCell ref="J27:K28"/>
    <mergeCell ref="J29:K30"/>
    <mergeCell ref="J31:K32"/>
    <mergeCell ref="J33:K34"/>
    <mergeCell ref="J35:K36"/>
    <mergeCell ref="J37:K38"/>
    <mergeCell ref="J39:K40"/>
    <mergeCell ref="J41:K42"/>
    <mergeCell ref="J43:K44"/>
    <mergeCell ref="J45:K46"/>
    <mergeCell ref="J47:K48"/>
    <mergeCell ref="J49:K50"/>
    <mergeCell ref="J51:K52"/>
    <mergeCell ref="J53:K54"/>
    <mergeCell ref="J55:K56"/>
    <mergeCell ref="J57:K58"/>
    <mergeCell ref="J59:K60"/>
    <mergeCell ref="J61:K62"/>
    <mergeCell ref="J63:K64"/>
    <mergeCell ref="J65:K66"/>
    <mergeCell ref="J67:K68"/>
    <mergeCell ref="J69:K70"/>
    <mergeCell ref="J71:K72"/>
    <mergeCell ref="J73:K74"/>
    <mergeCell ref="J75:K76"/>
    <mergeCell ref="J77:K78"/>
    <mergeCell ref="J79:K80"/>
    <mergeCell ref="J81:K82"/>
    <mergeCell ref="J83:K84"/>
    <mergeCell ref="J85:K86"/>
    <mergeCell ref="J87:K88"/>
    <mergeCell ref="J89:K90"/>
    <mergeCell ref="J91:K92"/>
    <mergeCell ref="J103:K104"/>
    <mergeCell ref="J105:K106"/>
    <mergeCell ref="J93:K94"/>
    <mergeCell ref="J95:K96"/>
    <mergeCell ref="J97:K98"/>
    <mergeCell ref="J99:K100"/>
    <mergeCell ref="J101:K102"/>
  </mergeCells>
  <phoneticPr fontId="10" type="noConversion"/>
  <conditionalFormatting sqref="I7:I106">
    <cfRule type="expression" dxfId="85" priority="0" stopIfTrue="1">
      <formula>AND(I7&lt;&gt;"",NOT($V7))</formula>
    </cfRule>
    <cfRule type="expression" dxfId="84" priority="2" stopIfTrue="1">
      <formula>AND(I7&lt;&gt;"",$V7)</formula>
    </cfRule>
    <cfRule type="expression" dxfId="83" priority="3" stopIfTrue="1">
      <formula>AND(I7="",NOT($V7))</formula>
    </cfRule>
  </conditionalFormatting>
  <conditionalFormatting sqref="Y7:AD106">
    <cfRule type="expression" dxfId="82" priority="1" stopIfTrue="1">
      <formula>NOT(L7)</formula>
    </cfRule>
    <cfRule type="expression" dxfId="81" priority="4" stopIfTrue="1">
      <formula>AND(L7,Y7="High")</formula>
    </cfRule>
    <cfRule type="expression" dxfId="80" priority="5" stopIfTrue="1">
      <formula>AND(L7,Y7="Medium")</formula>
    </cfRule>
    <cfRule type="expression" dxfId="79" priority="6" stopIfTrue="1">
      <formula>AND(L7,Y7="Low")</formula>
    </cfRule>
  </conditionalFormatting>
  <conditionalFormatting sqref="J7:K106">
    <cfRule type="expression" dxfId="78" priority="7" stopIfTrue="1">
      <formula>J7&lt;&gt;""</formula>
    </cfRule>
  </conditionalFormatting>
  <dataValidations count="1">
    <dataValidation type="list" allowBlank="1" showInputMessage="1" showErrorMessage="1" sqref="Y7:AD106">
      <formula1>"High, Medium, Low"</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55"/>
  <sheetViews>
    <sheetView topLeftCell="B1" workbookViewId="0">
      <pane ySplit="5" topLeftCell="A6" activePane="bottomLeft" state="frozen"/>
      <selection activeCell="A4" sqref="A4"/>
      <selection pane="bottomLeft" activeCell="C6" sqref="C6"/>
    </sheetView>
  </sheetViews>
  <sheetFormatPr baseColWidth="10" defaultRowHeight="13" x14ac:dyDescent="0"/>
  <cols>
    <col min="1" max="1" width="6.5703125" hidden="1" customWidth="1"/>
    <col min="2" max="2" width="6.28515625" customWidth="1"/>
    <col min="3" max="3" width="18.7109375" customWidth="1"/>
    <col min="4" max="4" width="15.28515625" customWidth="1"/>
    <col min="5" max="5" width="22" customWidth="1"/>
    <col min="6" max="6" width="10.5703125" customWidth="1"/>
    <col min="7" max="11" width="5.5703125" customWidth="1"/>
    <col min="12" max="12" width="51" customWidth="1"/>
    <col min="13" max="13" width="2.7109375" hidden="1" customWidth="1"/>
    <col min="14" max="15" width="5.7109375" hidden="1" customWidth="1"/>
    <col min="16" max="16" width="2.7109375" hidden="1" customWidth="1"/>
    <col min="17" max="17" width="7.85546875" hidden="1" customWidth="1"/>
    <col min="18" max="18" width="5.28515625" hidden="1" customWidth="1"/>
    <col min="19" max="19" width="6.85546875" hidden="1" customWidth="1"/>
    <col min="20" max="20" width="2.7109375" hidden="1" customWidth="1"/>
    <col min="21" max="21" width="11" hidden="1" customWidth="1"/>
    <col min="22" max="22" width="7.5703125" hidden="1" customWidth="1"/>
    <col min="23" max="23" width="4.140625" hidden="1" customWidth="1"/>
    <col min="24" max="24" width="40" hidden="1" customWidth="1"/>
    <col min="25" max="25" width="5.5703125" hidden="1" customWidth="1"/>
    <col min="26" max="26" width="10.7109375" hidden="1" customWidth="1"/>
    <col min="27" max="39" width="7.28515625" hidden="1" customWidth="1"/>
    <col min="40" max="40" width="24.5703125" hidden="1" customWidth="1"/>
    <col min="41" max="53" width="7.28515625" hidden="1" customWidth="1"/>
    <col min="54" max="54" width="24.5703125" hidden="1" customWidth="1"/>
    <col min="55" max="67" width="7.28515625" hidden="1" customWidth="1"/>
    <col min="68" max="68" width="24.5703125" hidden="1" customWidth="1"/>
    <col min="69" max="81" width="7.28515625" hidden="1" customWidth="1"/>
    <col min="82" max="82" width="24.5703125" hidden="1" customWidth="1"/>
  </cols>
  <sheetData>
    <row r="1" spans="1:82" hidden="1">
      <c r="A1" s="134"/>
      <c r="B1" s="134"/>
      <c r="C1" s="134"/>
      <c r="D1" s="134"/>
      <c r="E1" s="134"/>
      <c r="F1" s="134"/>
      <c r="G1" s="103"/>
      <c r="H1" s="103"/>
      <c r="I1" s="103"/>
      <c r="J1" s="103"/>
      <c r="K1" s="103"/>
      <c r="L1" s="103"/>
      <c r="N1" s="103"/>
      <c r="O1" s="103"/>
      <c r="Q1" s="110"/>
      <c r="R1" s="110"/>
      <c r="S1" s="110"/>
      <c r="U1" s="108" t="s">
        <v>299</v>
      </c>
      <c r="V1" s="110">
        <f>COLUMN(N$5)-COLUMN($A$5)</f>
        <v>13</v>
      </c>
      <c r="W1" s="110"/>
      <c r="X1" s="110"/>
      <c r="Y1" s="110"/>
      <c r="Z1" s="140" t="s">
        <v>329</v>
      </c>
      <c r="AA1" s="144" t="s">
        <v>344</v>
      </c>
      <c r="AB1" s="145"/>
      <c r="AC1" s="145"/>
      <c r="AD1" s="145"/>
      <c r="AE1" s="145"/>
      <c r="AF1" s="145"/>
      <c r="AG1" s="145"/>
      <c r="AH1" s="145"/>
      <c r="AI1" s="145"/>
      <c r="AJ1" s="145"/>
      <c r="AK1" s="145"/>
      <c r="AL1" s="145"/>
      <c r="AM1" s="145"/>
      <c r="AN1" s="146"/>
      <c r="AO1" s="144" t="s">
        <v>345</v>
      </c>
      <c r="AP1" s="145"/>
      <c r="AQ1" s="145"/>
      <c r="AR1" s="145"/>
      <c r="AS1" s="145"/>
      <c r="AT1" s="145"/>
      <c r="AU1" s="145"/>
      <c r="AV1" s="145"/>
      <c r="AW1" s="145"/>
      <c r="AX1" s="145"/>
      <c r="AY1" s="145"/>
      <c r="AZ1" s="145"/>
      <c r="BA1" s="145"/>
      <c r="BB1" s="146"/>
      <c r="BC1" s="144" t="s">
        <v>345</v>
      </c>
      <c r="BD1" s="145"/>
      <c r="BE1" s="145"/>
      <c r="BF1" s="145"/>
      <c r="BG1" s="145"/>
      <c r="BH1" s="145"/>
      <c r="BI1" s="145"/>
      <c r="BJ1" s="145"/>
      <c r="BK1" s="145"/>
      <c r="BL1" s="145"/>
      <c r="BM1" s="145"/>
      <c r="BN1" s="145"/>
      <c r="BO1" s="145"/>
      <c r="BP1" s="146"/>
      <c r="BQ1" s="144" t="s">
        <v>353</v>
      </c>
      <c r="BR1" s="145"/>
      <c r="BS1" s="145"/>
      <c r="BT1" s="145"/>
      <c r="BU1" s="145"/>
      <c r="BV1" s="145"/>
      <c r="BW1" s="145"/>
      <c r="BX1" s="145"/>
      <c r="BY1" s="145"/>
      <c r="BZ1" s="145"/>
      <c r="CA1" s="145"/>
      <c r="CB1" s="145"/>
      <c r="CC1" s="145"/>
      <c r="CD1" s="146"/>
    </row>
    <row r="2" spans="1:82" ht="52" hidden="1">
      <c r="A2" s="134"/>
      <c r="B2" s="134"/>
      <c r="C2" s="134"/>
      <c r="D2" s="134"/>
      <c r="E2" s="134"/>
      <c r="F2" s="108" t="s">
        <v>226</v>
      </c>
      <c r="G2" s="31" t="b">
        <f>Actors!L$6&lt;&gt;""</f>
        <v>0</v>
      </c>
      <c r="H2" s="31" t="b">
        <f>Actors!M$6&lt;&gt;""</f>
        <v>0</v>
      </c>
      <c r="I2" s="31" t="b">
        <f>Actors!N$6&lt;&gt;""</f>
        <v>0</v>
      </c>
      <c r="J2" s="31" t="b">
        <f>Actors!O$6&lt;&gt;""</f>
        <v>0</v>
      </c>
      <c r="K2" s="31" t="b">
        <f>Actors!P$6&lt;&gt;""</f>
        <v>0</v>
      </c>
      <c r="L2" s="110"/>
      <c r="M2" s="104"/>
      <c r="N2" s="110"/>
      <c r="O2" s="110"/>
      <c r="P2" s="104"/>
      <c r="Q2" s="149" t="s">
        <v>341</v>
      </c>
      <c r="R2" s="103">
        <f>COLUMN(B$5) - COLUMN($A$5)</f>
        <v>1</v>
      </c>
      <c r="S2" s="103"/>
      <c r="T2" s="104"/>
      <c r="U2" s="132" t="s">
        <v>267</v>
      </c>
      <c r="V2" s="110">
        <f>COLUMN()-COLUMN($A$5)</f>
        <v>21</v>
      </c>
      <c r="W2" s="110"/>
      <c r="X2" s="110"/>
      <c r="Y2" s="110"/>
      <c r="Z2" s="140" t="s">
        <v>341</v>
      </c>
      <c r="AA2" s="147">
        <f>COLUMN(C$5)-COLUMN($A$5)</f>
        <v>2</v>
      </c>
      <c r="AB2" s="145"/>
      <c r="AC2" s="145"/>
      <c r="AD2" s="145"/>
      <c r="AE2" s="148"/>
      <c r="AF2" s="145"/>
      <c r="AG2" s="148"/>
      <c r="AH2" s="145"/>
      <c r="AI2" s="148"/>
      <c r="AJ2" s="145"/>
      <c r="AK2" s="148"/>
      <c r="AL2" s="145"/>
      <c r="AM2" s="148"/>
      <c r="AN2" s="146"/>
      <c r="AO2" s="147">
        <f>COLUMN(D$5)-COLUMN($A$5)</f>
        <v>3</v>
      </c>
      <c r="AP2" s="145"/>
      <c r="AQ2" s="145"/>
      <c r="AR2" s="145"/>
      <c r="AS2" s="148"/>
      <c r="AT2" s="145"/>
      <c r="AU2" s="148"/>
      <c r="AV2" s="145"/>
      <c r="AW2" s="148"/>
      <c r="AX2" s="145"/>
      <c r="AY2" s="148"/>
      <c r="AZ2" s="145"/>
      <c r="BA2" s="148"/>
      <c r="BB2" s="146"/>
      <c r="BC2" s="147">
        <f>COLUMN(E$5)-COLUMN($A$5)</f>
        <v>4</v>
      </c>
      <c r="BD2" s="145"/>
      <c r="BE2" s="145"/>
      <c r="BF2" s="145"/>
      <c r="BG2" s="148"/>
      <c r="BH2" s="145"/>
      <c r="BI2" s="148"/>
      <c r="BJ2" s="145"/>
      <c r="BK2" s="148"/>
      <c r="BL2" s="145"/>
      <c r="BM2" s="148"/>
      <c r="BN2" s="145"/>
      <c r="BO2" s="148"/>
      <c r="BP2" s="146"/>
      <c r="BQ2" s="147">
        <f>COLUMN(F$5)-COLUMN($A$5)</f>
        <v>5</v>
      </c>
      <c r="BR2" s="145"/>
      <c r="BS2" s="145"/>
      <c r="BT2" s="145"/>
      <c r="BU2" s="148"/>
      <c r="BV2" s="145"/>
      <c r="BW2" s="148"/>
      <c r="BX2" s="145"/>
      <c r="BY2" s="148"/>
      <c r="BZ2" s="145"/>
      <c r="CA2" s="148"/>
      <c r="CB2" s="145"/>
      <c r="CC2" s="148"/>
      <c r="CD2" s="146"/>
    </row>
    <row r="3" spans="1:82" ht="47" hidden="1" customHeight="1">
      <c r="A3" s="137" t="s">
        <v>340</v>
      </c>
      <c r="B3" s="205" t="s">
        <v>245</v>
      </c>
      <c r="C3" s="198"/>
      <c r="D3" s="198"/>
      <c r="E3" s="198"/>
      <c r="F3" s="198"/>
      <c r="G3" s="198"/>
      <c r="H3" s="198"/>
      <c r="I3" s="198"/>
      <c r="J3" s="198"/>
      <c r="K3" s="224"/>
      <c r="L3" s="205" t="s">
        <v>248</v>
      </c>
      <c r="M3" s="218"/>
      <c r="N3" s="218"/>
      <c r="O3" s="218"/>
      <c r="P3" s="104"/>
      <c r="Q3" s="278" t="s">
        <v>247</v>
      </c>
      <c r="R3" s="279"/>
      <c r="S3" s="279"/>
      <c r="T3" s="104"/>
      <c r="U3" s="205" t="s">
        <v>250</v>
      </c>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row>
    <row r="4" spans="1:82" ht="27" customHeight="1">
      <c r="A4" s="134">
        <f>COUNTIF($A$5:$A$200,"&gt;0")</f>
        <v>50</v>
      </c>
      <c r="B4" s="16"/>
      <c r="C4" s="16"/>
      <c r="D4" s="16"/>
      <c r="E4" s="16"/>
      <c r="F4" s="16"/>
      <c r="G4" s="208" t="s">
        <v>255</v>
      </c>
      <c r="H4" s="209"/>
      <c r="I4" s="209"/>
      <c r="J4" s="209"/>
      <c r="K4" s="215"/>
      <c r="L4" s="16"/>
      <c r="M4" s="104"/>
      <c r="N4" s="152"/>
      <c r="O4" s="152"/>
      <c r="P4" s="104"/>
      <c r="Q4" s="106"/>
      <c r="R4" s="106"/>
      <c r="S4" s="106"/>
      <c r="T4" s="104"/>
      <c r="U4" s="106"/>
      <c r="V4" s="108" t="s">
        <v>338</v>
      </c>
      <c r="W4" s="106"/>
      <c r="X4" s="106"/>
      <c r="Y4" s="106"/>
      <c r="Z4" s="106"/>
      <c r="AA4" s="205" t="s">
        <v>342</v>
      </c>
      <c r="AB4" s="198"/>
      <c r="AC4" s="198"/>
      <c r="AD4" s="198"/>
      <c r="AE4" s="198"/>
      <c r="AF4" s="198"/>
      <c r="AG4" s="198"/>
      <c r="AH4" s="198"/>
      <c r="AI4" s="198"/>
      <c r="AJ4" s="198"/>
      <c r="AK4" s="198"/>
      <c r="AL4" s="198"/>
      <c r="AM4" s="198"/>
      <c r="AN4" s="224"/>
      <c r="AO4" s="205" t="s">
        <v>343</v>
      </c>
      <c r="AP4" s="198"/>
      <c r="AQ4" s="198"/>
      <c r="AR4" s="198"/>
      <c r="AS4" s="198"/>
      <c r="AT4" s="198"/>
      <c r="AU4" s="198"/>
      <c r="AV4" s="198"/>
      <c r="AW4" s="198"/>
      <c r="AX4" s="198"/>
      <c r="AY4" s="198"/>
      <c r="AZ4" s="198"/>
      <c r="BA4" s="198"/>
      <c r="BB4" s="224"/>
      <c r="BC4" s="205" t="s">
        <v>346</v>
      </c>
      <c r="BD4" s="198"/>
      <c r="BE4" s="198"/>
      <c r="BF4" s="198"/>
      <c r="BG4" s="198"/>
      <c r="BH4" s="198"/>
      <c r="BI4" s="198"/>
      <c r="BJ4" s="198"/>
      <c r="BK4" s="198"/>
      <c r="BL4" s="198"/>
      <c r="BM4" s="198"/>
      <c r="BN4" s="198"/>
      <c r="BO4" s="198"/>
      <c r="BP4" s="224"/>
      <c r="BQ4" s="205" t="s">
        <v>346</v>
      </c>
      <c r="BR4" s="198"/>
      <c r="BS4" s="198"/>
      <c r="BT4" s="198"/>
      <c r="BU4" s="198"/>
      <c r="BV4" s="198"/>
      <c r="BW4" s="198"/>
      <c r="BX4" s="198"/>
      <c r="BY4" s="198"/>
      <c r="BZ4" s="198"/>
      <c r="CA4" s="198"/>
      <c r="CB4" s="198"/>
      <c r="CC4" s="198"/>
      <c r="CD4" s="224"/>
    </row>
    <row r="5" spans="1:82" ht="76">
      <c r="A5" s="157" t="s">
        <v>336</v>
      </c>
      <c r="B5" s="16" t="s">
        <v>244</v>
      </c>
      <c r="C5" s="16" t="s">
        <v>227</v>
      </c>
      <c r="D5" s="16" t="s">
        <v>228</v>
      </c>
      <c r="E5" s="16" t="s">
        <v>229</v>
      </c>
      <c r="F5" s="16" t="s">
        <v>230</v>
      </c>
      <c r="G5" s="19" t="str">
        <f>IF(G$2,Actors!L$6,"")</f>
        <v/>
      </c>
      <c r="H5" s="19" t="str">
        <f>IF(H$2,Actors!M$6,"")</f>
        <v/>
      </c>
      <c r="I5" s="19" t="str">
        <f>IF(I$2,Actors!N$6,"")</f>
        <v/>
      </c>
      <c r="J5" s="19" t="str">
        <f>IF(J$2,Actors!O$6,"")</f>
        <v/>
      </c>
      <c r="K5" s="19" t="str">
        <f>IF(K$2,Actors!P$6,"")</f>
        <v/>
      </c>
      <c r="L5" s="16" t="s">
        <v>328</v>
      </c>
      <c r="M5" s="133" t="s">
        <v>330</v>
      </c>
      <c r="N5" s="107" t="s">
        <v>251</v>
      </c>
      <c r="O5" s="151" t="s">
        <v>356</v>
      </c>
      <c r="P5" s="133" t="s">
        <v>330</v>
      </c>
      <c r="Q5" s="21" t="s">
        <v>186</v>
      </c>
      <c r="R5" s="81" t="s">
        <v>246</v>
      </c>
      <c r="S5" s="21" t="s">
        <v>249</v>
      </c>
      <c r="T5" s="133" t="s">
        <v>330</v>
      </c>
      <c r="U5" s="108" t="s">
        <v>337</v>
      </c>
      <c r="V5" s="105">
        <v>0</v>
      </c>
      <c r="W5" s="81" t="s">
        <v>244</v>
      </c>
      <c r="X5" s="108" t="s">
        <v>354</v>
      </c>
      <c r="Y5" s="157" t="s">
        <v>355</v>
      </c>
      <c r="Z5" s="125" t="s">
        <v>339</v>
      </c>
      <c r="AA5" s="139" t="s">
        <v>352</v>
      </c>
      <c r="AB5" s="139">
        <v>0</v>
      </c>
      <c r="AC5" s="139" t="s">
        <v>347</v>
      </c>
      <c r="AD5" s="139">
        <v>1</v>
      </c>
      <c r="AE5" s="139" t="s">
        <v>348</v>
      </c>
      <c r="AF5" s="139">
        <v>2</v>
      </c>
      <c r="AG5" s="139" t="s">
        <v>348</v>
      </c>
      <c r="AH5" s="139">
        <v>3</v>
      </c>
      <c r="AI5" s="139" t="s">
        <v>348</v>
      </c>
      <c r="AJ5" s="139">
        <v>4</v>
      </c>
      <c r="AK5" s="139" t="s">
        <v>348</v>
      </c>
      <c r="AL5" s="139" t="s">
        <v>349</v>
      </c>
      <c r="AM5" s="139" t="s">
        <v>350</v>
      </c>
      <c r="AN5" s="139" t="s">
        <v>351</v>
      </c>
      <c r="AO5" s="139" t="s">
        <v>352</v>
      </c>
      <c r="AP5" s="139">
        <v>0</v>
      </c>
      <c r="AQ5" s="139" t="s">
        <v>347</v>
      </c>
      <c r="AR5" s="139">
        <v>1</v>
      </c>
      <c r="AS5" s="139" t="s">
        <v>348</v>
      </c>
      <c r="AT5" s="139">
        <v>2</v>
      </c>
      <c r="AU5" s="139" t="s">
        <v>348</v>
      </c>
      <c r="AV5" s="139">
        <v>3</v>
      </c>
      <c r="AW5" s="139" t="s">
        <v>348</v>
      </c>
      <c r="AX5" s="139">
        <v>4</v>
      </c>
      <c r="AY5" s="139" t="s">
        <v>348</v>
      </c>
      <c r="AZ5" s="139" t="s">
        <v>349</v>
      </c>
      <c r="BA5" s="139" t="s">
        <v>350</v>
      </c>
      <c r="BB5" s="139" t="s">
        <v>351</v>
      </c>
      <c r="BC5" s="139" t="s">
        <v>352</v>
      </c>
      <c r="BD5" s="139">
        <v>0</v>
      </c>
      <c r="BE5" s="139" t="s">
        <v>347</v>
      </c>
      <c r="BF5" s="139">
        <v>1</v>
      </c>
      <c r="BG5" s="139" t="s">
        <v>348</v>
      </c>
      <c r="BH5" s="139">
        <v>2</v>
      </c>
      <c r="BI5" s="139" t="s">
        <v>348</v>
      </c>
      <c r="BJ5" s="139">
        <v>3</v>
      </c>
      <c r="BK5" s="139" t="s">
        <v>348</v>
      </c>
      <c r="BL5" s="139">
        <v>4</v>
      </c>
      <c r="BM5" s="139" t="s">
        <v>348</v>
      </c>
      <c r="BN5" s="139" t="s">
        <v>349</v>
      </c>
      <c r="BO5" s="139" t="s">
        <v>350</v>
      </c>
      <c r="BP5" s="139" t="s">
        <v>351</v>
      </c>
      <c r="BQ5" s="139" t="s">
        <v>352</v>
      </c>
      <c r="BR5" s="139">
        <v>0</v>
      </c>
      <c r="BS5" s="139" t="s">
        <v>347</v>
      </c>
      <c r="BT5" s="139">
        <v>1</v>
      </c>
      <c r="BU5" s="139" t="s">
        <v>348</v>
      </c>
      <c r="BV5" s="139">
        <v>2</v>
      </c>
      <c r="BW5" s="139" t="s">
        <v>348</v>
      </c>
      <c r="BX5" s="139">
        <v>3</v>
      </c>
      <c r="BY5" s="139" t="s">
        <v>348</v>
      </c>
      <c r="BZ5" s="139">
        <v>4</v>
      </c>
      <c r="CA5" s="139" t="s">
        <v>348</v>
      </c>
      <c r="CB5" s="139" t="s">
        <v>349</v>
      </c>
      <c r="CC5" s="139" t="s">
        <v>350</v>
      </c>
      <c r="CD5" s="139" t="s">
        <v>351</v>
      </c>
    </row>
    <row r="6" spans="1:82">
      <c r="A6" s="135">
        <f>ROW()-ROW($A$5)</f>
        <v>1</v>
      </c>
      <c r="B6" s="129" t="s">
        <v>406</v>
      </c>
      <c r="C6" s="154"/>
      <c r="D6" s="155"/>
      <c r="E6" s="155"/>
      <c r="F6" s="156"/>
      <c r="G6" s="42"/>
      <c r="H6" s="42"/>
      <c r="I6" s="42"/>
      <c r="J6" s="42"/>
      <c r="K6" s="42"/>
      <c r="L6" s="153" t="str">
        <f t="shared" ref="L6:L37" ca="1" si="0" xml:space="preserve"> IF(N6,OFFSET($A$5,MATCH($B6,$W$6:$W$200,0),COLUMN($X$5)-COLUMN($A$5)),"")</f>
        <v>Attackers, prohibited threats, or intended response not yet defined.</v>
      </c>
      <c r="M6" s="104"/>
      <c r="N6" s="135" t="b">
        <f ca="1">(COUNTIF(OFFSET($A$5,1,1,$A6),B6)=1)</f>
        <v>1</v>
      </c>
      <c r="O6" s="135" t="b">
        <f>AND(NOT(ISBLANK(B6)),NOT(AND(ISBLANK(C6),ISBLANK(D6),ISBLANK(E6),ISBLANK(F6))))</f>
        <v>0</v>
      </c>
      <c r="P6" s="104"/>
      <c r="Q6" s="135">
        <f>$A6-1</f>
        <v>0</v>
      </c>
      <c r="R6" s="135" t="str">
        <f t="shared" ref="R6:R37" ca="1" si="1">OFFSET($A$5, $Q6, R$2)</f>
        <v>#</v>
      </c>
      <c r="S6" s="135" t="b">
        <f t="shared" ref="S6:S37" ca="1" si="2">B6=R6</f>
        <v>0</v>
      </c>
      <c r="T6" s="104"/>
      <c r="U6" s="135">
        <f t="shared" ref="U6:U37" ca="1" si="3">OFFSET($A$5,$Q6,$V$2)+1</f>
        <v>1</v>
      </c>
      <c r="V6" s="135">
        <f ca="1">MATCH(TRUE,OFFSET($A$5,U6,V$1,20,1),0)-1+U6</f>
        <v>1</v>
      </c>
      <c r="W6" s="105" t="str">
        <f t="shared" ref="W6:W37" ca="1" si="4">IF(ISNA(V6),"",OFFSET($A$5,V6,1))</f>
        <v>SO1</v>
      </c>
      <c r="X6" s="105" t="str">
        <f ca="1" xml:space="preserve"> IF(Y6,IF(AN6="",CONCATENATE(UPPER(LEFT(SystemName,1)),RIGHT(SystemName,LEN(SystemName)-1)),"When " &amp; AN6 &amp; ", " &amp; SystemName) &amp; " shall not allow " &amp; BB6 &amp; " to " &amp; BP6 &amp; ".  If such an attacker tries, " &amp; SystemName &amp; " shall " &amp; CD6 &amp; " the attack.","Attackers, prohibited threats, or intended response not yet defined.")</f>
        <v>Attackers, prohibited threats, or intended response not yet defined.</v>
      </c>
      <c r="Y6" s="105" t="b">
        <f ca="1" xml:space="preserve"> AND(BB6 &lt;&gt;"", BP6 &lt;&gt; "", CD6 &lt;&gt; "")</f>
        <v>0</v>
      </c>
      <c r="Z6" s="135">
        <f t="shared" ref="Z6:Z37" ca="1" si="5">COUNTIF(OFFSET($A$5,$V6,1,$A$4,1),$W6)</f>
        <v>1</v>
      </c>
      <c r="AA6" s="135">
        <f t="shared" ref="AA6:AA37" ca="1" si="6">COUNTA(OFFSET($A$5,$V6,AA$2,$Z6,1))</f>
        <v>0</v>
      </c>
      <c r="AB6" s="138">
        <f t="shared" ref="AB6:AB37" ca="1" si="7">IF(AB$5&lt;AA6,OFFSET($A$5,$V6+AB$5,AA$2),0)</f>
        <v>0</v>
      </c>
      <c r="AC6" s="138" t="str">
        <f ca="1">IF(AB6=0,"", AB6)</f>
        <v/>
      </c>
      <c r="AD6" s="138">
        <f t="shared" ref="AD6:AD37" ca="1" si="8">IF(AD$5&lt;AA6,OFFSET($A$5,$V6+AD$5,AA$2),0)</f>
        <v>0</v>
      </c>
      <c r="AE6" s="138" t="str">
        <f ca="1">IF(AD6=0,"", IF(AF6=0," " &amp; AA$1 &amp; " ", ", ") &amp; AD6)</f>
        <v/>
      </c>
      <c r="AF6" s="138">
        <f t="shared" ref="AF6:AF37" ca="1" si="9">IF(AF$5&lt;AA6,OFFSET($A$5,$V6+AF$5,AA$2),0)</f>
        <v>0</v>
      </c>
      <c r="AG6" s="138" t="str">
        <f ca="1">IF(AF6=0,"", IF(AH6=0,", " &amp; AA$1 &amp; " ", ", ") &amp; AF6)</f>
        <v/>
      </c>
      <c r="AH6" s="138">
        <f t="shared" ref="AH6:AH37" ca="1" si="10">IF(AH$5&lt;AA6,OFFSET($A$5,$V6+AH$5,AA$2),0)</f>
        <v>0</v>
      </c>
      <c r="AI6" s="138" t="str">
        <f ca="1">IF(AH6=0,"", IF(AJ6=0,", " &amp; AA$1 &amp; " ", ", ") &amp; AH6)</f>
        <v/>
      </c>
      <c r="AJ6" s="138">
        <f t="shared" ref="AJ6:AJ37" ca="1" si="11">IF(AJ$5&lt;AA6,OFFSET($A$5,$V6+AJ$5,AA$2),0)</f>
        <v>0</v>
      </c>
      <c r="AK6" s="138" t="str">
        <f ca="1">IF(AJ6=0,"", IF(AL6=0,", " &amp; AA$1 &amp; " ", ", ") &amp; AJ6)</f>
        <v/>
      </c>
      <c r="AL6" s="138">
        <f ca="1">MAX(0,AA6- AJ$5-1)</f>
        <v>0</v>
      </c>
      <c r="AM6" s="138" t="str">
        <f ca="1">IF(AL6, ", " &amp; AA$1 &amp; " " &amp; AL6 &amp; " other condition" &amp; IF(AL6=1,"","s") &amp; " listed in the table", "")</f>
        <v/>
      </c>
      <c r="AN6" s="138" t="str">
        <f ca="1" xml:space="preserve"> AC6 &amp;  AE6 &amp;AG6 &amp;  AI6 &amp; AK6 &amp; AM6</f>
        <v/>
      </c>
      <c r="AO6" s="135">
        <f t="shared" ref="AO6:AO37" ca="1" si="12">COUNTA(OFFSET($A$5,$V6,AO$2,$Z6,1))</f>
        <v>0</v>
      </c>
      <c r="AP6" s="138">
        <f t="shared" ref="AP6:AP37" ca="1" si="13">IF(AP$5&lt;AO6,OFFSET($A$5,$V6+AP$5,AO$2),0)</f>
        <v>0</v>
      </c>
      <c r="AQ6" s="138" t="str">
        <f ca="1">IF(AP6=0,"", AP6)</f>
        <v/>
      </c>
      <c r="AR6" s="138">
        <f t="shared" ref="AR6:AR37" ca="1" si="14">IF(AR$5&lt;AO6,OFFSET($A$5,$V6+AR$5,AO$2),0)</f>
        <v>0</v>
      </c>
      <c r="AS6" s="138" t="str">
        <f ca="1">IF(AR6=0,"", IF(AT6=0," " &amp; AO$1 &amp; " ", ", ") &amp; AR6)</f>
        <v/>
      </c>
      <c r="AT6" s="138">
        <f t="shared" ref="AT6:AT37" ca="1" si="15">IF(AT$5&lt;AO6,OFFSET($A$5,$V6+AT$5,AO$2),0)</f>
        <v>0</v>
      </c>
      <c r="AU6" s="138" t="str">
        <f ca="1">IF(AT6=0,"", IF(AV6=0,", " &amp; AO$1 &amp; " ", ", ") &amp; AT6)</f>
        <v/>
      </c>
      <c r="AV6" s="138">
        <f t="shared" ref="AV6:AV37" ca="1" si="16">IF(AV$5&lt;AO6,OFFSET($A$5,$V6+AV$5,AO$2),0)</f>
        <v>0</v>
      </c>
      <c r="AW6" s="138" t="str">
        <f ca="1">IF(AV6=0,"", IF(AX6=0,", " &amp; AO$1 &amp; " ", ", ") &amp; AV6)</f>
        <v/>
      </c>
      <c r="AX6" s="138">
        <f t="shared" ref="AX6:AX37" ca="1" si="17">IF(AX$5&lt;AO6,OFFSET($A$5,$V6+AX$5,AO$2),0)</f>
        <v>0</v>
      </c>
      <c r="AY6" s="138" t="str">
        <f ca="1">IF(AX6=0,"", IF(AZ6=0,", " &amp; AO$1 &amp; " ", ", ") &amp; AX6)</f>
        <v/>
      </c>
      <c r="AZ6" s="138">
        <f ca="1">MAX(0,AO6- AX$5-1)</f>
        <v>0</v>
      </c>
      <c r="BA6" s="138" t="str">
        <f ca="1">IF(AZ6, ", " &amp; AO$1 &amp; " " &amp; AZ6 &amp; " other condition" &amp; IF(AZ6=1,"","s") &amp; " listed in the table", "")</f>
        <v/>
      </c>
      <c r="BB6" s="138" t="str">
        <f ca="1" xml:space="preserve"> AQ6 &amp;  AS6 &amp;AU6 &amp;  AW6 &amp; AY6 &amp; BA6</f>
        <v/>
      </c>
      <c r="BC6" s="135">
        <f t="shared" ref="BC6:BC37" ca="1" si="18">COUNTA(OFFSET($A$5,$V6,BC$2,$Z6,1))</f>
        <v>0</v>
      </c>
      <c r="BD6" s="138">
        <f t="shared" ref="BD6:BD37" ca="1" si="19">IF(BD$5&lt;BC6,OFFSET($A$5,$V6+BD$5,BC$2),0)</f>
        <v>0</v>
      </c>
      <c r="BE6" s="138" t="str">
        <f ca="1">IF(BD6=0,"", BD6)</f>
        <v/>
      </c>
      <c r="BF6" s="138">
        <f t="shared" ref="BF6:BF37" ca="1" si="20">IF(BF$5&lt;BC6,OFFSET($A$5,$V6+BF$5,BC$2),0)</f>
        <v>0</v>
      </c>
      <c r="BG6" s="138" t="str">
        <f ca="1">IF(BF6=0,"", IF(BH6=0," " &amp; BC$1 &amp; " ", ", ") &amp; BF6)</f>
        <v/>
      </c>
      <c r="BH6" s="138">
        <f t="shared" ref="BH6:BH37" ca="1" si="21">IF(BH$5&lt;BC6,OFFSET($A$5,$V6+BH$5,BC$2),0)</f>
        <v>0</v>
      </c>
      <c r="BI6" s="138" t="str">
        <f ca="1">IF(BH6=0,"", IF(BJ6=0,", " &amp; BC$1 &amp; " ", ", ") &amp; BH6)</f>
        <v/>
      </c>
      <c r="BJ6" s="138">
        <f t="shared" ref="BJ6:BJ37" ca="1" si="22">IF(BJ$5&lt;BC6,OFFSET($A$5,$V6+BJ$5,BC$2),0)</f>
        <v>0</v>
      </c>
      <c r="BK6" s="138" t="str">
        <f ca="1">IF(BJ6=0,"", IF(BL6=0,", " &amp; BC$1 &amp; " ", ", ") &amp; BJ6)</f>
        <v/>
      </c>
      <c r="BL6" s="138">
        <f t="shared" ref="BL6:BL37" ca="1" si="23">IF(BL$5&lt;BC6,OFFSET($A$5,$V6+BL$5,BC$2),0)</f>
        <v>0</v>
      </c>
      <c r="BM6" s="138" t="str">
        <f ca="1">IF(BL6=0,"", IF(BN6=0,", " &amp; BC$1 &amp; " ", ", ") &amp; BL6)</f>
        <v/>
      </c>
      <c r="BN6" s="138">
        <f ca="1">MAX(0,BC6- BL$5-1)</f>
        <v>0</v>
      </c>
      <c r="BO6" s="138" t="str">
        <f ca="1">IF(BN6, ", " &amp; BC$1 &amp; " " &amp; BN6 &amp; " other condition" &amp; IF(BN6=1,"","s") &amp; " listed in the table", "")</f>
        <v/>
      </c>
      <c r="BP6" s="138" t="str">
        <f ca="1" xml:space="preserve"> BE6 &amp;  BG6 &amp;BI6 &amp;  BK6 &amp; BM6 &amp; BO6</f>
        <v/>
      </c>
      <c r="BQ6" s="135">
        <f t="shared" ref="BQ6:BQ37" ca="1" si="24">COUNTA(OFFSET($A$5,$V6,BQ$2,$Z6,1))</f>
        <v>0</v>
      </c>
      <c r="BR6" s="138">
        <f t="shared" ref="BR6:BR37" ca="1" si="25">IF(BR$5&lt;BQ6,OFFSET($A$5,$V6+BR$5,BQ$2),0)</f>
        <v>0</v>
      </c>
      <c r="BS6" s="138" t="str">
        <f ca="1">IF(BR6=0,"", BR6)</f>
        <v/>
      </c>
      <c r="BT6" s="138">
        <f t="shared" ref="BT6:BT37" ca="1" si="26">IF(BT$5&lt;BQ6,OFFSET($A$5,$V6+BT$5,BQ$2),0)</f>
        <v>0</v>
      </c>
      <c r="BU6" s="138" t="str">
        <f ca="1">IF(BT6=0,"", IF(BV6=0," " &amp; BQ$1 &amp; " ", ", ") &amp; BT6)</f>
        <v/>
      </c>
      <c r="BV6" s="138">
        <f t="shared" ref="BV6:BV37" ca="1" si="27">IF(BV$5&lt;BQ6,OFFSET($A$5,$V6+BV$5,BQ$2),0)</f>
        <v>0</v>
      </c>
      <c r="BW6" s="138" t="str">
        <f ca="1">IF(BV6=0,"", IF(BX6=0,", " &amp; BQ$1 &amp; " ", ", ") &amp; BV6)</f>
        <v/>
      </c>
      <c r="BX6" s="138">
        <f t="shared" ref="BX6:BX37" ca="1" si="28">IF(BX$5&lt;BQ6,OFFSET($A$5,$V6+BX$5,BQ$2),0)</f>
        <v>0</v>
      </c>
      <c r="BY6" s="138" t="str">
        <f ca="1">IF(BX6=0,"", IF(BZ6=0,", " &amp; BQ$1 &amp; " ", ", ") &amp; BX6)</f>
        <v/>
      </c>
      <c r="BZ6" s="138">
        <f t="shared" ref="BZ6:BZ37" ca="1" si="29">IF(BZ$5&lt;BQ6,OFFSET($A$5,$V6+BZ$5,BQ$2),0)</f>
        <v>0</v>
      </c>
      <c r="CA6" s="138" t="str">
        <f ca="1">IF(BZ6=0,"", IF(CB6=0,", " &amp; BQ$1 &amp; " ", ", ") &amp; BZ6)</f>
        <v/>
      </c>
      <c r="CB6" s="138">
        <f ca="1">MAX(0,BQ6- BZ$5-1)</f>
        <v>0</v>
      </c>
      <c r="CC6" s="138" t="str">
        <f ca="1">IF(CB6, ", " &amp; BQ$1 &amp; " " &amp; CB6 &amp; " other condition" &amp; IF(CB6=1,"","s") &amp; " listed in the table", "")</f>
        <v/>
      </c>
      <c r="CD6" s="138" t="str">
        <f ca="1" xml:space="preserve"> BS6 &amp;  BU6 &amp;BW6 &amp;  BY6 &amp; CA6 &amp; CC6</f>
        <v/>
      </c>
    </row>
    <row r="7" spans="1:82">
      <c r="A7" s="135">
        <f t="shared" ref="A7:A55" si="30">ROW()-ROW($A$5)</f>
        <v>2</v>
      </c>
      <c r="B7" s="129"/>
      <c r="C7" s="154"/>
      <c r="D7" s="155"/>
      <c r="E7" s="155"/>
      <c r="F7" s="156"/>
      <c r="G7" s="42"/>
      <c r="H7" s="42"/>
      <c r="I7" s="42"/>
      <c r="J7" s="42"/>
      <c r="K7" s="42"/>
      <c r="L7" s="153" t="str">
        <f t="shared" ca="1" si="0"/>
        <v/>
      </c>
      <c r="M7" s="104"/>
      <c r="N7" s="135" t="b">
        <f t="shared" ref="N7:N55" ca="1" si="31">(COUNTIF(OFFSET($A$5,1,1,$A7),B7)=1)</f>
        <v>0</v>
      </c>
      <c r="O7" s="135" t="b">
        <f t="shared" ref="O7:O55" si="32">AND(NOT(ISBLANK(B7)),NOT(AND(ISBLANK(C7),ISBLANK(D7),ISBLANK(E7),ISBLANK(F7))))</f>
        <v>0</v>
      </c>
      <c r="P7" s="104"/>
      <c r="Q7" s="135">
        <f t="shared" ref="Q7:Q55" si="33">$A7-1</f>
        <v>1</v>
      </c>
      <c r="R7" s="135" t="str">
        <f t="shared" ca="1" si="1"/>
        <v>SO1</v>
      </c>
      <c r="S7" s="135" t="b">
        <f t="shared" ca="1" si="2"/>
        <v>0</v>
      </c>
      <c r="T7" s="104"/>
      <c r="U7" s="135">
        <f t="shared" ca="1" si="3"/>
        <v>2</v>
      </c>
      <c r="V7" s="135" t="e">
        <f t="shared" ref="V7:V55" ca="1" si="34">MATCH(TRUE,OFFSET($A$5,U7,V$1,20,1),0)-1+U7</f>
        <v>#N/A</v>
      </c>
      <c r="W7" s="105" t="str">
        <f t="shared" ca="1" si="4"/>
        <v/>
      </c>
      <c r="X7" s="105" t="e">
        <f ca="1" xml:space="preserve"> IF(Y7,IF(AN7="",CONCATENATE(UPPER(LEFT(SystemName,1)),RIGHT(SystemName,LEN(SystemName)-1)),"When " &amp; AN7 &amp; ", " &amp; SystemName) &amp; " shall not allow " &amp; BB7 &amp; " to " &amp; BP7 &amp; ".  If such an attacker tries, " &amp; SystemName &amp; " shall " &amp; CD7 &amp; " the attack.","Attackers, prohibited threats, or intended response not yet defined.")</f>
        <v>#N/A</v>
      </c>
      <c r="Y7" s="105" t="e">
        <f t="shared" ref="Y7:Y55" ca="1" si="35" xml:space="preserve"> AND(BB7 &lt;&gt;"", BP7 &lt;&gt; "", CD7 &lt;&gt; "")</f>
        <v>#N/A</v>
      </c>
      <c r="Z7" s="135" t="e">
        <f t="shared" ca="1" si="5"/>
        <v>#N/A</v>
      </c>
      <c r="AA7" s="135">
        <f t="shared" ca="1" si="6"/>
        <v>1</v>
      </c>
      <c r="AB7" s="138" t="e">
        <f t="shared" ca="1" si="7"/>
        <v>#N/A</v>
      </c>
      <c r="AC7" s="138" t="e">
        <f t="shared" ref="AC7:AC55" ca="1" si="36">IF(AB7=0,"", AB7)</f>
        <v>#N/A</v>
      </c>
      <c r="AD7" s="138">
        <f t="shared" ca="1" si="8"/>
        <v>0</v>
      </c>
      <c r="AE7" s="138" t="str">
        <f t="shared" ref="AE7:AE55" ca="1" si="37">IF(AD7=0,"", IF(AF7=0," " &amp; AA$1 &amp; " ", ", ") &amp; AD7)</f>
        <v/>
      </c>
      <c r="AF7" s="138">
        <f t="shared" ca="1" si="9"/>
        <v>0</v>
      </c>
      <c r="AG7" s="138" t="str">
        <f t="shared" ref="AG7:AG55" ca="1" si="38">IF(AF7=0,"", IF(AH7=0,", " &amp; AA$1 &amp; " ", ", ") &amp; AF7)</f>
        <v/>
      </c>
      <c r="AH7" s="138">
        <f t="shared" ca="1" si="10"/>
        <v>0</v>
      </c>
      <c r="AI7" s="138" t="str">
        <f t="shared" ref="AI7:AI55" ca="1" si="39">IF(AH7=0,"", IF(AJ7=0,", " &amp; AA$1 &amp; " ", ", ") &amp; AH7)</f>
        <v/>
      </c>
      <c r="AJ7" s="138">
        <f t="shared" ca="1" si="11"/>
        <v>0</v>
      </c>
      <c r="AK7" s="138" t="str">
        <f t="shared" ref="AK7:AK55" ca="1" si="40">IF(AJ7=0,"", IF(AL7=0,", " &amp; AA$1 &amp; " ", ", ") &amp; AJ7)</f>
        <v/>
      </c>
      <c r="AL7" s="138">
        <f t="shared" ref="AL7:AL55" ca="1" si="41">MAX(0,AA7- AJ$5-1)</f>
        <v>0</v>
      </c>
      <c r="AM7" s="138" t="str">
        <f t="shared" ref="AM7:AM55" ca="1" si="42">IF(AL7, ", " &amp; AA$1 &amp; " " &amp; AL7 &amp; " other condition" &amp; IF(AL7=1,"","s") &amp; " listed in the table", "")</f>
        <v/>
      </c>
      <c r="AN7" s="138" t="e">
        <f t="shared" ref="AN7:AN55" ca="1" si="43" xml:space="preserve"> AC7 &amp;  AE7 &amp;AG7 &amp;  AI7 &amp; AK7 &amp; AM7</f>
        <v>#N/A</v>
      </c>
      <c r="AO7" s="135">
        <f t="shared" ca="1" si="12"/>
        <v>1</v>
      </c>
      <c r="AP7" s="138" t="e">
        <f t="shared" ca="1" si="13"/>
        <v>#N/A</v>
      </c>
      <c r="AQ7" s="138" t="e">
        <f t="shared" ref="AQ7:AQ55" ca="1" si="44">IF(AP7=0,"", AP7)</f>
        <v>#N/A</v>
      </c>
      <c r="AR7" s="138">
        <f t="shared" ca="1" si="14"/>
        <v>0</v>
      </c>
      <c r="AS7" s="138" t="str">
        <f t="shared" ref="AS7:AS55" ca="1" si="45">IF(AR7=0,"", IF(AT7=0," " &amp; AO$1 &amp; " ", ", ") &amp; AR7)</f>
        <v/>
      </c>
      <c r="AT7" s="138">
        <f t="shared" ca="1" si="15"/>
        <v>0</v>
      </c>
      <c r="AU7" s="138" t="str">
        <f t="shared" ref="AU7:AU55" ca="1" si="46">IF(AT7=0,"", IF(AV7=0,", " &amp; AO$1 &amp; " ", ", ") &amp; AT7)</f>
        <v/>
      </c>
      <c r="AV7" s="138">
        <f t="shared" ca="1" si="16"/>
        <v>0</v>
      </c>
      <c r="AW7" s="138" t="str">
        <f t="shared" ref="AW7:AW55" ca="1" si="47">IF(AV7=0,"", IF(AX7=0,", " &amp; AO$1 &amp; " ", ", ") &amp; AV7)</f>
        <v/>
      </c>
      <c r="AX7" s="138">
        <f t="shared" ca="1" si="17"/>
        <v>0</v>
      </c>
      <c r="AY7" s="138" t="str">
        <f t="shared" ref="AY7:AY55" ca="1" si="48">IF(AX7=0,"", IF(AZ7=0,", " &amp; AO$1 &amp; " ", ", ") &amp; AX7)</f>
        <v/>
      </c>
      <c r="AZ7" s="138">
        <f t="shared" ref="AZ7:AZ55" ca="1" si="49">MAX(0,AO7- AX$5-1)</f>
        <v>0</v>
      </c>
      <c r="BA7" s="138" t="str">
        <f t="shared" ref="BA7:BA55" ca="1" si="50">IF(AZ7, ", " &amp; AO$1 &amp; " " &amp; AZ7 &amp; " other condition" &amp; IF(AZ7=1,"","s") &amp; " listed in the table", "")</f>
        <v/>
      </c>
      <c r="BB7" s="138" t="e">
        <f t="shared" ref="BB7:BB55" ca="1" si="51" xml:space="preserve"> AQ7 &amp;  AS7 &amp;AU7 &amp;  AW7 &amp; AY7 &amp; BA7</f>
        <v>#N/A</v>
      </c>
      <c r="BC7" s="135">
        <f t="shared" ca="1" si="18"/>
        <v>1</v>
      </c>
      <c r="BD7" s="138" t="e">
        <f t="shared" ca="1" si="19"/>
        <v>#N/A</v>
      </c>
      <c r="BE7" s="138" t="e">
        <f t="shared" ref="BE7:BE55" ca="1" si="52">IF(BD7=0,"", BD7)</f>
        <v>#N/A</v>
      </c>
      <c r="BF7" s="138">
        <f t="shared" ca="1" si="20"/>
        <v>0</v>
      </c>
      <c r="BG7" s="138" t="str">
        <f t="shared" ref="BG7:BG55" ca="1" si="53">IF(BF7=0,"", IF(BH7=0," " &amp; BC$1 &amp; " ", ", ") &amp; BF7)</f>
        <v/>
      </c>
      <c r="BH7" s="138">
        <f t="shared" ca="1" si="21"/>
        <v>0</v>
      </c>
      <c r="BI7" s="138" t="str">
        <f t="shared" ref="BI7:BI55" ca="1" si="54">IF(BH7=0,"", IF(BJ7=0,", " &amp; BC$1 &amp; " ", ", ") &amp; BH7)</f>
        <v/>
      </c>
      <c r="BJ7" s="138">
        <f t="shared" ca="1" si="22"/>
        <v>0</v>
      </c>
      <c r="BK7" s="138" t="str">
        <f t="shared" ref="BK7:BK55" ca="1" si="55">IF(BJ7=0,"", IF(BL7=0,", " &amp; BC$1 &amp; " ", ", ") &amp; BJ7)</f>
        <v/>
      </c>
      <c r="BL7" s="138">
        <f t="shared" ca="1" si="23"/>
        <v>0</v>
      </c>
      <c r="BM7" s="138" t="str">
        <f t="shared" ref="BM7:BM55" ca="1" si="56">IF(BL7=0,"", IF(BN7=0,", " &amp; BC$1 &amp; " ", ", ") &amp; BL7)</f>
        <v/>
      </c>
      <c r="BN7" s="138">
        <f t="shared" ref="BN7:BN55" ca="1" si="57">MAX(0,BC7- BL$5-1)</f>
        <v>0</v>
      </c>
      <c r="BO7" s="138" t="str">
        <f t="shared" ref="BO7:BO55" ca="1" si="58">IF(BN7, ", " &amp; BC$1 &amp; " " &amp; BN7 &amp; " other condition" &amp; IF(BN7=1,"","s") &amp; " listed in the table", "")</f>
        <v/>
      </c>
      <c r="BP7" s="138" t="e">
        <f t="shared" ref="BP7:BP55" ca="1" si="59" xml:space="preserve"> BE7 &amp;  BG7 &amp;BI7 &amp;  BK7 &amp; BM7 &amp; BO7</f>
        <v>#N/A</v>
      </c>
      <c r="BQ7" s="135">
        <f t="shared" ca="1" si="24"/>
        <v>1</v>
      </c>
      <c r="BR7" s="138" t="e">
        <f t="shared" ca="1" si="25"/>
        <v>#N/A</v>
      </c>
      <c r="BS7" s="138" t="e">
        <f t="shared" ref="BS7:BS55" ca="1" si="60">IF(BR7=0,"", BR7)</f>
        <v>#N/A</v>
      </c>
      <c r="BT7" s="138">
        <f t="shared" ca="1" si="26"/>
        <v>0</v>
      </c>
      <c r="BU7" s="138" t="str">
        <f t="shared" ref="BU7:BU55" ca="1" si="61">IF(BT7=0,"", IF(BV7=0," " &amp; BQ$1 &amp; " ", ", ") &amp; BT7)</f>
        <v/>
      </c>
      <c r="BV7" s="138">
        <f t="shared" ca="1" si="27"/>
        <v>0</v>
      </c>
      <c r="BW7" s="138" t="str">
        <f t="shared" ref="BW7:BW55" ca="1" si="62">IF(BV7=0,"", IF(BX7=0,", " &amp; BQ$1 &amp; " ", ", ") &amp; BV7)</f>
        <v/>
      </c>
      <c r="BX7" s="138">
        <f t="shared" ca="1" si="28"/>
        <v>0</v>
      </c>
      <c r="BY7" s="138" t="str">
        <f t="shared" ref="BY7:BY55" ca="1" si="63">IF(BX7=0,"", IF(BZ7=0,", " &amp; BQ$1 &amp; " ", ", ") &amp; BX7)</f>
        <v/>
      </c>
      <c r="BZ7" s="138">
        <f t="shared" ca="1" si="29"/>
        <v>0</v>
      </c>
      <c r="CA7" s="138" t="str">
        <f t="shared" ref="CA7:CA55" ca="1" si="64">IF(BZ7=0,"", IF(CB7=0,", " &amp; BQ$1 &amp; " ", ", ") &amp; BZ7)</f>
        <v/>
      </c>
      <c r="CB7" s="138">
        <f t="shared" ref="CB7:CB55" ca="1" si="65">MAX(0,BQ7- BZ$5-1)</f>
        <v>0</v>
      </c>
      <c r="CC7" s="138" t="str">
        <f t="shared" ref="CC7:CC55" ca="1" si="66">IF(CB7, ", " &amp; BQ$1 &amp; " " &amp; CB7 &amp; " other condition" &amp; IF(CB7=1,"","s") &amp; " listed in the table", "")</f>
        <v/>
      </c>
      <c r="CD7" s="138" t="e">
        <f t="shared" ref="CD7:CD55" ca="1" si="67" xml:space="preserve"> BS7 &amp;  BU7 &amp;BW7 &amp;  BY7 &amp; CA7 &amp; CC7</f>
        <v>#N/A</v>
      </c>
    </row>
    <row r="8" spans="1:82">
      <c r="A8" s="135">
        <f t="shared" si="30"/>
        <v>3</v>
      </c>
      <c r="B8" s="40"/>
      <c r="C8" s="154"/>
      <c r="D8" s="155"/>
      <c r="E8" s="155"/>
      <c r="F8" s="156"/>
      <c r="G8" s="42"/>
      <c r="H8" s="42"/>
      <c r="I8" s="42"/>
      <c r="J8" s="42"/>
      <c r="K8" s="42"/>
      <c r="L8" s="153" t="str">
        <f t="shared" ca="1" si="0"/>
        <v/>
      </c>
      <c r="M8" s="104"/>
      <c r="N8" s="135" t="b">
        <f t="shared" ca="1" si="31"/>
        <v>0</v>
      </c>
      <c r="O8" s="135" t="b">
        <f t="shared" si="32"/>
        <v>0</v>
      </c>
      <c r="P8" s="104"/>
      <c r="Q8" s="135">
        <f t="shared" si="33"/>
        <v>2</v>
      </c>
      <c r="R8" s="135">
        <f t="shared" ca="1" si="1"/>
        <v>0</v>
      </c>
      <c r="S8" s="135" t="b">
        <f t="shared" ca="1" si="2"/>
        <v>1</v>
      </c>
      <c r="T8" s="104"/>
      <c r="U8" s="135" t="e">
        <f t="shared" ca="1" si="3"/>
        <v>#N/A</v>
      </c>
      <c r="V8" s="135" t="e">
        <f t="shared" ca="1" si="34"/>
        <v>#N/A</v>
      </c>
      <c r="W8" s="105" t="str">
        <f t="shared" ca="1" si="4"/>
        <v/>
      </c>
      <c r="X8" s="105" t="e">
        <f ca="1" xml:space="preserve"> IF(Y8,IF(AN8="",CONCATENATE(UPPER(LEFT(SystemName,1)),RIGHT(SystemName,LEN(SystemName)-1)),"When " &amp; AN8 &amp; ", " &amp; SystemName) &amp; " shall not allow " &amp; BB8 &amp; " to " &amp; BP8 &amp; ".  If such an attacker tries, " &amp; SystemName &amp; " shall " &amp; CD8 &amp; " the attack.","Attackers, prohibited threats, or intended response not yet defined.")</f>
        <v>#N/A</v>
      </c>
      <c r="Y8" s="105" t="e">
        <f t="shared" ca="1" si="35"/>
        <v>#N/A</v>
      </c>
      <c r="Z8" s="135" t="e">
        <f t="shared" ca="1" si="5"/>
        <v>#N/A</v>
      </c>
      <c r="AA8" s="135">
        <f t="shared" ca="1" si="6"/>
        <v>1</v>
      </c>
      <c r="AB8" s="138" t="e">
        <f t="shared" ca="1" si="7"/>
        <v>#N/A</v>
      </c>
      <c r="AC8" s="138" t="e">
        <f t="shared" ca="1" si="36"/>
        <v>#N/A</v>
      </c>
      <c r="AD8" s="138">
        <f t="shared" ca="1" si="8"/>
        <v>0</v>
      </c>
      <c r="AE8" s="138" t="str">
        <f t="shared" ca="1" si="37"/>
        <v/>
      </c>
      <c r="AF8" s="138">
        <f t="shared" ca="1" si="9"/>
        <v>0</v>
      </c>
      <c r="AG8" s="138" t="str">
        <f t="shared" ca="1" si="38"/>
        <v/>
      </c>
      <c r="AH8" s="138">
        <f t="shared" ca="1" si="10"/>
        <v>0</v>
      </c>
      <c r="AI8" s="138" t="str">
        <f t="shared" ca="1" si="39"/>
        <v/>
      </c>
      <c r="AJ8" s="138">
        <f t="shared" ca="1" si="11"/>
        <v>0</v>
      </c>
      <c r="AK8" s="138" t="str">
        <f t="shared" ca="1" si="40"/>
        <v/>
      </c>
      <c r="AL8" s="138">
        <f t="shared" ca="1" si="41"/>
        <v>0</v>
      </c>
      <c r="AM8" s="138" t="str">
        <f t="shared" ca="1" si="42"/>
        <v/>
      </c>
      <c r="AN8" s="138" t="e">
        <f t="shared" ca="1" si="43"/>
        <v>#N/A</v>
      </c>
      <c r="AO8" s="135">
        <f t="shared" ca="1" si="12"/>
        <v>1</v>
      </c>
      <c r="AP8" s="138" t="e">
        <f t="shared" ca="1" si="13"/>
        <v>#N/A</v>
      </c>
      <c r="AQ8" s="138" t="e">
        <f t="shared" ca="1" si="44"/>
        <v>#N/A</v>
      </c>
      <c r="AR8" s="138">
        <f t="shared" ca="1" si="14"/>
        <v>0</v>
      </c>
      <c r="AS8" s="138" t="str">
        <f t="shared" ca="1" si="45"/>
        <v/>
      </c>
      <c r="AT8" s="138">
        <f t="shared" ca="1" si="15"/>
        <v>0</v>
      </c>
      <c r="AU8" s="138" t="str">
        <f t="shared" ca="1" si="46"/>
        <v/>
      </c>
      <c r="AV8" s="138">
        <f t="shared" ca="1" si="16"/>
        <v>0</v>
      </c>
      <c r="AW8" s="138" t="str">
        <f t="shared" ca="1" si="47"/>
        <v/>
      </c>
      <c r="AX8" s="138">
        <f t="shared" ca="1" si="17"/>
        <v>0</v>
      </c>
      <c r="AY8" s="138" t="str">
        <f t="shared" ca="1" si="48"/>
        <v/>
      </c>
      <c r="AZ8" s="138">
        <f t="shared" ca="1" si="49"/>
        <v>0</v>
      </c>
      <c r="BA8" s="138" t="str">
        <f t="shared" ca="1" si="50"/>
        <v/>
      </c>
      <c r="BB8" s="138" t="e">
        <f t="shared" ca="1" si="51"/>
        <v>#N/A</v>
      </c>
      <c r="BC8" s="135">
        <f t="shared" ca="1" si="18"/>
        <v>1</v>
      </c>
      <c r="BD8" s="138" t="e">
        <f t="shared" ca="1" si="19"/>
        <v>#N/A</v>
      </c>
      <c r="BE8" s="138" t="e">
        <f t="shared" ca="1" si="52"/>
        <v>#N/A</v>
      </c>
      <c r="BF8" s="138">
        <f t="shared" ca="1" si="20"/>
        <v>0</v>
      </c>
      <c r="BG8" s="138" t="str">
        <f t="shared" ca="1" si="53"/>
        <v/>
      </c>
      <c r="BH8" s="138">
        <f t="shared" ca="1" si="21"/>
        <v>0</v>
      </c>
      <c r="BI8" s="138" t="str">
        <f t="shared" ca="1" si="54"/>
        <v/>
      </c>
      <c r="BJ8" s="138">
        <f t="shared" ca="1" si="22"/>
        <v>0</v>
      </c>
      <c r="BK8" s="138" t="str">
        <f t="shared" ca="1" si="55"/>
        <v/>
      </c>
      <c r="BL8" s="138">
        <f t="shared" ca="1" si="23"/>
        <v>0</v>
      </c>
      <c r="BM8" s="138" t="str">
        <f t="shared" ca="1" si="56"/>
        <v/>
      </c>
      <c r="BN8" s="138">
        <f t="shared" ca="1" si="57"/>
        <v>0</v>
      </c>
      <c r="BO8" s="138" t="str">
        <f t="shared" ca="1" si="58"/>
        <v/>
      </c>
      <c r="BP8" s="138" t="e">
        <f t="shared" ca="1" si="59"/>
        <v>#N/A</v>
      </c>
      <c r="BQ8" s="135">
        <f t="shared" ca="1" si="24"/>
        <v>1</v>
      </c>
      <c r="BR8" s="138" t="e">
        <f t="shared" ca="1" si="25"/>
        <v>#N/A</v>
      </c>
      <c r="BS8" s="138" t="e">
        <f t="shared" ca="1" si="60"/>
        <v>#N/A</v>
      </c>
      <c r="BT8" s="138">
        <f t="shared" ca="1" si="26"/>
        <v>0</v>
      </c>
      <c r="BU8" s="138" t="str">
        <f t="shared" ca="1" si="61"/>
        <v/>
      </c>
      <c r="BV8" s="138">
        <f t="shared" ca="1" si="27"/>
        <v>0</v>
      </c>
      <c r="BW8" s="138" t="str">
        <f t="shared" ca="1" si="62"/>
        <v/>
      </c>
      <c r="BX8" s="138">
        <f t="shared" ca="1" si="28"/>
        <v>0</v>
      </c>
      <c r="BY8" s="138" t="str">
        <f t="shared" ca="1" si="63"/>
        <v/>
      </c>
      <c r="BZ8" s="138">
        <f t="shared" ca="1" si="29"/>
        <v>0</v>
      </c>
      <c r="CA8" s="138" t="str">
        <f t="shared" ca="1" si="64"/>
        <v/>
      </c>
      <c r="CB8" s="138">
        <f t="shared" ca="1" si="65"/>
        <v>0</v>
      </c>
      <c r="CC8" s="138" t="str">
        <f t="shared" ca="1" si="66"/>
        <v/>
      </c>
      <c r="CD8" s="138" t="e">
        <f t="shared" ca="1" si="67"/>
        <v>#N/A</v>
      </c>
    </row>
    <row r="9" spans="1:82">
      <c r="A9" s="135">
        <f t="shared" si="30"/>
        <v>4</v>
      </c>
      <c r="B9" s="40"/>
      <c r="C9" s="154"/>
      <c r="D9" s="155"/>
      <c r="E9" s="155"/>
      <c r="F9" s="156"/>
      <c r="G9" s="42"/>
      <c r="H9" s="42"/>
      <c r="I9" s="42"/>
      <c r="J9" s="42"/>
      <c r="K9" s="42"/>
      <c r="L9" s="153" t="str">
        <f t="shared" ca="1" si="0"/>
        <v/>
      </c>
      <c r="M9" s="104"/>
      <c r="N9" s="135" t="b">
        <f t="shared" ca="1" si="31"/>
        <v>0</v>
      </c>
      <c r="O9" s="135" t="b">
        <f t="shared" si="32"/>
        <v>0</v>
      </c>
      <c r="P9" s="104"/>
      <c r="Q9" s="135">
        <f t="shared" si="33"/>
        <v>3</v>
      </c>
      <c r="R9" s="135">
        <f t="shared" ca="1" si="1"/>
        <v>0</v>
      </c>
      <c r="S9" s="135" t="b">
        <f t="shared" ca="1" si="2"/>
        <v>1</v>
      </c>
      <c r="T9" s="104"/>
      <c r="U9" s="135" t="e">
        <f t="shared" ca="1" si="3"/>
        <v>#N/A</v>
      </c>
      <c r="V9" s="135" t="e">
        <f t="shared" ca="1" si="34"/>
        <v>#N/A</v>
      </c>
      <c r="W9" s="105" t="str">
        <f t="shared" ca="1" si="4"/>
        <v/>
      </c>
      <c r="X9" s="105" t="e">
        <f ca="1" xml:space="preserve"> IF(Y9,IF(AN9="",CONCATENATE(UPPER(LEFT(SystemName,1)),RIGHT(SystemName,LEN(SystemName)-1)),"When " &amp; AN9 &amp; ", " &amp; SystemName) &amp; " shall not allow " &amp; BB9 &amp; " to " &amp; BP9 &amp; ".  If such an attacker tries, " &amp; SystemName &amp; " shall " &amp; CD9 &amp; " the attack.","Attackers, prohibited threats, or intended response not yet defined.")</f>
        <v>#N/A</v>
      </c>
      <c r="Y9" s="105" t="e">
        <f t="shared" ca="1" si="35"/>
        <v>#N/A</v>
      </c>
      <c r="Z9" s="135" t="e">
        <f t="shared" ca="1" si="5"/>
        <v>#N/A</v>
      </c>
      <c r="AA9" s="135">
        <f t="shared" ca="1" si="6"/>
        <v>1</v>
      </c>
      <c r="AB9" s="138" t="e">
        <f t="shared" ca="1" si="7"/>
        <v>#N/A</v>
      </c>
      <c r="AC9" s="138" t="e">
        <f t="shared" ca="1" si="36"/>
        <v>#N/A</v>
      </c>
      <c r="AD9" s="138">
        <f t="shared" ca="1" si="8"/>
        <v>0</v>
      </c>
      <c r="AE9" s="138" t="str">
        <f t="shared" ca="1" si="37"/>
        <v/>
      </c>
      <c r="AF9" s="138">
        <f t="shared" ca="1" si="9"/>
        <v>0</v>
      </c>
      <c r="AG9" s="138" t="str">
        <f t="shared" ca="1" si="38"/>
        <v/>
      </c>
      <c r="AH9" s="138">
        <f t="shared" ca="1" si="10"/>
        <v>0</v>
      </c>
      <c r="AI9" s="138" t="str">
        <f t="shared" ca="1" si="39"/>
        <v/>
      </c>
      <c r="AJ9" s="138">
        <f t="shared" ca="1" si="11"/>
        <v>0</v>
      </c>
      <c r="AK9" s="138" t="str">
        <f t="shared" ca="1" si="40"/>
        <v/>
      </c>
      <c r="AL9" s="138">
        <f t="shared" ca="1" si="41"/>
        <v>0</v>
      </c>
      <c r="AM9" s="138" t="str">
        <f t="shared" ca="1" si="42"/>
        <v/>
      </c>
      <c r="AN9" s="138" t="e">
        <f t="shared" ca="1" si="43"/>
        <v>#N/A</v>
      </c>
      <c r="AO9" s="135">
        <f t="shared" ca="1" si="12"/>
        <v>1</v>
      </c>
      <c r="AP9" s="138" t="e">
        <f t="shared" ca="1" si="13"/>
        <v>#N/A</v>
      </c>
      <c r="AQ9" s="138" t="e">
        <f t="shared" ca="1" si="44"/>
        <v>#N/A</v>
      </c>
      <c r="AR9" s="138">
        <f t="shared" ca="1" si="14"/>
        <v>0</v>
      </c>
      <c r="AS9" s="138" t="str">
        <f t="shared" ca="1" si="45"/>
        <v/>
      </c>
      <c r="AT9" s="138">
        <f t="shared" ca="1" si="15"/>
        <v>0</v>
      </c>
      <c r="AU9" s="138" t="str">
        <f t="shared" ca="1" si="46"/>
        <v/>
      </c>
      <c r="AV9" s="138">
        <f t="shared" ca="1" si="16"/>
        <v>0</v>
      </c>
      <c r="AW9" s="138" t="str">
        <f t="shared" ca="1" si="47"/>
        <v/>
      </c>
      <c r="AX9" s="138">
        <f t="shared" ca="1" si="17"/>
        <v>0</v>
      </c>
      <c r="AY9" s="138" t="str">
        <f t="shared" ca="1" si="48"/>
        <v/>
      </c>
      <c r="AZ9" s="138">
        <f t="shared" ca="1" si="49"/>
        <v>0</v>
      </c>
      <c r="BA9" s="138" t="str">
        <f t="shared" ca="1" si="50"/>
        <v/>
      </c>
      <c r="BB9" s="138" t="e">
        <f t="shared" ca="1" si="51"/>
        <v>#N/A</v>
      </c>
      <c r="BC9" s="135">
        <f t="shared" ca="1" si="18"/>
        <v>1</v>
      </c>
      <c r="BD9" s="138" t="e">
        <f t="shared" ca="1" si="19"/>
        <v>#N/A</v>
      </c>
      <c r="BE9" s="138" t="e">
        <f t="shared" ca="1" si="52"/>
        <v>#N/A</v>
      </c>
      <c r="BF9" s="138">
        <f t="shared" ca="1" si="20"/>
        <v>0</v>
      </c>
      <c r="BG9" s="138" t="str">
        <f t="shared" ca="1" si="53"/>
        <v/>
      </c>
      <c r="BH9" s="138">
        <f t="shared" ca="1" si="21"/>
        <v>0</v>
      </c>
      <c r="BI9" s="138" t="str">
        <f t="shared" ca="1" si="54"/>
        <v/>
      </c>
      <c r="BJ9" s="138">
        <f t="shared" ca="1" si="22"/>
        <v>0</v>
      </c>
      <c r="BK9" s="138" t="str">
        <f t="shared" ca="1" si="55"/>
        <v/>
      </c>
      <c r="BL9" s="138">
        <f t="shared" ca="1" si="23"/>
        <v>0</v>
      </c>
      <c r="BM9" s="138" t="str">
        <f t="shared" ca="1" si="56"/>
        <v/>
      </c>
      <c r="BN9" s="138">
        <f t="shared" ca="1" si="57"/>
        <v>0</v>
      </c>
      <c r="BO9" s="138" t="str">
        <f t="shared" ca="1" si="58"/>
        <v/>
      </c>
      <c r="BP9" s="138" t="e">
        <f t="shared" ca="1" si="59"/>
        <v>#N/A</v>
      </c>
      <c r="BQ9" s="135">
        <f t="shared" ca="1" si="24"/>
        <v>1</v>
      </c>
      <c r="BR9" s="138" t="e">
        <f t="shared" ca="1" si="25"/>
        <v>#N/A</v>
      </c>
      <c r="BS9" s="138" t="e">
        <f t="shared" ca="1" si="60"/>
        <v>#N/A</v>
      </c>
      <c r="BT9" s="138">
        <f t="shared" ca="1" si="26"/>
        <v>0</v>
      </c>
      <c r="BU9" s="138" t="str">
        <f t="shared" ca="1" si="61"/>
        <v/>
      </c>
      <c r="BV9" s="138">
        <f t="shared" ca="1" si="27"/>
        <v>0</v>
      </c>
      <c r="BW9" s="138" t="str">
        <f t="shared" ca="1" si="62"/>
        <v/>
      </c>
      <c r="BX9" s="138">
        <f t="shared" ca="1" si="28"/>
        <v>0</v>
      </c>
      <c r="BY9" s="138" t="str">
        <f t="shared" ca="1" si="63"/>
        <v/>
      </c>
      <c r="BZ9" s="138">
        <f t="shared" ca="1" si="29"/>
        <v>0</v>
      </c>
      <c r="CA9" s="138" t="str">
        <f t="shared" ca="1" si="64"/>
        <v/>
      </c>
      <c r="CB9" s="138">
        <f t="shared" ca="1" si="65"/>
        <v>0</v>
      </c>
      <c r="CC9" s="138" t="str">
        <f t="shared" ca="1" si="66"/>
        <v/>
      </c>
      <c r="CD9" s="138" t="e">
        <f t="shared" ca="1" si="67"/>
        <v>#N/A</v>
      </c>
    </row>
    <row r="10" spans="1:82">
      <c r="A10" s="135">
        <f t="shared" si="30"/>
        <v>5</v>
      </c>
      <c r="B10" s="40"/>
      <c r="C10" s="154"/>
      <c r="D10" s="155"/>
      <c r="E10" s="155"/>
      <c r="F10" s="156"/>
      <c r="G10" s="42"/>
      <c r="H10" s="42"/>
      <c r="I10" s="42"/>
      <c r="J10" s="42"/>
      <c r="K10" s="42"/>
      <c r="L10" s="153" t="str">
        <f t="shared" ca="1" si="0"/>
        <v/>
      </c>
      <c r="M10" s="104"/>
      <c r="N10" s="135" t="b">
        <f t="shared" ca="1" si="31"/>
        <v>0</v>
      </c>
      <c r="O10" s="135" t="b">
        <f t="shared" si="32"/>
        <v>0</v>
      </c>
      <c r="P10" s="104"/>
      <c r="Q10" s="135">
        <f t="shared" si="33"/>
        <v>4</v>
      </c>
      <c r="R10" s="135">
        <f t="shared" ca="1" si="1"/>
        <v>0</v>
      </c>
      <c r="S10" s="135" t="b">
        <f t="shared" ca="1" si="2"/>
        <v>1</v>
      </c>
      <c r="T10" s="104"/>
      <c r="U10" s="135" t="e">
        <f t="shared" ca="1" si="3"/>
        <v>#N/A</v>
      </c>
      <c r="V10" s="135" t="e">
        <f t="shared" ca="1" si="34"/>
        <v>#N/A</v>
      </c>
      <c r="W10" s="105" t="str">
        <f t="shared" ca="1" si="4"/>
        <v/>
      </c>
      <c r="X10" s="105" t="e">
        <f ca="1" xml:space="preserve"> IF(Y10,IF(AN10="",CONCATENATE(UPPER(LEFT(SystemName,1)),RIGHT(SystemName,LEN(SystemName)-1)),"When " &amp; AN10 &amp; ", " &amp; SystemName) &amp; " shall not allow " &amp; BB10 &amp; " to " &amp; BP10 &amp; ".  If such an attacker tries, " &amp; SystemName &amp; " shall " &amp; CD10 &amp; " the attack.","Attackers, prohibited threats, or intended response not yet defined.")</f>
        <v>#N/A</v>
      </c>
      <c r="Y10" s="105" t="e">
        <f t="shared" ca="1" si="35"/>
        <v>#N/A</v>
      </c>
      <c r="Z10" s="135" t="e">
        <f t="shared" ca="1" si="5"/>
        <v>#N/A</v>
      </c>
      <c r="AA10" s="135">
        <f t="shared" ca="1" si="6"/>
        <v>1</v>
      </c>
      <c r="AB10" s="138" t="e">
        <f t="shared" ca="1" si="7"/>
        <v>#N/A</v>
      </c>
      <c r="AC10" s="138" t="e">
        <f t="shared" ca="1" si="36"/>
        <v>#N/A</v>
      </c>
      <c r="AD10" s="138">
        <f t="shared" ca="1" si="8"/>
        <v>0</v>
      </c>
      <c r="AE10" s="138" t="str">
        <f t="shared" ca="1" si="37"/>
        <v/>
      </c>
      <c r="AF10" s="138">
        <f t="shared" ca="1" si="9"/>
        <v>0</v>
      </c>
      <c r="AG10" s="138" t="str">
        <f t="shared" ca="1" si="38"/>
        <v/>
      </c>
      <c r="AH10" s="138">
        <f t="shared" ca="1" si="10"/>
        <v>0</v>
      </c>
      <c r="AI10" s="138" t="str">
        <f t="shared" ca="1" si="39"/>
        <v/>
      </c>
      <c r="AJ10" s="138">
        <f t="shared" ca="1" si="11"/>
        <v>0</v>
      </c>
      <c r="AK10" s="138" t="str">
        <f t="shared" ca="1" si="40"/>
        <v/>
      </c>
      <c r="AL10" s="138">
        <f t="shared" ca="1" si="41"/>
        <v>0</v>
      </c>
      <c r="AM10" s="138" t="str">
        <f t="shared" ca="1" si="42"/>
        <v/>
      </c>
      <c r="AN10" s="138" t="e">
        <f t="shared" ca="1" si="43"/>
        <v>#N/A</v>
      </c>
      <c r="AO10" s="135">
        <f t="shared" ca="1" si="12"/>
        <v>1</v>
      </c>
      <c r="AP10" s="138" t="e">
        <f t="shared" ca="1" si="13"/>
        <v>#N/A</v>
      </c>
      <c r="AQ10" s="138" t="e">
        <f t="shared" ca="1" si="44"/>
        <v>#N/A</v>
      </c>
      <c r="AR10" s="138">
        <f t="shared" ca="1" si="14"/>
        <v>0</v>
      </c>
      <c r="AS10" s="138" t="str">
        <f t="shared" ca="1" si="45"/>
        <v/>
      </c>
      <c r="AT10" s="138">
        <f t="shared" ca="1" si="15"/>
        <v>0</v>
      </c>
      <c r="AU10" s="138" t="str">
        <f t="shared" ca="1" si="46"/>
        <v/>
      </c>
      <c r="AV10" s="138">
        <f t="shared" ca="1" si="16"/>
        <v>0</v>
      </c>
      <c r="AW10" s="138" t="str">
        <f t="shared" ca="1" si="47"/>
        <v/>
      </c>
      <c r="AX10" s="138">
        <f t="shared" ca="1" si="17"/>
        <v>0</v>
      </c>
      <c r="AY10" s="138" t="str">
        <f t="shared" ca="1" si="48"/>
        <v/>
      </c>
      <c r="AZ10" s="138">
        <f t="shared" ca="1" si="49"/>
        <v>0</v>
      </c>
      <c r="BA10" s="138" t="str">
        <f t="shared" ca="1" si="50"/>
        <v/>
      </c>
      <c r="BB10" s="138" t="e">
        <f t="shared" ca="1" si="51"/>
        <v>#N/A</v>
      </c>
      <c r="BC10" s="135">
        <f t="shared" ca="1" si="18"/>
        <v>1</v>
      </c>
      <c r="BD10" s="138" t="e">
        <f t="shared" ca="1" si="19"/>
        <v>#N/A</v>
      </c>
      <c r="BE10" s="138" t="e">
        <f t="shared" ca="1" si="52"/>
        <v>#N/A</v>
      </c>
      <c r="BF10" s="138">
        <f t="shared" ca="1" si="20"/>
        <v>0</v>
      </c>
      <c r="BG10" s="138" t="str">
        <f t="shared" ca="1" si="53"/>
        <v/>
      </c>
      <c r="BH10" s="138">
        <f t="shared" ca="1" si="21"/>
        <v>0</v>
      </c>
      <c r="BI10" s="138" t="str">
        <f t="shared" ca="1" si="54"/>
        <v/>
      </c>
      <c r="BJ10" s="138">
        <f t="shared" ca="1" si="22"/>
        <v>0</v>
      </c>
      <c r="BK10" s="138" t="str">
        <f t="shared" ca="1" si="55"/>
        <v/>
      </c>
      <c r="BL10" s="138">
        <f t="shared" ca="1" si="23"/>
        <v>0</v>
      </c>
      <c r="BM10" s="138" t="str">
        <f t="shared" ca="1" si="56"/>
        <v/>
      </c>
      <c r="BN10" s="138">
        <f t="shared" ca="1" si="57"/>
        <v>0</v>
      </c>
      <c r="BO10" s="138" t="str">
        <f t="shared" ca="1" si="58"/>
        <v/>
      </c>
      <c r="BP10" s="138" t="e">
        <f t="shared" ca="1" si="59"/>
        <v>#N/A</v>
      </c>
      <c r="BQ10" s="135">
        <f t="shared" ca="1" si="24"/>
        <v>1</v>
      </c>
      <c r="BR10" s="138" t="e">
        <f t="shared" ca="1" si="25"/>
        <v>#N/A</v>
      </c>
      <c r="BS10" s="138" t="e">
        <f t="shared" ca="1" si="60"/>
        <v>#N/A</v>
      </c>
      <c r="BT10" s="138">
        <f t="shared" ca="1" si="26"/>
        <v>0</v>
      </c>
      <c r="BU10" s="138" t="str">
        <f t="shared" ca="1" si="61"/>
        <v/>
      </c>
      <c r="BV10" s="138">
        <f t="shared" ca="1" si="27"/>
        <v>0</v>
      </c>
      <c r="BW10" s="138" t="str">
        <f t="shared" ca="1" si="62"/>
        <v/>
      </c>
      <c r="BX10" s="138">
        <f t="shared" ca="1" si="28"/>
        <v>0</v>
      </c>
      <c r="BY10" s="138" t="str">
        <f t="shared" ca="1" si="63"/>
        <v/>
      </c>
      <c r="BZ10" s="138">
        <f t="shared" ca="1" si="29"/>
        <v>0</v>
      </c>
      <c r="CA10" s="138" t="str">
        <f t="shared" ca="1" si="64"/>
        <v/>
      </c>
      <c r="CB10" s="138">
        <f t="shared" ca="1" si="65"/>
        <v>0</v>
      </c>
      <c r="CC10" s="138" t="str">
        <f t="shared" ca="1" si="66"/>
        <v/>
      </c>
      <c r="CD10" s="138" t="e">
        <f t="shared" ca="1" si="67"/>
        <v>#N/A</v>
      </c>
    </row>
    <row r="11" spans="1:82">
      <c r="A11" s="135">
        <f t="shared" si="30"/>
        <v>6</v>
      </c>
      <c r="B11" s="40"/>
      <c r="C11" s="154"/>
      <c r="D11" s="155"/>
      <c r="E11" s="155"/>
      <c r="F11" s="156"/>
      <c r="G11" s="42"/>
      <c r="H11" s="42"/>
      <c r="I11" s="42"/>
      <c r="J11" s="42"/>
      <c r="K11" s="42"/>
      <c r="L11" s="153" t="str">
        <f t="shared" ca="1" si="0"/>
        <v/>
      </c>
      <c r="M11" s="104"/>
      <c r="N11" s="135" t="b">
        <f t="shared" ca="1" si="31"/>
        <v>0</v>
      </c>
      <c r="O11" s="135" t="b">
        <f t="shared" si="32"/>
        <v>0</v>
      </c>
      <c r="P11" s="104"/>
      <c r="Q11" s="135">
        <f t="shared" si="33"/>
        <v>5</v>
      </c>
      <c r="R11" s="135">
        <f t="shared" ca="1" si="1"/>
        <v>0</v>
      </c>
      <c r="S11" s="135" t="b">
        <f t="shared" ca="1" si="2"/>
        <v>1</v>
      </c>
      <c r="T11" s="104"/>
      <c r="U11" s="135" t="e">
        <f t="shared" ca="1" si="3"/>
        <v>#N/A</v>
      </c>
      <c r="V11" s="135" t="e">
        <f t="shared" ca="1" si="34"/>
        <v>#N/A</v>
      </c>
      <c r="W11" s="105" t="str">
        <f t="shared" ca="1" si="4"/>
        <v/>
      </c>
      <c r="X11" s="105" t="e">
        <f ca="1" xml:space="preserve"> IF(Y11,IF(AN11="",CONCATENATE(UPPER(LEFT(SystemName,1)),RIGHT(SystemName,LEN(SystemName)-1)),"When " &amp; AN11 &amp; ", " &amp; SystemName) &amp; " shall not allow " &amp; BB11 &amp; " to " &amp; BP11 &amp; ".  If such an attacker tries, " &amp; SystemName &amp; " shall " &amp; CD11 &amp; " the attack.","Attackers, prohibited threats, or intended response not yet defined.")</f>
        <v>#N/A</v>
      </c>
      <c r="Y11" s="105" t="e">
        <f t="shared" ca="1" si="35"/>
        <v>#N/A</v>
      </c>
      <c r="Z11" s="135" t="e">
        <f t="shared" ca="1" si="5"/>
        <v>#N/A</v>
      </c>
      <c r="AA11" s="135">
        <f t="shared" ca="1" si="6"/>
        <v>1</v>
      </c>
      <c r="AB11" s="138" t="e">
        <f t="shared" ca="1" si="7"/>
        <v>#N/A</v>
      </c>
      <c r="AC11" s="138" t="e">
        <f t="shared" ca="1" si="36"/>
        <v>#N/A</v>
      </c>
      <c r="AD11" s="138">
        <f t="shared" ca="1" si="8"/>
        <v>0</v>
      </c>
      <c r="AE11" s="138" t="str">
        <f t="shared" ca="1" si="37"/>
        <v/>
      </c>
      <c r="AF11" s="138">
        <f t="shared" ca="1" si="9"/>
        <v>0</v>
      </c>
      <c r="AG11" s="138" t="str">
        <f t="shared" ca="1" si="38"/>
        <v/>
      </c>
      <c r="AH11" s="138">
        <f t="shared" ca="1" si="10"/>
        <v>0</v>
      </c>
      <c r="AI11" s="138" t="str">
        <f t="shared" ca="1" si="39"/>
        <v/>
      </c>
      <c r="AJ11" s="138">
        <f t="shared" ca="1" si="11"/>
        <v>0</v>
      </c>
      <c r="AK11" s="138" t="str">
        <f t="shared" ca="1" si="40"/>
        <v/>
      </c>
      <c r="AL11" s="138">
        <f t="shared" ca="1" si="41"/>
        <v>0</v>
      </c>
      <c r="AM11" s="138" t="str">
        <f t="shared" ca="1" si="42"/>
        <v/>
      </c>
      <c r="AN11" s="138" t="e">
        <f t="shared" ca="1" si="43"/>
        <v>#N/A</v>
      </c>
      <c r="AO11" s="135">
        <f t="shared" ca="1" si="12"/>
        <v>1</v>
      </c>
      <c r="AP11" s="138" t="e">
        <f t="shared" ca="1" si="13"/>
        <v>#N/A</v>
      </c>
      <c r="AQ11" s="138" t="e">
        <f t="shared" ca="1" si="44"/>
        <v>#N/A</v>
      </c>
      <c r="AR11" s="138">
        <f t="shared" ca="1" si="14"/>
        <v>0</v>
      </c>
      <c r="AS11" s="138" t="str">
        <f t="shared" ca="1" si="45"/>
        <v/>
      </c>
      <c r="AT11" s="138">
        <f t="shared" ca="1" si="15"/>
        <v>0</v>
      </c>
      <c r="AU11" s="138" t="str">
        <f t="shared" ca="1" si="46"/>
        <v/>
      </c>
      <c r="AV11" s="138">
        <f t="shared" ca="1" si="16"/>
        <v>0</v>
      </c>
      <c r="AW11" s="138" t="str">
        <f t="shared" ca="1" si="47"/>
        <v/>
      </c>
      <c r="AX11" s="138">
        <f t="shared" ca="1" si="17"/>
        <v>0</v>
      </c>
      <c r="AY11" s="138" t="str">
        <f t="shared" ca="1" si="48"/>
        <v/>
      </c>
      <c r="AZ11" s="138">
        <f t="shared" ca="1" si="49"/>
        <v>0</v>
      </c>
      <c r="BA11" s="138" t="str">
        <f t="shared" ca="1" si="50"/>
        <v/>
      </c>
      <c r="BB11" s="138" t="e">
        <f t="shared" ca="1" si="51"/>
        <v>#N/A</v>
      </c>
      <c r="BC11" s="135">
        <f t="shared" ca="1" si="18"/>
        <v>1</v>
      </c>
      <c r="BD11" s="138" t="e">
        <f t="shared" ca="1" si="19"/>
        <v>#N/A</v>
      </c>
      <c r="BE11" s="138" t="e">
        <f t="shared" ca="1" si="52"/>
        <v>#N/A</v>
      </c>
      <c r="BF11" s="138">
        <f t="shared" ca="1" si="20"/>
        <v>0</v>
      </c>
      <c r="BG11" s="138" t="str">
        <f t="shared" ca="1" si="53"/>
        <v/>
      </c>
      <c r="BH11" s="138">
        <f t="shared" ca="1" si="21"/>
        <v>0</v>
      </c>
      <c r="BI11" s="138" t="str">
        <f t="shared" ca="1" si="54"/>
        <v/>
      </c>
      <c r="BJ11" s="138">
        <f t="shared" ca="1" si="22"/>
        <v>0</v>
      </c>
      <c r="BK11" s="138" t="str">
        <f t="shared" ca="1" si="55"/>
        <v/>
      </c>
      <c r="BL11" s="138">
        <f t="shared" ca="1" si="23"/>
        <v>0</v>
      </c>
      <c r="BM11" s="138" t="str">
        <f t="shared" ca="1" si="56"/>
        <v/>
      </c>
      <c r="BN11" s="138">
        <f t="shared" ca="1" si="57"/>
        <v>0</v>
      </c>
      <c r="BO11" s="138" t="str">
        <f t="shared" ca="1" si="58"/>
        <v/>
      </c>
      <c r="BP11" s="138" t="e">
        <f t="shared" ca="1" si="59"/>
        <v>#N/A</v>
      </c>
      <c r="BQ11" s="135">
        <f t="shared" ca="1" si="24"/>
        <v>1</v>
      </c>
      <c r="BR11" s="138" t="e">
        <f t="shared" ca="1" si="25"/>
        <v>#N/A</v>
      </c>
      <c r="BS11" s="138" t="e">
        <f t="shared" ca="1" si="60"/>
        <v>#N/A</v>
      </c>
      <c r="BT11" s="138">
        <f t="shared" ca="1" si="26"/>
        <v>0</v>
      </c>
      <c r="BU11" s="138" t="str">
        <f t="shared" ca="1" si="61"/>
        <v/>
      </c>
      <c r="BV11" s="138">
        <f t="shared" ca="1" si="27"/>
        <v>0</v>
      </c>
      <c r="BW11" s="138" t="str">
        <f t="shared" ca="1" si="62"/>
        <v/>
      </c>
      <c r="BX11" s="138">
        <f t="shared" ca="1" si="28"/>
        <v>0</v>
      </c>
      <c r="BY11" s="138" t="str">
        <f t="shared" ca="1" si="63"/>
        <v/>
      </c>
      <c r="BZ11" s="138">
        <f t="shared" ca="1" si="29"/>
        <v>0</v>
      </c>
      <c r="CA11" s="138" t="str">
        <f t="shared" ca="1" si="64"/>
        <v/>
      </c>
      <c r="CB11" s="138">
        <f t="shared" ca="1" si="65"/>
        <v>0</v>
      </c>
      <c r="CC11" s="138" t="str">
        <f t="shared" ca="1" si="66"/>
        <v/>
      </c>
      <c r="CD11" s="138" t="e">
        <f t="shared" ca="1" si="67"/>
        <v>#N/A</v>
      </c>
    </row>
    <row r="12" spans="1:82">
      <c r="A12" s="135">
        <f t="shared" si="30"/>
        <v>7</v>
      </c>
      <c r="B12" s="40"/>
      <c r="C12" s="154"/>
      <c r="D12" s="155"/>
      <c r="E12" s="155"/>
      <c r="F12" s="156"/>
      <c r="G12" s="42"/>
      <c r="H12" s="42"/>
      <c r="I12" s="42"/>
      <c r="J12" s="42"/>
      <c r="K12" s="42"/>
      <c r="L12" s="153" t="str">
        <f t="shared" ca="1" si="0"/>
        <v/>
      </c>
      <c r="M12" s="104"/>
      <c r="N12" s="135" t="b">
        <f t="shared" ca="1" si="31"/>
        <v>0</v>
      </c>
      <c r="O12" s="135" t="b">
        <f t="shared" si="32"/>
        <v>0</v>
      </c>
      <c r="P12" s="104"/>
      <c r="Q12" s="135">
        <f t="shared" si="33"/>
        <v>6</v>
      </c>
      <c r="R12" s="135">
        <f t="shared" ca="1" si="1"/>
        <v>0</v>
      </c>
      <c r="S12" s="135" t="b">
        <f t="shared" ca="1" si="2"/>
        <v>1</v>
      </c>
      <c r="T12" s="104"/>
      <c r="U12" s="135" t="e">
        <f t="shared" ca="1" si="3"/>
        <v>#N/A</v>
      </c>
      <c r="V12" s="135" t="e">
        <f t="shared" ca="1" si="34"/>
        <v>#N/A</v>
      </c>
      <c r="W12" s="105" t="str">
        <f t="shared" ca="1" si="4"/>
        <v/>
      </c>
      <c r="X12" s="105" t="e">
        <f ca="1" xml:space="preserve"> IF(Y12,IF(AN12="",CONCATENATE(UPPER(LEFT(SystemName,1)),RIGHT(SystemName,LEN(SystemName)-1)),"When " &amp; AN12 &amp; ", " &amp; SystemName) &amp; " shall not allow " &amp; BB12 &amp; " to " &amp; BP12 &amp; ".  If such an attacker tries, " &amp; SystemName &amp; " shall " &amp; CD12 &amp; " the attack.","Attackers, prohibited threats, or intended response not yet defined.")</f>
        <v>#N/A</v>
      </c>
      <c r="Y12" s="105" t="e">
        <f t="shared" ca="1" si="35"/>
        <v>#N/A</v>
      </c>
      <c r="Z12" s="135" t="e">
        <f t="shared" ca="1" si="5"/>
        <v>#N/A</v>
      </c>
      <c r="AA12" s="135">
        <f t="shared" ca="1" si="6"/>
        <v>1</v>
      </c>
      <c r="AB12" s="138" t="e">
        <f t="shared" ca="1" si="7"/>
        <v>#N/A</v>
      </c>
      <c r="AC12" s="138" t="e">
        <f t="shared" ca="1" si="36"/>
        <v>#N/A</v>
      </c>
      <c r="AD12" s="138">
        <f t="shared" ca="1" si="8"/>
        <v>0</v>
      </c>
      <c r="AE12" s="138" t="str">
        <f t="shared" ca="1" si="37"/>
        <v/>
      </c>
      <c r="AF12" s="138">
        <f t="shared" ca="1" si="9"/>
        <v>0</v>
      </c>
      <c r="AG12" s="138" t="str">
        <f t="shared" ca="1" si="38"/>
        <v/>
      </c>
      <c r="AH12" s="138">
        <f t="shared" ca="1" si="10"/>
        <v>0</v>
      </c>
      <c r="AI12" s="138" t="str">
        <f t="shared" ca="1" si="39"/>
        <v/>
      </c>
      <c r="AJ12" s="138">
        <f t="shared" ca="1" si="11"/>
        <v>0</v>
      </c>
      <c r="AK12" s="138" t="str">
        <f t="shared" ca="1" si="40"/>
        <v/>
      </c>
      <c r="AL12" s="138">
        <f t="shared" ca="1" si="41"/>
        <v>0</v>
      </c>
      <c r="AM12" s="138" t="str">
        <f t="shared" ca="1" si="42"/>
        <v/>
      </c>
      <c r="AN12" s="138" t="e">
        <f t="shared" ca="1" si="43"/>
        <v>#N/A</v>
      </c>
      <c r="AO12" s="135">
        <f t="shared" ca="1" si="12"/>
        <v>1</v>
      </c>
      <c r="AP12" s="138" t="e">
        <f t="shared" ca="1" si="13"/>
        <v>#N/A</v>
      </c>
      <c r="AQ12" s="138" t="e">
        <f t="shared" ca="1" si="44"/>
        <v>#N/A</v>
      </c>
      <c r="AR12" s="138">
        <f t="shared" ca="1" si="14"/>
        <v>0</v>
      </c>
      <c r="AS12" s="138" t="str">
        <f t="shared" ca="1" si="45"/>
        <v/>
      </c>
      <c r="AT12" s="138">
        <f t="shared" ca="1" si="15"/>
        <v>0</v>
      </c>
      <c r="AU12" s="138" t="str">
        <f t="shared" ca="1" si="46"/>
        <v/>
      </c>
      <c r="AV12" s="138">
        <f t="shared" ca="1" si="16"/>
        <v>0</v>
      </c>
      <c r="AW12" s="138" t="str">
        <f t="shared" ca="1" si="47"/>
        <v/>
      </c>
      <c r="AX12" s="138">
        <f t="shared" ca="1" si="17"/>
        <v>0</v>
      </c>
      <c r="AY12" s="138" t="str">
        <f t="shared" ca="1" si="48"/>
        <v/>
      </c>
      <c r="AZ12" s="138">
        <f t="shared" ca="1" si="49"/>
        <v>0</v>
      </c>
      <c r="BA12" s="138" t="str">
        <f t="shared" ca="1" si="50"/>
        <v/>
      </c>
      <c r="BB12" s="138" t="e">
        <f t="shared" ca="1" si="51"/>
        <v>#N/A</v>
      </c>
      <c r="BC12" s="135">
        <f t="shared" ca="1" si="18"/>
        <v>1</v>
      </c>
      <c r="BD12" s="138" t="e">
        <f t="shared" ca="1" si="19"/>
        <v>#N/A</v>
      </c>
      <c r="BE12" s="138" t="e">
        <f t="shared" ca="1" si="52"/>
        <v>#N/A</v>
      </c>
      <c r="BF12" s="138">
        <f t="shared" ca="1" si="20"/>
        <v>0</v>
      </c>
      <c r="BG12" s="138" t="str">
        <f t="shared" ca="1" si="53"/>
        <v/>
      </c>
      <c r="BH12" s="138">
        <f t="shared" ca="1" si="21"/>
        <v>0</v>
      </c>
      <c r="BI12" s="138" t="str">
        <f t="shared" ca="1" si="54"/>
        <v/>
      </c>
      <c r="BJ12" s="138">
        <f t="shared" ca="1" si="22"/>
        <v>0</v>
      </c>
      <c r="BK12" s="138" t="str">
        <f t="shared" ca="1" si="55"/>
        <v/>
      </c>
      <c r="BL12" s="138">
        <f t="shared" ca="1" si="23"/>
        <v>0</v>
      </c>
      <c r="BM12" s="138" t="str">
        <f t="shared" ca="1" si="56"/>
        <v/>
      </c>
      <c r="BN12" s="138">
        <f t="shared" ca="1" si="57"/>
        <v>0</v>
      </c>
      <c r="BO12" s="138" t="str">
        <f t="shared" ca="1" si="58"/>
        <v/>
      </c>
      <c r="BP12" s="138" t="e">
        <f t="shared" ca="1" si="59"/>
        <v>#N/A</v>
      </c>
      <c r="BQ12" s="135">
        <f t="shared" ca="1" si="24"/>
        <v>1</v>
      </c>
      <c r="BR12" s="138" t="e">
        <f t="shared" ca="1" si="25"/>
        <v>#N/A</v>
      </c>
      <c r="BS12" s="138" t="e">
        <f t="shared" ca="1" si="60"/>
        <v>#N/A</v>
      </c>
      <c r="BT12" s="138">
        <f t="shared" ca="1" si="26"/>
        <v>0</v>
      </c>
      <c r="BU12" s="138" t="str">
        <f t="shared" ca="1" si="61"/>
        <v/>
      </c>
      <c r="BV12" s="138">
        <f t="shared" ca="1" si="27"/>
        <v>0</v>
      </c>
      <c r="BW12" s="138" t="str">
        <f t="shared" ca="1" si="62"/>
        <v/>
      </c>
      <c r="BX12" s="138">
        <f t="shared" ca="1" si="28"/>
        <v>0</v>
      </c>
      <c r="BY12" s="138" t="str">
        <f t="shared" ca="1" si="63"/>
        <v/>
      </c>
      <c r="BZ12" s="138">
        <f t="shared" ca="1" si="29"/>
        <v>0</v>
      </c>
      <c r="CA12" s="138" t="str">
        <f t="shared" ca="1" si="64"/>
        <v/>
      </c>
      <c r="CB12" s="138">
        <f t="shared" ca="1" si="65"/>
        <v>0</v>
      </c>
      <c r="CC12" s="138" t="str">
        <f t="shared" ca="1" si="66"/>
        <v/>
      </c>
      <c r="CD12" s="138" t="e">
        <f t="shared" ca="1" si="67"/>
        <v>#N/A</v>
      </c>
    </row>
    <row r="13" spans="1:82">
      <c r="A13" s="135">
        <f t="shared" si="30"/>
        <v>8</v>
      </c>
      <c r="B13" s="40"/>
      <c r="C13" s="154"/>
      <c r="D13" s="155"/>
      <c r="E13" s="155"/>
      <c r="F13" s="156"/>
      <c r="G13" s="42"/>
      <c r="H13" s="42"/>
      <c r="I13" s="42"/>
      <c r="J13" s="42"/>
      <c r="K13" s="42"/>
      <c r="L13" s="153" t="str">
        <f t="shared" ca="1" si="0"/>
        <v/>
      </c>
      <c r="M13" s="104"/>
      <c r="N13" s="135" t="b">
        <f t="shared" ca="1" si="31"/>
        <v>0</v>
      </c>
      <c r="O13" s="135" t="b">
        <f t="shared" si="32"/>
        <v>0</v>
      </c>
      <c r="P13" s="104"/>
      <c r="Q13" s="135">
        <f t="shared" si="33"/>
        <v>7</v>
      </c>
      <c r="R13" s="135">
        <f t="shared" ca="1" si="1"/>
        <v>0</v>
      </c>
      <c r="S13" s="135" t="b">
        <f t="shared" ca="1" si="2"/>
        <v>1</v>
      </c>
      <c r="T13" s="104"/>
      <c r="U13" s="135" t="e">
        <f t="shared" ca="1" si="3"/>
        <v>#N/A</v>
      </c>
      <c r="V13" s="135" t="e">
        <f t="shared" ca="1" si="34"/>
        <v>#N/A</v>
      </c>
      <c r="W13" s="105" t="str">
        <f t="shared" ca="1" si="4"/>
        <v/>
      </c>
      <c r="X13" s="105" t="e">
        <f ca="1" xml:space="preserve"> IF(Y13,IF(AN13="",CONCATENATE(UPPER(LEFT(SystemName,1)),RIGHT(SystemName,LEN(SystemName)-1)),"When " &amp; AN13 &amp; ", " &amp; SystemName) &amp; " shall not allow " &amp; BB13 &amp; " to " &amp; BP13 &amp; ".  If such an attacker tries, " &amp; SystemName &amp; " shall " &amp; CD13 &amp; " the attack.","Attackers, prohibited threats, or intended response not yet defined.")</f>
        <v>#N/A</v>
      </c>
      <c r="Y13" s="105" t="e">
        <f t="shared" ca="1" si="35"/>
        <v>#N/A</v>
      </c>
      <c r="Z13" s="135" t="e">
        <f t="shared" ca="1" si="5"/>
        <v>#N/A</v>
      </c>
      <c r="AA13" s="135">
        <f t="shared" ca="1" si="6"/>
        <v>1</v>
      </c>
      <c r="AB13" s="138" t="e">
        <f t="shared" ca="1" si="7"/>
        <v>#N/A</v>
      </c>
      <c r="AC13" s="138" t="e">
        <f t="shared" ca="1" si="36"/>
        <v>#N/A</v>
      </c>
      <c r="AD13" s="138">
        <f t="shared" ca="1" si="8"/>
        <v>0</v>
      </c>
      <c r="AE13" s="138" t="str">
        <f t="shared" ca="1" si="37"/>
        <v/>
      </c>
      <c r="AF13" s="138">
        <f t="shared" ca="1" si="9"/>
        <v>0</v>
      </c>
      <c r="AG13" s="138" t="str">
        <f t="shared" ca="1" si="38"/>
        <v/>
      </c>
      <c r="AH13" s="138">
        <f t="shared" ca="1" si="10"/>
        <v>0</v>
      </c>
      <c r="AI13" s="138" t="str">
        <f t="shared" ca="1" si="39"/>
        <v/>
      </c>
      <c r="AJ13" s="138">
        <f t="shared" ca="1" si="11"/>
        <v>0</v>
      </c>
      <c r="AK13" s="138" t="str">
        <f t="shared" ca="1" si="40"/>
        <v/>
      </c>
      <c r="AL13" s="138">
        <f t="shared" ca="1" si="41"/>
        <v>0</v>
      </c>
      <c r="AM13" s="138" t="str">
        <f t="shared" ca="1" si="42"/>
        <v/>
      </c>
      <c r="AN13" s="138" t="e">
        <f t="shared" ca="1" si="43"/>
        <v>#N/A</v>
      </c>
      <c r="AO13" s="135">
        <f t="shared" ca="1" si="12"/>
        <v>1</v>
      </c>
      <c r="AP13" s="138" t="e">
        <f t="shared" ca="1" si="13"/>
        <v>#N/A</v>
      </c>
      <c r="AQ13" s="138" t="e">
        <f t="shared" ca="1" si="44"/>
        <v>#N/A</v>
      </c>
      <c r="AR13" s="138">
        <f t="shared" ca="1" si="14"/>
        <v>0</v>
      </c>
      <c r="AS13" s="138" t="str">
        <f t="shared" ca="1" si="45"/>
        <v/>
      </c>
      <c r="AT13" s="138">
        <f t="shared" ca="1" si="15"/>
        <v>0</v>
      </c>
      <c r="AU13" s="138" t="str">
        <f t="shared" ca="1" si="46"/>
        <v/>
      </c>
      <c r="AV13" s="138">
        <f t="shared" ca="1" si="16"/>
        <v>0</v>
      </c>
      <c r="AW13" s="138" t="str">
        <f t="shared" ca="1" si="47"/>
        <v/>
      </c>
      <c r="AX13" s="138">
        <f t="shared" ca="1" si="17"/>
        <v>0</v>
      </c>
      <c r="AY13" s="138" t="str">
        <f t="shared" ca="1" si="48"/>
        <v/>
      </c>
      <c r="AZ13" s="138">
        <f t="shared" ca="1" si="49"/>
        <v>0</v>
      </c>
      <c r="BA13" s="138" t="str">
        <f t="shared" ca="1" si="50"/>
        <v/>
      </c>
      <c r="BB13" s="138" t="e">
        <f t="shared" ca="1" si="51"/>
        <v>#N/A</v>
      </c>
      <c r="BC13" s="135">
        <f t="shared" ca="1" si="18"/>
        <v>1</v>
      </c>
      <c r="BD13" s="138" t="e">
        <f t="shared" ca="1" si="19"/>
        <v>#N/A</v>
      </c>
      <c r="BE13" s="138" t="e">
        <f t="shared" ca="1" si="52"/>
        <v>#N/A</v>
      </c>
      <c r="BF13" s="138">
        <f t="shared" ca="1" si="20"/>
        <v>0</v>
      </c>
      <c r="BG13" s="138" t="str">
        <f t="shared" ca="1" si="53"/>
        <v/>
      </c>
      <c r="BH13" s="138">
        <f t="shared" ca="1" si="21"/>
        <v>0</v>
      </c>
      <c r="BI13" s="138" t="str">
        <f t="shared" ca="1" si="54"/>
        <v/>
      </c>
      <c r="BJ13" s="138">
        <f t="shared" ca="1" si="22"/>
        <v>0</v>
      </c>
      <c r="BK13" s="138" t="str">
        <f t="shared" ca="1" si="55"/>
        <v/>
      </c>
      <c r="BL13" s="138">
        <f t="shared" ca="1" si="23"/>
        <v>0</v>
      </c>
      <c r="BM13" s="138" t="str">
        <f t="shared" ca="1" si="56"/>
        <v/>
      </c>
      <c r="BN13" s="138">
        <f t="shared" ca="1" si="57"/>
        <v>0</v>
      </c>
      <c r="BO13" s="138" t="str">
        <f t="shared" ca="1" si="58"/>
        <v/>
      </c>
      <c r="BP13" s="138" t="e">
        <f t="shared" ca="1" si="59"/>
        <v>#N/A</v>
      </c>
      <c r="BQ13" s="135">
        <f t="shared" ca="1" si="24"/>
        <v>1</v>
      </c>
      <c r="BR13" s="138" t="e">
        <f t="shared" ca="1" si="25"/>
        <v>#N/A</v>
      </c>
      <c r="BS13" s="138" t="e">
        <f t="shared" ca="1" si="60"/>
        <v>#N/A</v>
      </c>
      <c r="BT13" s="138">
        <f t="shared" ca="1" si="26"/>
        <v>0</v>
      </c>
      <c r="BU13" s="138" t="str">
        <f t="shared" ca="1" si="61"/>
        <v/>
      </c>
      <c r="BV13" s="138">
        <f t="shared" ca="1" si="27"/>
        <v>0</v>
      </c>
      <c r="BW13" s="138" t="str">
        <f t="shared" ca="1" si="62"/>
        <v/>
      </c>
      <c r="BX13" s="138">
        <f t="shared" ca="1" si="28"/>
        <v>0</v>
      </c>
      <c r="BY13" s="138" t="str">
        <f t="shared" ca="1" si="63"/>
        <v/>
      </c>
      <c r="BZ13" s="138">
        <f t="shared" ca="1" si="29"/>
        <v>0</v>
      </c>
      <c r="CA13" s="138" t="str">
        <f t="shared" ca="1" si="64"/>
        <v/>
      </c>
      <c r="CB13" s="138">
        <f t="shared" ca="1" si="65"/>
        <v>0</v>
      </c>
      <c r="CC13" s="138" t="str">
        <f t="shared" ca="1" si="66"/>
        <v/>
      </c>
      <c r="CD13" s="138" t="e">
        <f t="shared" ca="1" si="67"/>
        <v>#N/A</v>
      </c>
    </row>
    <row r="14" spans="1:82">
      <c r="A14" s="135">
        <f t="shared" si="30"/>
        <v>9</v>
      </c>
      <c r="B14" s="40"/>
      <c r="C14" s="154"/>
      <c r="D14" s="155"/>
      <c r="E14" s="155"/>
      <c r="F14" s="156"/>
      <c r="G14" s="42"/>
      <c r="H14" s="42"/>
      <c r="I14" s="42"/>
      <c r="J14" s="42"/>
      <c r="K14" s="42"/>
      <c r="L14" s="153" t="str">
        <f t="shared" ca="1" si="0"/>
        <v/>
      </c>
      <c r="M14" s="104"/>
      <c r="N14" s="135" t="b">
        <f t="shared" ca="1" si="31"/>
        <v>0</v>
      </c>
      <c r="O14" s="135" t="b">
        <f t="shared" si="32"/>
        <v>0</v>
      </c>
      <c r="P14" s="104"/>
      <c r="Q14" s="135">
        <f t="shared" si="33"/>
        <v>8</v>
      </c>
      <c r="R14" s="135">
        <f t="shared" ca="1" si="1"/>
        <v>0</v>
      </c>
      <c r="S14" s="135" t="b">
        <f t="shared" ca="1" si="2"/>
        <v>1</v>
      </c>
      <c r="T14" s="104"/>
      <c r="U14" s="135" t="e">
        <f t="shared" ca="1" si="3"/>
        <v>#N/A</v>
      </c>
      <c r="V14" s="135" t="e">
        <f t="shared" ca="1" si="34"/>
        <v>#N/A</v>
      </c>
      <c r="W14" s="105" t="str">
        <f t="shared" ca="1" si="4"/>
        <v/>
      </c>
      <c r="X14" s="105" t="e">
        <f ca="1" xml:space="preserve"> IF(Y14,IF(AN14="",CONCATENATE(UPPER(LEFT(SystemName,1)),RIGHT(SystemName,LEN(SystemName)-1)),"When " &amp; AN14 &amp; ", " &amp; SystemName) &amp; " shall not allow " &amp; BB14 &amp; " to " &amp; BP14 &amp; ".  If such an attacker tries, " &amp; SystemName &amp; " shall " &amp; CD14 &amp; " the attack.","Attackers, prohibited threats, or intended response not yet defined.")</f>
        <v>#N/A</v>
      </c>
      <c r="Y14" s="105" t="e">
        <f t="shared" ca="1" si="35"/>
        <v>#N/A</v>
      </c>
      <c r="Z14" s="135" t="e">
        <f t="shared" ca="1" si="5"/>
        <v>#N/A</v>
      </c>
      <c r="AA14" s="135">
        <f t="shared" ca="1" si="6"/>
        <v>1</v>
      </c>
      <c r="AB14" s="138" t="e">
        <f t="shared" ca="1" si="7"/>
        <v>#N/A</v>
      </c>
      <c r="AC14" s="138" t="e">
        <f t="shared" ca="1" si="36"/>
        <v>#N/A</v>
      </c>
      <c r="AD14" s="138">
        <f t="shared" ca="1" si="8"/>
        <v>0</v>
      </c>
      <c r="AE14" s="138" t="str">
        <f t="shared" ca="1" si="37"/>
        <v/>
      </c>
      <c r="AF14" s="138">
        <f t="shared" ca="1" si="9"/>
        <v>0</v>
      </c>
      <c r="AG14" s="138" t="str">
        <f t="shared" ca="1" si="38"/>
        <v/>
      </c>
      <c r="AH14" s="138">
        <f t="shared" ca="1" si="10"/>
        <v>0</v>
      </c>
      <c r="AI14" s="138" t="str">
        <f t="shared" ca="1" si="39"/>
        <v/>
      </c>
      <c r="AJ14" s="138">
        <f t="shared" ca="1" si="11"/>
        <v>0</v>
      </c>
      <c r="AK14" s="138" t="str">
        <f t="shared" ca="1" si="40"/>
        <v/>
      </c>
      <c r="AL14" s="138">
        <f t="shared" ca="1" si="41"/>
        <v>0</v>
      </c>
      <c r="AM14" s="138" t="str">
        <f t="shared" ca="1" si="42"/>
        <v/>
      </c>
      <c r="AN14" s="138" t="e">
        <f t="shared" ca="1" si="43"/>
        <v>#N/A</v>
      </c>
      <c r="AO14" s="135">
        <f t="shared" ca="1" si="12"/>
        <v>1</v>
      </c>
      <c r="AP14" s="138" t="e">
        <f t="shared" ca="1" si="13"/>
        <v>#N/A</v>
      </c>
      <c r="AQ14" s="138" t="e">
        <f t="shared" ca="1" si="44"/>
        <v>#N/A</v>
      </c>
      <c r="AR14" s="138">
        <f t="shared" ca="1" si="14"/>
        <v>0</v>
      </c>
      <c r="AS14" s="138" t="str">
        <f t="shared" ca="1" si="45"/>
        <v/>
      </c>
      <c r="AT14" s="138">
        <f t="shared" ca="1" si="15"/>
        <v>0</v>
      </c>
      <c r="AU14" s="138" t="str">
        <f t="shared" ca="1" si="46"/>
        <v/>
      </c>
      <c r="AV14" s="138">
        <f t="shared" ca="1" si="16"/>
        <v>0</v>
      </c>
      <c r="AW14" s="138" t="str">
        <f t="shared" ca="1" si="47"/>
        <v/>
      </c>
      <c r="AX14" s="138">
        <f t="shared" ca="1" si="17"/>
        <v>0</v>
      </c>
      <c r="AY14" s="138" t="str">
        <f t="shared" ca="1" si="48"/>
        <v/>
      </c>
      <c r="AZ14" s="138">
        <f t="shared" ca="1" si="49"/>
        <v>0</v>
      </c>
      <c r="BA14" s="138" t="str">
        <f t="shared" ca="1" si="50"/>
        <v/>
      </c>
      <c r="BB14" s="138" t="e">
        <f t="shared" ca="1" si="51"/>
        <v>#N/A</v>
      </c>
      <c r="BC14" s="135">
        <f t="shared" ca="1" si="18"/>
        <v>1</v>
      </c>
      <c r="BD14" s="138" t="e">
        <f t="shared" ca="1" si="19"/>
        <v>#N/A</v>
      </c>
      <c r="BE14" s="138" t="e">
        <f t="shared" ca="1" si="52"/>
        <v>#N/A</v>
      </c>
      <c r="BF14" s="138">
        <f t="shared" ca="1" si="20"/>
        <v>0</v>
      </c>
      <c r="BG14" s="138" t="str">
        <f t="shared" ca="1" si="53"/>
        <v/>
      </c>
      <c r="BH14" s="138">
        <f t="shared" ca="1" si="21"/>
        <v>0</v>
      </c>
      <c r="BI14" s="138" t="str">
        <f t="shared" ca="1" si="54"/>
        <v/>
      </c>
      <c r="BJ14" s="138">
        <f t="shared" ca="1" si="22"/>
        <v>0</v>
      </c>
      <c r="BK14" s="138" t="str">
        <f t="shared" ca="1" si="55"/>
        <v/>
      </c>
      <c r="BL14" s="138">
        <f t="shared" ca="1" si="23"/>
        <v>0</v>
      </c>
      <c r="BM14" s="138" t="str">
        <f t="shared" ca="1" si="56"/>
        <v/>
      </c>
      <c r="BN14" s="138">
        <f t="shared" ca="1" si="57"/>
        <v>0</v>
      </c>
      <c r="BO14" s="138" t="str">
        <f t="shared" ca="1" si="58"/>
        <v/>
      </c>
      <c r="BP14" s="138" t="e">
        <f t="shared" ca="1" si="59"/>
        <v>#N/A</v>
      </c>
      <c r="BQ14" s="135">
        <f t="shared" ca="1" si="24"/>
        <v>1</v>
      </c>
      <c r="BR14" s="138" t="e">
        <f t="shared" ca="1" si="25"/>
        <v>#N/A</v>
      </c>
      <c r="BS14" s="138" t="e">
        <f t="shared" ca="1" si="60"/>
        <v>#N/A</v>
      </c>
      <c r="BT14" s="138">
        <f t="shared" ca="1" si="26"/>
        <v>0</v>
      </c>
      <c r="BU14" s="138" t="str">
        <f t="shared" ca="1" si="61"/>
        <v/>
      </c>
      <c r="BV14" s="138">
        <f t="shared" ca="1" si="27"/>
        <v>0</v>
      </c>
      <c r="BW14" s="138" t="str">
        <f t="shared" ca="1" si="62"/>
        <v/>
      </c>
      <c r="BX14" s="138">
        <f t="shared" ca="1" si="28"/>
        <v>0</v>
      </c>
      <c r="BY14" s="138" t="str">
        <f t="shared" ca="1" si="63"/>
        <v/>
      </c>
      <c r="BZ14" s="138">
        <f t="shared" ca="1" si="29"/>
        <v>0</v>
      </c>
      <c r="CA14" s="138" t="str">
        <f t="shared" ca="1" si="64"/>
        <v/>
      </c>
      <c r="CB14" s="138">
        <f t="shared" ca="1" si="65"/>
        <v>0</v>
      </c>
      <c r="CC14" s="138" t="str">
        <f t="shared" ca="1" si="66"/>
        <v/>
      </c>
      <c r="CD14" s="138" t="e">
        <f t="shared" ca="1" si="67"/>
        <v>#N/A</v>
      </c>
    </row>
    <row r="15" spans="1:82">
      <c r="A15" s="135">
        <f t="shared" si="30"/>
        <v>10</v>
      </c>
      <c r="B15" s="40"/>
      <c r="C15" s="154"/>
      <c r="D15" s="155"/>
      <c r="E15" s="155"/>
      <c r="F15" s="156"/>
      <c r="G15" s="42"/>
      <c r="H15" s="42"/>
      <c r="I15" s="42"/>
      <c r="J15" s="42"/>
      <c r="K15" s="42"/>
      <c r="L15" s="153" t="str">
        <f t="shared" ca="1" si="0"/>
        <v/>
      </c>
      <c r="M15" s="104"/>
      <c r="N15" s="135" t="b">
        <f t="shared" ca="1" si="31"/>
        <v>0</v>
      </c>
      <c r="O15" s="135" t="b">
        <f t="shared" si="32"/>
        <v>0</v>
      </c>
      <c r="P15" s="104"/>
      <c r="Q15" s="135">
        <f t="shared" si="33"/>
        <v>9</v>
      </c>
      <c r="R15" s="135">
        <f t="shared" ca="1" si="1"/>
        <v>0</v>
      </c>
      <c r="S15" s="135" t="b">
        <f t="shared" ca="1" si="2"/>
        <v>1</v>
      </c>
      <c r="T15" s="104"/>
      <c r="U15" s="135" t="e">
        <f t="shared" ca="1" si="3"/>
        <v>#N/A</v>
      </c>
      <c r="V15" s="135" t="e">
        <f t="shared" ca="1" si="34"/>
        <v>#N/A</v>
      </c>
      <c r="W15" s="105" t="str">
        <f t="shared" ca="1" si="4"/>
        <v/>
      </c>
      <c r="X15" s="105" t="e">
        <f ca="1" xml:space="preserve"> IF(Y15,IF(AN15="",CONCATENATE(UPPER(LEFT(SystemName,1)),RIGHT(SystemName,LEN(SystemName)-1)),"When " &amp; AN15 &amp; ", " &amp; SystemName) &amp; " shall not allow " &amp; BB15 &amp; " to " &amp; BP15 &amp; ".  If such an attacker tries, " &amp; SystemName &amp; " shall " &amp; CD15 &amp; " the attack.","Attackers, prohibited threats, or intended response not yet defined.")</f>
        <v>#N/A</v>
      </c>
      <c r="Y15" s="105" t="e">
        <f t="shared" ca="1" si="35"/>
        <v>#N/A</v>
      </c>
      <c r="Z15" s="135" t="e">
        <f t="shared" ca="1" si="5"/>
        <v>#N/A</v>
      </c>
      <c r="AA15" s="135">
        <f t="shared" ca="1" si="6"/>
        <v>1</v>
      </c>
      <c r="AB15" s="138" t="e">
        <f t="shared" ca="1" si="7"/>
        <v>#N/A</v>
      </c>
      <c r="AC15" s="138" t="e">
        <f t="shared" ca="1" si="36"/>
        <v>#N/A</v>
      </c>
      <c r="AD15" s="138">
        <f t="shared" ca="1" si="8"/>
        <v>0</v>
      </c>
      <c r="AE15" s="138" t="str">
        <f t="shared" ca="1" si="37"/>
        <v/>
      </c>
      <c r="AF15" s="138">
        <f t="shared" ca="1" si="9"/>
        <v>0</v>
      </c>
      <c r="AG15" s="138" t="str">
        <f t="shared" ca="1" si="38"/>
        <v/>
      </c>
      <c r="AH15" s="138">
        <f t="shared" ca="1" si="10"/>
        <v>0</v>
      </c>
      <c r="AI15" s="138" t="str">
        <f t="shared" ca="1" si="39"/>
        <v/>
      </c>
      <c r="AJ15" s="138">
        <f t="shared" ca="1" si="11"/>
        <v>0</v>
      </c>
      <c r="AK15" s="138" t="str">
        <f t="shared" ca="1" si="40"/>
        <v/>
      </c>
      <c r="AL15" s="138">
        <f t="shared" ca="1" si="41"/>
        <v>0</v>
      </c>
      <c r="AM15" s="138" t="str">
        <f t="shared" ca="1" si="42"/>
        <v/>
      </c>
      <c r="AN15" s="138" t="e">
        <f t="shared" ca="1" si="43"/>
        <v>#N/A</v>
      </c>
      <c r="AO15" s="135">
        <f t="shared" ca="1" si="12"/>
        <v>1</v>
      </c>
      <c r="AP15" s="138" t="e">
        <f t="shared" ca="1" si="13"/>
        <v>#N/A</v>
      </c>
      <c r="AQ15" s="138" t="e">
        <f t="shared" ca="1" si="44"/>
        <v>#N/A</v>
      </c>
      <c r="AR15" s="138">
        <f t="shared" ca="1" si="14"/>
        <v>0</v>
      </c>
      <c r="AS15" s="138" t="str">
        <f t="shared" ca="1" si="45"/>
        <v/>
      </c>
      <c r="AT15" s="138">
        <f t="shared" ca="1" si="15"/>
        <v>0</v>
      </c>
      <c r="AU15" s="138" t="str">
        <f t="shared" ca="1" si="46"/>
        <v/>
      </c>
      <c r="AV15" s="138">
        <f t="shared" ca="1" si="16"/>
        <v>0</v>
      </c>
      <c r="AW15" s="138" t="str">
        <f t="shared" ca="1" si="47"/>
        <v/>
      </c>
      <c r="AX15" s="138">
        <f t="shared" ca="1" si="17"/>
        <v>0</v>
      </c>
      <c r="AY15" s="138" t="str">
        <f t="shared" ca="1" si="48"/>
        <v/>
      </c>
      <c r="AZ15" s="138">
        <f t="shared" ca="1" si="49"/>
        <v>0</v>
      </c>
      <c r="BA15" s="138" t="str">
        <f t="shared" ca="1" si="50"/>
        <v/>
      </c>
      <c r="BB15" s="138" t="e">
        <f t="shared" ca="1" si="51"/>
        <v>#N/A</v>
      </c>
      <c r="BC15" s="135">
        <f t="shared" ca="1" si="18"/>
        <v>1</v>
      </c>
      <c r="BD15" s="138" t="e">
        <f t="shared" ca="1" si="19"/>
        <v>#N/A</v>
      </c>
      <c r="BE15" s="138" t="e">
        <f t="shared" ca="1" si="52"/>
        <v>#N/A</v>
      </c>
      <c r="BF15" s="138">
        <f t="shared" ca="1" si="20"/>
        <v>0</v>
      </c>
      <c r="BG15" s="138" t="str">
        <f t="shared" ca="1" si="53"/>
        <v/>
      </c>
      <c r="BH15" s="138">
        <f t="shared" ca="1" si="21"/>
        <v>0</v>
      </c>
      <c r="BI15" s="138" t="str">
        <f t="shared" ca="1" si="54"/>
        <v/>
      </c>
      <c r="BJ15" s="138">
        <f t="shared" ca="1" si="22"/>
        <v>0</v>
      </c>
      <c r="BK15" s="138" t="str">
        <f t="shared" ca="1" si="55"/>
        <v/>
      </c>
      <c r="BL15" s="138">
        <f t="shared" ca="1" si="23"/>
        <v>0</v>
      </c>
      <c r="BM15" s="138" t="str">
        <f t="shared" ca="1" si="56"/>
        <v/>
      </c>
      <c r="BN15" s="138">
        <f t="shared" ca="1" si="57"/>
        <v>0</v>
      </c>
      <c r="BO15" s="138" t="str">
        <f t="shared" ca="1" si="58"/>
        <v/>
      </c>
      <c r="BP15" s="138" t="e">
        <f t="shared" ca="1" si="59"/>
        <v>#N/A</v>
      </c>
      <c r="BQ15" s="135">
        <f t="shared" ca="1" si="24"/>
        <v>1</v>
      </c>
      <c r="BR15" s="138" t="e">
        <f t="shared" ca="1" si="25"/>
        <v>#N/A</v>
      </c>
      <c r="BS15" s="138" t="e">
        <f t="shared" ca="1" si="60"/>
        <v>#N/A</v>
      </c>
      <c r="BT15" s="138">
        <f t="shared" ca="1" si="26"/>
        <v>0</v>
      </c>
      <c r="BU15" s="138" t="str">
        <f t="shared" ca="1" si="61"/>
        <v/>
      </c>
      <c r="BV15" s="138">
        <f t="shared" ca="1" si="27"/>
        <v>0</v>
      </c>
      <c r="BW15" s="138" t="str">
        <f t="shared" ca="1" si="62"/>
        <v/>
      </c>
      <c r="BX15" s="138">
        <f t="shared" ca="1" si="28"/>
        <v>0</v>
      </c>
      <c r="BY15" s="138" t="str">
        <f t="shared" ca="1" si="63"/>
        <v/>
      </c>
      <c r="BZ15" s="138">
        <f t="shared" ca="1" si="29"/>
        <v>0</v>
      </c>
      <c r="CA15" s="138" t="str">
        <f t="shared" ca="1" si="64"/>
        <v/>
      </c>
      <c r="CB15" s="138">
        <f t="shared" ca="1" si="65"/>
        <v>0</v>
      </c>
      <c r="CC15" s="138" t="str">
        <f t="shared" ca="1" si="66"/>
        <v/>
      </c>
      <c r="CD15" s="138" t="e">
        <f t="shared" ca="1" si="67"/>
        <v>#N/A</v>
      </c>
    </row>
    <row r="16" spans="1:82">
      <c r="A16" s="135">
        <f t="shared" si="30"/>
        <v>11</v>
      </c>
      <c r="B16" s="40"/>
      <c r="C16" s="154"/>
      <c r="D16" s="155"/>
      <c r="E16" s="155"/>
      <c r="F16" s="156"/>
      <c r="G16" s="42"/>
      <c r="H16" s="42"/>
      <c r="I16" s="42"/>
      <c r="J16" s="42"/>
      <c r="K16" s="42"/>
      <c r="L16" s="153" t="str">
        <f t="shared" ca="1" si="0"/>
        <v/>
      </c>
      <c r="M16" s="104"/>
      <c r="N16" s="135" t="b">
        <f t="shared" ca="1" si="31"/>
        <v>0</v>
      </c>
      <c r="O16" s="135" t="b">
        <f t="shared" si="32"/>
        <v>0</v>
      </c>
      <c r="P16" s="104"/>
      <c r="Q16" s="135">
        <f t="shared" si="33"/>
        <v>10</v>
      </c>
      <c r="R16" s="135">
        <f t="shared" ca="1" si="1"/>
        <v>0</v>
      </c>
      <c r="S16" s="135" t="b">
        <f t="shared" ca="1" si="2"/>
        <v>1</v>
      </c>
      <c r="T16" s="104"/>
      <c r="U16" s="135" t="e">
        <f t="shared" ca="1" si="3"/>
        <v>#N/A</v>
      </c>
      <c r="V16" s="135" t="e">
        <f t="shared" ca="1" si="34"/>
        <v>#N/A</v>
      </c>
      <c r="W16" s="105" t="str">
        <f t="shared" ca="1" si="4"/>
        <v/>
      </c>
      <c r="X16" s="105" t="e">
        <f ca="1" xml:space="preserve"> IF(Y16,IF(AN16="",CONCATENATE(UPPER(LEFT(SystemName,1)),RIGHT(SystemName,LEN(SystemName)-1)),"When " &amp; AN16 &amp; ", " &amp; SystemName) &amp; " shall not allow " &amp; BB16 &amp; " to " &amp; BP16 &amp; ".  If such an attacker tries, " &amp; SystemName &amp; " shall " &amp; CD16 &amp; " the attack.","Attackers, prohibited threats, or intended response not yet defined.")</f>
        <v>#N/A</v>
      </c>
      <c r="Y16" s="105" t="e">
        <f t="shared" ca="1" si="35"/>
        <v>#N/A</v>
      </c>
      <c r="Z16" s="135" t="e">
        <f t="shared" ca="1" si="5"/>
        <v>#N/A</v>
      </c>
      <c r="AA16" s="135">
        <f t="shared" ca="1" si="6"/>
        <v>1</v>
      </c>
      <c r="AB16" s="138" t="e">
        <f t="shared" ca="1" si="7"/>
        <v>#N/A</v>
      </c>
      <c r="AC16" s="138" t="e">
        <f t="shared" ca="1" si="36"/>
        <v>#N/A</v>
      </c>
      <c r="AD16" s="138">
        <f t="shared" ca="1" si="8"/>
        <v>0</v>
      </c>
      <c r="AE16" s="138" t="str">
        <f t="shared" ca="1" si="37"/>
        <v/>
      </c>
      <c r="AF16" s="138">
        <f t="shared" ca="1" si="9"/>
        <v>0</v>
      </c>
      <c r="AG16" s="138" t="str">
        <f t="shared" ca="1" si="38"/>
        <v/>
      </c>
      <c r="AH16" s="138">
        <f t="shared" ca="1" si="10"/>
        <v>0</v>
      </c>
      <c r="AI16" s="138" t="str">
        <f t="shared" ca="1" si="39"/>
        <v/>
      </c>
      <c r="AJ16" s="138">
        <f t="shared" ca="1" si="11"/>
        <v>0</v>
      </c>
      <c r="AK16" s="138" t="str">
        <f t="shared" ca="1" si="40"/>
        <v/>
      </c>
      <c r="AL16" s="138">
        <f t="shared" ca="1" si="41"/>
        <v>0</v>
      </c>
      <c r="AM16" s="138" t="str">
        <f t="shared" ca="1" si="42"/>
        <v/>
      </c>
      <c r="AN16" s="138" t="e">
        <f t="shared" ca="1" si="43"/>
        <v>#N/A</v>
      </c>
      <c r="AO16" s="135">
        <f t="shared" ca="1" si="12"/>
        <v>1</v>
      </c>
      <c r="AP16" s="138" t="e">
        <f t="shared" ca="1" si="13"/>
        <v>#N/A</v>
      </c>
      <c r="AQ16" s="138" t="e">
        <f t="shared" ca="1" si="44"/>
        <v>#N/A</v>
      </c>
      <c r="AR16" s="138">
        <f t="shared" ca="1" si="14"/>
        <v>0</v>
      </c>
      <c r="AS16" s="138" t="str">
        <f t="shared" ca="1" si="45"/>
        <v/>
      </c>
      <c r="AT16" s="138">
        <f t="shared" ca="1" si="15"/>
        <v>0</v>
      </c>
      <c r="AU16" s="138" t="str">
        <f t="shared" ca="1" si="46"/>
        <v/>
      </c>
      <c r="AV16" s="138">
        <f t="shared" ca="1" si="16"/>
        <v>0</v>
      </c>
      <c r="AW16" s="138" t="str">
        <f t="shared" ca="1" si="47"/>
        <v/>
      </c>
      <c r="AX16" s="138">
        <f t="shared" ca="1" si="17"/>
        <v>0</v>
      </c>
      <c r="AY16" s="138" t="str">
        <f t="shared" ca="1" si="48"/>
        <v/>
      </c>
      <c r="AZ16" s="138">
        <f t="shared" ca="1" si="49"/>
        <v>0</v>
      </c>
      <c r="BA16" s="138" t="str">
        <f t="shared" ca="1" si="50"/>
        <v/>
      </c>
      <c r="BB16" s="138" t="e">
        <f t="shared" ca="1" si="51"/>
        <v>#N/A</v>
      </c>
      <c r="BC16" s="135">
        <f t="shared" ca="1" si="18"/>
        <v>1</v>
      </c>
      <c r="BD16" s="138" t="e">
        <f t="shared" ca="1" si="19"/>
        <v>#N/A</v>
      </c>
      <c r="BE16" s="138" t="e">
        <f t="shared" ca="1" si="52"/>
        <v>#N/A</v>
      </c>
      <c r="BF16" s="138">
        <f t="shared" ca="1" si="20"/>
        <v>0</v>
      </c>
      <c r="BG16" s="138" t="str">
        <f t="shared" ca="1" si="53"/>
        <v/>
      </c>
      <c r="BH16" s="138">
        <f t="shared" ca="1" si="21"/>
        <v>0</v>
      </c>
      <c r="BI16" s="138" t="str">
        <f t="shared" ca="1" si="54"/>
        <v/>
      </c>
      <c r="BJ16" s="138">
        <f t="shared" ca="1" si="22"/>
        <v>0</v>
      </c>
      <c r="BK16" s="138" t="str">
        <f t="shared" ca="1" si="55"/>
        <v/>
      </c>
      <c r="BL16" s="138">
        <f t="shared" ca="1" si="23"/>
        <v>0</v>
      </c>
      <c r="BM16" s="138" t="str">
        <f t="shared" ca="1" si="56"/>
        <v/>
      </c>
      <c r="BN16" s="138">
        <f t="shared" ca="1" si="57"/>
        <v>0</v>
      </c>
      <c r="BO16" s="138" t="str">
        <f t="shared" ca="1" si="58"/>
        <v/>
      </c>
      <c r="BP16" s="138" t="e">
        <f t="shared" ca="1" si="59"/>
        <v>#N/A</v>
      </c>
      <c r="BQ16" s="135">
        <f t="shared" ca="1" si="24"/>
        <v>1</v>
      </c>
      <c r="BR16" s="138" t="e">
        <f t="shared" ca="1" si="25"/>
        <v>#N/A</v>
      </c>
      <c r="BS16" s="138" t="e">
        <f t="shared" ca="1" si="60"/>
        <v>#N/A</v>
      </c>
      <c r="BT16" s="138">
        <f t="shared" ca="1" si="26"/>
        <v>0</v>
      </c>
      <c r="BU16" s="138" t="str">
        <f t="shared" ca="1" si="61"/>
        <v/>
      </c>
      <c r="BV16" s="138">
        <f t="shared" ca="1" si="27"/>
        <v>0</v>
      </c>
      <c r="BW16" s="138" t="str">
        <f t="shared" ca="1" si="62"/>
        <v/>
      </c>
      <c r="BX16" s="138">
        <f t="shared" ca="1" si="28"/>
        <v>0</v>
      </c>
      <c r="BY16" s="138" t="str">
        <f t="shared" ca="1" si="63"/>
        <v/>
      </c>
      <c r="BZ16" s="138">
        <f t="shared" ca="1" si="29"/>
        <v>0</v>
      </c>
      <c r="CA16" s="138" t="str">
        <f t="shared" ca="1" si="64"/>
        <v/>
      </c>
      <c r="CB16" s="138">
        <f t="shared" ca="1" si="65"/>
        <v>0</v>
      </c>
      <c r="CC16" s="138" t="str">
        <f t="shared" ca="1" si="66"/>
        <v/>
      </c>
      <c r="CD16" s="138" t="e">
        <f t="shared" ca="1" si="67"/>
        <v>#N/A</v>
      </c>
    </row>
    <row r="17" spans="1:82">
      <c r="A17" s="135">
        <f t="shared" si="30"/>
        <v>12</v>
      </c>
      <c r="B17" s="40"/>
      <c r="C17" s="154"/>
      <c r="D17" s="155"/>
      <c r="E17" s="155"/>
      <c r="F17" s="156"/>
      <c r="G17" s="42"/>
      <c r="H17" s="42"/>
      <c r="I17" s="42"/>
      <c r="J17" s="42"/>
      <c r="K17" s="42"/>
      <c r="L17" s="153" t="str">
        <f t="shared" ca="1" si="0"/>
        <v/>
      </c>
      <c r="M17" s="104"/>
      <c r="N17" s="135" t="b">
        <f t="shared" ca="1" si="31"/>
        <v>0</v>
      </c>
      <c r="O17" s="135" t="b">
        <f t="shared" si="32"/>
        <v>0</v>
      </c>
      <c r="P17" s="104"/>
      <c r="Q17" s="135">
        <f t="shared" si="33"/>
        <v>11</v>
      </c>
      <c r="R17" s="135">
        <f t="shared" ca="1" si="1"/>
        <v>0</v>
      </c>
      <c r="S17" s="135" t="b">
        <f t="shared" ca="1" si="2"/>
        <v>1</v>
      </c>
      <c r="T17" s="104"/>
      <c r="U17" s="135" t="e">
        <f t="shared" ca="1" si="3"/>
        <v>#N/A</v>
      </c>
      <c r="V17" s="135" t="e">
        <f t="shared" ca="1" si="34"/>
        <v>#N/A</v>
      </c>
      <c r="W17" s="105" t="str">
        <f t="shared" ca="1" si="4"/>
        <v/>
      </c>
      <c r="X17" s="105" t="e">
        <f ca="1" xml:space="preserve"> IF(Y17,IF(AN17="",CONCATENATE(UPPER(LEFT(SystemName,1)),RIGHT(SystemName,LEN(SystemName)-1)),"When " &amp; AN17 &amp; ", " &amp; SystemName) &amp; " shall not allow " &amp; BB17 &amp; " to " &amp; BP17 &amp; ".  If such an attacker tries, " &amp; SystemName &amp; " shall " &amp; CD17 &amp; " the attack.","Attackers, prohibited threats, or intended response not yet defined.")</f>
        <v>#N/A</v>
      </c>
      <c r="Y17" s="105" t="e">
        <f t="shared" ca="1" si="35"/>
        <v>#N/A</v>
      </c>
      <c r="Z17" s="135" t="e">
        <f t="shared" ca="1" si="5"/>
        <v>#N/A</v>
      </c>
      <c r="AA17" s="135">
        <f t="shared" ca="1" si="6"/>
        <v>1</v>
      </c>
      <c r="AB17" s="138" t="e">
        <f t="shared" ca="1" si="7"/>
        <v>#N/A</v>
      </c>
      <c r="AC17" s="138" t="e">
        <f t="shared" ca="1" si="36"/>
        <v>#N/A</v>
      </c>
      <c r="AD17" s="138">
        <f t="shared" ca="1" si="8"/>
        <v>0</v>
      </c>
      <c r="AE17" s="138" t="str">
        <f t="shared" ca="1" si="37"/>
        <v/>
      </c>
      <c r="AF17" s="138">
        <f t="shared" ca="1" si="9"/>
        <v>0</v>
      </c>
      <c r="AG17" s="138" t="str">
        <f t="shared" ca="1" si="38"/>
        <v/>
      </c>
      <c r="AH17" s="138">
        <f t="shared" ca="1" si="10"/>
        <v>0</v>
      </c>
      <c r="AI17" s="138" t="str">
        <f t="shared" ca="1" si="39"/>
        <v/>
      </c>
      <c r="AJ17" s="138">
        <f t="shared" ca="1" si="11"/>
        <v>0</v>
      </c>
      <c r="AK17" s="138" t="str">
        <f t="shared" ca="1" si="40"/>
        <v/>
      </c>
      <c r="AL17" s="138">
        <f t="shared" ca="1" si="41"/>
        <v>0</v>
      </c>
      <c r="AM17" s="138" t="str">
        <f t="shared" ca="1" si="42"/>
        <v/>
      </c>
      <c r="AN17" s="138" t="e">
        <f t="shared" ca="1" si="43"/>
        <v>#N/A</v>
      </c>
      <c r="AO17" s="135">
        <f t="shared" ca="1" si="12"/>
        <v>1</v>
      </c>
      <c r="AP17" s="138" t="e">
        <f t="shared" ca="1" si="13"/>
        <v>#N/A</v>
      </c>
      <c r="AQ17" s="138" t="e">
        <f t="shared" ca="1" si="44"/>
        <v>#N/A</v>
      </c>
      <c r="AR17" s="138">
        <f t="shared" ca="1" si="14"/>
        <v>0</v>
      </c>
      <c r="AS17" s="138" t="str">
        <f t="shared" ca="1" si="45"/>
        <v/>
      </c>
      <c r="AT17" s="138">
        <f t="shared" ca="1" si="15"/>
        <v>0</v>
      </c>
      <c r="AU17" s="138" t="str">
        <f t="shared" ca="1" si="46"/>
        <v/>
      </c>
      <c r="AV17" s="138">
        <f t="shared" ca="1" si="16"/>
        <v>0</v>
      </c>
      <c r="AW17" s="138" t="str">
        <f t="shared" ca="1" si="47"/>
        <v/>
      </c>
      <c r="AX17" s="138">
        <f t="shared" ca="1" si="17"/>
        <v>0</v>
      </c>
      <c r="AY17" s="138" t="str">
        <f t="shared" ca="1" si="48"/>
        <v/>
      </c>
      <c r="AZ17" s="138">
        <f t="shared" ca="1" si="49"/>
        <v>0</v>
      </c>
      <c r="BA17" s="138" t="str">
        <f t="shared" ca="1" si="50"/>
        <v/>
      </c>
      <c r="BB17" s="138" t="e">
        <f t="shared" ca="1" si="51"/>
        <v>#N/A</v>
      </c>
      <c r="BC17" s="135">
        <f t="shared" ca="1" si="18"/>
        <v>1</v>
      </c>
      <c r="BD17" s="138" t="e">
        <f t="shared" ca="1" si="19"/>
        <v>#N/A</v>
      </c>
      <c r="BE17" s="138" t="e">
        <f t="shared" ca="1" si="52"/>
        <v>#N/A</v>
      </c>
      <c r="BF17" s="138">
        <f t="shared" ca="1" si="20"/>
        <v>0</v>
      </c>
      <c r="BG17" s="138" t="str">
        <f t="shared" ca="1" si="53"/>
        <v/>
      </c>
      <c r="BH17" s="138">
        <f t="shared" ca="1" si="21"/>
        <v>0</v>
      </c>
      <c r="BI17" s="138" t="str">
        <f t="shared" ca="1" si="54"/>
        <v/>
      </c>
      <c r="BJ17" s="138">
        <f t="shared" ca="1" si="22"/>
        <v>0</v>
      </c>
      <c r="BK17" s="138" t="str">
        <f t="shared" ca="1" si="55"/>
        <v/>
      </c>
      <c r="BL17" s="138">
        <f t="shared" ca="1" si="23"/>
        <v>0</v>
      </c>
      <c r="BM17" s="138" t="str">
        <f t="shared" ca="1" si="56"/>
        <v/>
      </c>
      <c r="BN17" s="138">
        <f t="shared" ca="1" si="57"/>
        <v>0</v>
      </c>
      <c r="BO17" s="138" t="str">
        <f t="shared" ca="1" si="58"/>
        <v/>
      </c>
      <c r="BP17" s="138" t="e">
        <f t="shared" ca="1" si="59"/>
        <v>#N/A</v>
      </c>
      <c r="BQ17" s="135">
        <f t="shared" ca="1" si="24"/>
        <v>1</v>
      </c>
      <c r="BR17" s="138" t="e">
        <f t="shared" ca="1" si="25"/>
        <v>#N/A</v>
      </c>
      <c r="BS17" s="138" t="e">
        <f t="shared" ca="1" si="60"/>
        <v>#N/A</v>
      </c>
      <c r="BT17" s="138">
        <f t="shared" ca="1" si="26"/>
        <v>0</v>
      </c>
      <c r="BU17" s="138" t="str">
        <f t="shared" ca="1" si="61"/>
        <v/>
      </c>
      <c r="BV17" s="138">
        <f t="shared" ca="1" si="27"/>
        <v>0</v>
      </c>
      <c r="BW17" s="138" t="str">
        <f t="shared" ca="1" si="62"/>
        <v/>
      </c>
      <c r="BX17" s="138">
        <f t="shared" ca="1" si="28"/>
        <v>0</v>
      </c>
      <c r="BY17" s="138" t="str">
        <f t="shared" ca="1" si="63"/>
        <v/>
      </c>
      <c r="BZ17" s="138">
        <f t="shared" ca="1" si="29"/>
        <v>0</v>
      </c>
      <c r="CA17" s="138" t="str">
        <f t="shared" ca="1" si="64"/>
        <v/>
      </c>
      <c r="CB17" s="138">
        <f t="shared" ca="1" si="65"/>
        <v>0</v>
      </c>
      <c r="CC17" s="138" t="str">
        <f t="shared" ca="1" si="66"/>
        <v/>
      </c>
      <c r="CD17" s="138" t="e">
        <f t="shared" ca="1" si="67"/>
        <v>#N/A</v>
      </c>
    </row>
    <row r="18" spans="1:82">
      <c r="A18" s="135">
        <f t="shared" si="30"/>
        <v>13</v>
      </c>
      <c r="B18" s="40"/>
      <c r="C18" s="154"/>
      <c r="D18" s="155"/>
      <c r="E18" s="155"/>
      <c r="F18" s="156"/>
      <c r="G18" s="42"/>
      <c r="H18" s="42"/>
      <c r="I18" s="42"/>
      <c r="J18" s="42"/>
      <c r="K18" s="42"/>
      <c r="L18" s="153" t="str">
        <f t="shared" ca="1" si="0"/>
        <v/>
      </c>
      <c r="M18" s="104"/>
      <c r="N18" s="135" t="b">
        <f t="shared" ca="1" si="31"/>
        <v>0</v>
      </c>
      <c r="O18" s="135" t="b">
        <f t="shared" si="32"/>
        <v>0</v>
      </c>
      <c r="P18" s="104"/>
      <c r="Q18" s="135">
        <f t="shared" si="33"/>
        <v>12</v>
      </c>
      <c r="R18" s="135">
        <f t="shared" ca="1" si="1"/>
        <v>0</v>
      </c>
      <c r="S18" s="135" t="b">
        <f t="shared" ca="1" si="2"/>
        <v>1</v>
      </c>
      <c r="T18" s="104"/>
      <c r="U18" s="135" t="e">
        <f t="shared" ca="1" si="3"/>
        <v>#N/A</v>
      </c>
      <c r="V18" s="135" t="e">
        <f t="shared" ca="1" si="34"/>
        <v>#N/A</v>
      </c>
      <c r="W18" s="105" t="str">
        <f t="shared" ca="1" si="4"/>
        <v/>
      </c>
      <c r="X18" s="105" t="e">
        <f ca="1" xml:space="preserve"> IF(Y18,IF(AN18="",CONCATENATE(UPPER(LEFT(SystemName,1)),RIGHT(SystemName,LEN(SystemName)-1)),"When " &amp; AN18 &amp; ", " &amp; SystemName) &amp; " shall not allow " &amp; BB18 &amp; " to " &amp; BP18 &amp; ".  If such an attacker tries, " &amp; SystemName &amp; " shall " &amp; CD18 &amp; " the attack.","Attackers, prohibited threats, or intended response not yet defined.")</f>
        <v>#N/A</v>
      </c>
      <c r="Y18" s="105" t="e">
        <f t="shared" ca="1" si="35"/>
        <v>#N/A</v>
      </c>
      <c r="Z18" s="135" t="e">
        <f t="shared" ca="1" si="5"/>
        <v>#N/A</v>
      </c>
      <c r="AA18" s="135">
        <f t="shared" ca="1" si="6"/>
        <v>1</v>
      </c>
      <c r="AB18" s="138" t="e">
        <f t="shared" ca="1" si="7"/>
        <v>#N/A</v>
      </c>
      <c r="AC18" s="138" t="e">
        <f t="shared" ca="1" si="36"/>
        <v>#N/A</v>
      </c>
      <c r="AD18" s="138">
        <f t="shared" ca="1" si="8"/>
        <v>0</v>
      </c>
      <c r="AE18" s="138" t="str">
        <f t="shared" ca="1" si="37"/>
        <v/>
      </c>
      <c r="AF18" s="138">
        <f t="shared" ca="1" si="9"/>
        <v>0</v>
      </c>
      <c r="AG18" s="138" t="str">
        <f t="shared" ca="1" si="38"/>
        <v/>
      </c>
      <c r="AH18" s="138">
        <f t="shared" ca="1" si="10"/>
        <v>0</v>
      </c>
      <c r="AI18" s="138" t="str">
        <f t="shared" ca="1" si="39"/>
        <v/>
      </c>
      <c r="AJ18" s="138">
        <f t="shared" ca="1" si="11"/>
        <v>0</v>
      </c>
      <c r="AK18" s="138" t="str">
        <f t="shared" ca="1" si="40"/>
        <v/>
      </c>
      <c r="AL18" s="138">
        <f t="shared" ca="1" si="41"/>
        <v>0</v>
      </c>
      <c r="AM18" s="138" t="str">
        <f t="shared" ca="1" si="42"/>
        <v/>
      </c>
      <c r="AN18" s="138" t="e">
        <f t="shared" ca="1" si="43"/>
        <v>#N/A</v>
      </c>
      <c r="AO18" s="135">
        <f t="shared" ca="1" si="12"/>
        <v>1</v>
      </c>
      <c r="AP18" s="138" t="e">
        <f t="shared" ca="1" si="13"/>
        <v>#N/A</v>
      </c>
      <c r="AQ18" s="138" t="e">
        <f t="shared" ca="1" si="44"/>
        <v>#N/A</v>
      </c>
      <c r="AR18" s="138">
        <f t="shared" ca="1" si="14"/>
        <v>0</v>
      </c>
      <c r="AS18" s="138" t="str">
        <f t="shared" ca="1" si="45"/>
        <v/>
      </c>
      <c r="AT18" s="138">
        <f t="shared" ca="1" si="15"/>
        <v>0</v>
      </c>
      <c r="AU18" s="138" t="str">
        <f t="shared" ca="1" si="46"/>
        <v/>
      </c>
      <c r="AV18" s="138">
        <f t="shared" ca="1" si="16"/>
        <v>0</v>
      </c>
      <c r="AW18" s="138" t="str">
        <f t="shared" ca="1" si="47"/>
        <v/>
      </c>
      <c r="AX18" s="138">
        <f t="shared" ca="1" si="17"/>
        <v>0</v>
      </c>
      <c r="AY18" s="138" t="str">
        <f t="shared" ca="1" si="48"/>
        <v/>
      </c>
      <c r="AZ18" s="138">
        <f t="shared" ca="1" si="49"/>
        <v>0</v>
      </c>
      <c r="BA18" s="138" t="str">
        <f t="shared" ca="1" si="50"/>
        <v/>
      </c>
      <c r="BB18" s="138" t="e">
        <f t="shared" ca="1" si="51"/>
        <v>#N/A</v>
      </c>
      <c r="BC18" s="135">
        <f t="shared" ca="1" si="18"/>
        <v>1</v>
      </c>
      <c r="BD18" s="138" t="e">
        <f t="shared" ca="1" si="19"/>
        <v>#N/A</v>
      </c>
      <c r="BE18" s="138" t="e">
        <f t="shared" ca="1" si="52"/>
        <v>#N/A</v>
      </c>
      <c r="BF18" s="138">
        <f t="shared" ca="1" si="20"/>
        <v>0</v>
      </c>
      <c r="BG18" s="138" t="str">
        <f t="shared" ca="1" si="53"/>
        <v/>
      </c>
      <c r="BH18" s="138">
        <f t="shared" ca="1" si="21"/>
        <v>0</v>
      </c>
      <c r="BI18" s="138" t="str">
        <f t="shared" ca="1" si="54"/>
        <v/>
      </c>
      <c r="BJ18" s="138">
        <f t="shared" ca="1" si="22"/>
        <v>0</v>
      </c>
      <c r="BK18" s="138" t="str">
        <f t="shared" ca="1" si="55"/>
        <v/>
      </c>
      <c r="BL18" s="138">
        <f t="shared" ca="1" si="23"/>
        <v>0</v>
      </c>
      <c r="BM18" s="138" t="str">
        <f t="shared" ca="1" si="56"/>
        <v/>
      </c>
      <c r="BN18" s="138">
        <f t="shared" ca="1" si="57"/>
        <v>0</v>
      </c>
      <c r="BO18" s="138" t="str">
        <f t="shared" ca="1" si="58"/>
        <v/>
      </c>
      <c r="BP18" s="138" t="e">
        <f t="shared" ca="1" si="59"/>
        <v>#N/A</v>
      </c>
      <c r="BQ18" s="135">
        <f t="shared" ca="1" si="24"/>
        <v>1</v>
      </c>
      <c r="BR18" s="138" t="e">
        <f t="shared" ca="1" si="25"/>
        <v>#N/A</v>
      </c>
      <c r="BS18" s="138" t="e">
        <f t="shared" ca="1" si="60"/>
        <v>#N/A</v>
      </c>
      <c r="BT18" s="138">
        <f t="shared" ca="1" si="26"/>
        <v>0</v>
      </c>
      <c r="BU18" s="138" t="str">
        <f t="shared" ca="1" si="61"/>
        <v/>
      </c>
      <c r="BV18" s="138">
        <f t="shared" ca="1" si="27"/>
        <v>0</v>
      </c>
      <c r="BW18" s="138" t="str">
        <f t="shared" ca="1" si="62"/>
        <v/>
      </c>
      <c r="BX18" s="138">
        <f t="shared" ca="1" si="28"/>
        <v>0</v>
      </c>
      <c r="BY18" s="138" t="str">
        <f t="shared" ca="1" si="63"/>
        <v/>
      </c>
      <c r="BZ18" s="138">
        <f t="shared" ca="1" si="29"/>
        <v>0</v>
      </c>
      <c r="CA18" s="138" t="str">
        <f t="shared" ca="1" si="64"/>
        <v/>
      </c>
      <c r="CB18" s="138">
        <f t="shared" ca="1" si="65"/>
        <v>0</v>
      </c>
      <c r="CC18" s="138" t="str">
        <f t="shared" ca="1" si="66"/>
        <v/>
      </c>
      <c r="CD18" s="138" t="e">
        <f t="shared" ca="1" si="67"/>
        <v>#N/A</v>
      </c>
    </row>
    <row r="19" spans="1:82">
      <c r="A19" s="135">
        <f t="shared" si="30"/>
        <v>14</v>
      </c>
      <c r="B19" s="40"/>
      <c r="C19" s="154"/>
      <c r="D19" s="155"/>
      <c r="E19" s="155"/>
      <c r="F19" s="156"/>
      <c r="G19" s="42"/>
      <c r="H19" s="42"/>
      <c r="I19" s="42"/>
      <c r="J19" s="42"/>
      <c r="K19" s="42"/>
      <c r="L19" s="153" t="str">
        <f t="shared" ca="1" si="0"/>
        <v/>
      </c>
      <c r="M19" s="104"/>
      <c r="N19" s="135" t="b">
        <f t="shared" ca="1" si="31"/>
        <v>0</v>
      </c>
      <c r="O19" s="135" t="b">
        <f t="shared" si="32"/>
        <v>0</v>
      </c>
      <c r="P19" s="104"/>
      <c r="Q19" s="135">
        <f t="shared" si="33"/>
        <v>13</v>
      </c>
      <c r="R19" s="135">
        <f t="shared" ca="1" si="1"/>
        <v>0</v>
      </c>
      <c r="S19" s="135" t="b">
        <f t="shared" ca="1" si="2"/>
        <v>1</v>
      </c>
      <c r="T19" s="104"/>
      <c r="U19" s="135" t="e">
        <f t="shared" ca="1" si="3"/>
        <v>#N/A</v>
      </c>
      <c r="V19" s="135" t="e">
        <f t="shared" ca="1" si="34"/>
        <v>#N/A</v>
      </c>
      <c r="W19" s="105" t="str">
        <f t="shared" ca="1" si="4"/>
        <v/>
      </c>
      <c r="X19" s="105" t="e">
        <f ca="1" xml:space="preserve"> IF(Y19,IF(AN19="",CONCATENATE(UPPER(LEFT(SystemName,1)),RIGHT(SystemName,LEN(SystemName)-1)),"When " &amp; AN19 &amp; ", " &amp; SystemName) &amp; " shall not allow " &amp; BB19 &amp; " to " &amp; BP19 &amp; ".  If such an attacker tries, " &amp; SystemName &amp; " shall " &amp; CD19 &amp; " the attack.","Attackers, prohibited threats, or intended response not yet defined.")</f>
        <v>#N/A</v>
      </c>
      <c r="Y19" s="105" t="e">
        <f t="shared" ca="1" si="35"/>
        <v>#N/A</v>
      </c>
      <c r="Z19" s="135" t="e">
        <f t="shared" ca="1" si="5"/>
        <v>#N/A</v>
      </c>
      <c r="AA19" s="135">
        <f t="shared" ca="1" si="6"/>
        <v>1</v>
      </c>
      <c r="AB19" s="138" t="e">
        <f t="shared" ca="1" si="7"/>
        <v>#N/A</v>
      </c>
      <c r="AC19" s="138" t="e">
        <f t="shared" ca="1" si="36"/>
        <v>#N/A</v>
      </c>
      <c r="AD19" s="138">
        <f t="shared" ca="1" si="8"/>
        <v>0</v>
      </c>
      <c r="AE19" s="138" t="str">
        <f t="shared" ca="1" si="37"/>
        <v/>
      </c>
      <c r="AF19" s="138">
        <f t="shared" ca="1" si="9"/>
        <v>0</v>
      </c>
      <c r="AG19" s="138" t="str">
        <f t="shared" ca="1" si="38"/>
        <v/>
      </c>
      <c r="AH19" s="138">
        <f t="shared" ca="1" si="10"/>
        <v>0</v>
      </c>
      <c r="AI19" s="138" t="str">
        <f t="shared" ca="1" si="39"/>
        <v/>
      </c>
      <c r="AJ19" s="138">
        <f t="shared" ca="1" si="11"/>
        <v>0</v>
      </c>
      <c r="AK19" s="138" t="str">
        <f t="shared" ca="1" si="40"/>
        <v/>
      </c>
      <c r="AL19" s="138">
        <f t="shared" ca="1" si="41"/>
        <v>0</v>
      </c>
      <c r="AM19" s="138" t="str">
        <f t="shared" ca="1" si="42"/>
        <v/>
      </c>
      <c r="AN19" s="138" t="e">
        <f t="shared" ca="1" si="43"/>
        <v>#N/A</v>
      </c>
      <c r="AO19" s="135">
        <f t="shared" ca="1" si="12"/>
        <v>1</v>
      </c>
      <c r="AP19" s="138" t="e">
        <f t="shared" ca="1" si="13"/>
        <v>#N/A</v>
      </c>
      <c r="AQ19" s="138" t="e">
        <f t="shared" ca="1" si="44"/>
        <v>#N/A</v>
      </c>
      <c r="AR19" s="138">
        <f t="shared" ca="1" si="14"/>
        <v>0</v>
      </c>
      <c r="AS19" s="138" t="str">
        <f t="shared" ca="1" si="45"/>
        <v/>
      </c>
      <c r="AT19" s="138">
        <f t="shared" ca="1" si="15"/>
        <v>0</v>
      </c>
      <c r="AU19" s="138" t="str">
        <f t="shared" ca="1" si="46"/>
        <v/>
      </c>
      <c r="AV19" s="138">
        <f t="shared" ca="1" si="16"/>
        <v>0</v>
      </c>
      <c r="AW19" s="138" t="str">
        <f t="shared" ca="1" si="47"/>
        <v/>
      </c>
      <c r="AX19" s="138">
        <f t="shared" ca="1" si="17"/>
        <v>0</v>
      </c>
      <c r="AY19" s="138" t="str">
        <f t="shared" ca="1" si="48"/>
        <v/>
      </c>
      <c r="AZ19" s="138">
        <f t="shared" ca="1" si="49"/>
        <v>0</v>
      </c>
      <c r="BA19" s="138" t="str">
        <f t="shared" ca="1" si="50"/>
        <v/>
      </c>
      <c r="BB19" s="138" t="e">
        <f t="shared" ca="1" si="51"/>
        <v>#N/A</v>
      </c>
      <c r="BC19" s="135">
        <f t="shared" ca="1" si="18"/>
        <v>1</v>
      </c>
      <c r="BD19" s="138" t="e">
        <f t="shared" ca="1" si="19"/>
        <v>#N/A</v>
      </c>
      <c r="BE19" s="138" t="e">
        <f t="shared" ca="1" si="52"/>
        <v>#N/A</v>
      </c>
      <c r="BF19" s="138">
        <f t="shared" ca="1" si="20"/>
        <v>0</v>
      </c>
      <c r="BG19" s="138" t="str">
        <f t="shared" ca="1" si="53"/>
        <v/>
      </c>
      <c r="BH19" s="138">
        <f t="shared" ca="1" si="21"/>
        <v>0</v>
      </c>
      <c r="BI19" s="138" t="str">
        <f t="shared" ca="1" si="54"/>
        <v/>
      </c>
      <c r="BJ19" s="138">
        <f t="shared" ca="1" si="22"/>
        <v>0</v>
      </c>
      <c r="BK19" s="138" t="str">
        <f t="shared" ca="1" si="55"/>
        <v/>
      </c>
      <c r="BL19" s="138">
        <f t="shared" ca="1" si="23"/>
        <v>0</v>
      </c>
      <c r="BM19" s="138" t="str">
        <f t="shared" ca="1" si="56"/>
        <v/>
      </c>
      <c r="BN19" s="138">
        <f t="shared" ca="1" si="57"/>
        <v>0</v>
      </c>
      <c r="BO19" s="138" t="str">
        <f t="shared" ca="1" si="58"/>
        <v/>
      </c>
      <c r="BP19" s="138" t="e">
        <f t="shared" ca="1" si="59"/>
        <v>#N/A</v>
      </c>
      <c r="BQ19" s="135">
        <f t="shared" ca="1" si="24"/>
        <v>1</v>
      </c>
      <c r="BR19" s="138" t="e">
        <f t="shared" ca="1" si="25"/>
        <v>#N/A</v>
      </c>
      <c r="BS19" s="138" t="e">
        <f t="shared" ca="1" si="60"/>
        <v>#N/A</v>
      </c>
      <c r="BT19" s="138">
        <f t="shared" ca="1" si="26"/>
        <v>0</v>
      </c>
      <c r="BU19" s="138" t="str">
        <f t="shared" ca="1" si="61"/>
        <v/>
      </c>
      <c r="BV19" s="138">
        <f t="shared" ca="1" si="27"/>
        <v>0</v>
      </c>
      <c r="BW19" s="138" t="str">
        <f t="shared" ca="1" si="62"/>
        <v/>
      </c>
      <c r="BX19" s="138">
        <f t="shared" ca="1" si="28"/>
        <v>0</v>
      </c>
      <c r="BY19" s="138" t="str">
        <f t="shared" ca="1" si="63"/>
        <v/>
      </c>
      <c r="BZ19" s="138">
        <f t="shared" ca="1" si="29"/>
        <v>0</v>
      </c>
      <c r="CA19" s="138" t="str">
        <f t="shared" ca="1" si="64"/>
        <v/>
      </c>
      <c r="CB19" s="138">
        <f t="shared" ca="1" si="65"/>
        <v>0</v>
      </c>
      <c r="CC19" s="138" t="str">
        <f t="shared" ca="1" si="66"/>
        <v/>
      </c>
      <c r="CD19" s="138" t="e">
        <f t="shared" ca="1" si="67"/>
        <v>#N/A</v>
      </c>
    </row>
    <row r="20" spans="1:82">
      <c r="A20" s="135">
        <f t="shared" si="30"/>
        <v>15</v>
      </c>
      <c r="B20" s="40"/>
      <c r="C20" s="154"/>
      <c r="D20" s="155"/>
      <c r="E20" s="155"/>
      <c r="F20" s="156"/>
      <c r="G20" s="42"/>
      <c r="H20" s="42"/>
      <c r="I20" s="42"/>
      <c r="J20" s="42"/>
      <c r="K20" s="42"/>
      <c r="L20" s="153" t="str">
        <f t="shared" ca="1" si="0"/>
        <v/>
      </c>
      <c r="M20" s="104"/>
      <c r="N20" s="135" t="b">
        <f t="shared" ca="1" si="31"/>
        <v>0</v>
      </c>
      <c r="O20" s="135" t="b">
        <f t="shared" si="32"/>
        <v>0</v>
      </c>
      <c r="P20" s="104"/>
      <c r="Q20" s="135">
        <f t="shared" si="33"/>
        <v>14</v>
      </c>
      <c r="R20" s="135">
        <f t="shared" ca="1" si="1"/>
        <v>0</v>
      </c>
      <c r="S20" s="135" t="b">
        <f t="shared" ca="1" si="2"/>
        <v>1</v>
      </c>
      <c r="T20" s="104"/>
      <c r="U20" s="135" t="e">
        <f t="shared" ca="1" si="3"/>
        <v>#N/A</v>
      </c>
      <c r="V20" s="135" t="e">
        <f t="shared" ca="1" si="34"/>
        <v>#N/A</v>
      </c>
      <c r="W20" s="105" t="str">
        <f t="shared" ca="1" si="4"/>
        <v/>
      </c>
      <c r="X20" s="105" t="e">
        <f ca="1" xml:space="preserve"> IF(Y20,IF(AN20="",CONCATENATE(UPPER(LEFT(SystemName,1)),RIGHT(SystemName,LEN(SystemName)-1)),"When " &amp; AN20 &amp; ", " &amp; SystemName) &amp; " shall not allow " &amp; BB20 &amp; " to " &amp; BP20 &amp; ".  If such an attacker tries, " &amp; SystemName &amp; " shall " &amp; CD20 &amp; " the attack.","Attackers, prohibited threats, or intended response not yet defined.")</f>
        <v>#N/A</v>
      </c>
      <c r="Y20" s="105" t="e">
        <f t="shared" ca="1" si="35"/>
        <v>#N/A</v>
      </c>
      <c r="Z20" s="135" t="e">
        <f t="shared" ca="1" si="5"/>
        <v>#N/A</v>
      </c>
      <c r="AA20" s="135">
        <f t="shared" ca="1" si="6"/>
        <v>1</v>
      </c>
      <c r="AB20" s="138" t="e">
        <f t="shared" ca="1" si="7"/>
        <v>#N/A</v>
      </c>
      <c r="AC20" s="138" t="e">
        <f t="shared" ca="1" si="36"/>
        <v>#N/A</v>
      </c>
      <c r="AD20" s="138">
        <f t="shared" ca="1" si="8"/>
        <v>0</v>
      </c>
      <c r="AE20" s="138" t="str">
        <f t="shared" ca="1" si="37"/>
        <v/>
      </c>
      <c r="AF20" s="138">
        <f t="shared" ca="1" si="9"/>
        <v>0</v>
      </c>
      <c r="AG20" s="138" t="str">
        <f t="shared" ca="1" si="38"/>
        <v/>
      </c>
      <c r="AH20" s="138">
        <f t="shared" ca="1" si="10"/>
        <v>0</v>
      </c>
      <c r="AI20" s="138" t="str">
        <f t="shared" ca="1" si="39"/>
        <v/>
      </c>
      <c r="AJ20" s="138">
        <f t="shared" ca="1" si="11"/>
        <v>0</v>
      </c>
      <c r="AK20" s="138" t="str">
        <f t="shared" ca="1" si="40"/>
        <v/>
      </c>
      <c r="AL20" s="138">
        <f t="shared" ca="1" si="41"/>
        <v>0</v>
      </c>
      <c r="AM20" s="138" t="str">
        <f t="shared" ca="1" si="42"/>
        <v/>
      </c>
      <c r="AN20" s="138" t="e">
        <f t="shared" ca="1" si="43"/>
        <v>#N/A</v>
      </c>
      <c r="AO20" s="135">
        <f t="shared" ca="1" si="12"/>
        <v>1</v>
      </c>
      <c r="AP20" s="138" t="e">
        <f t="shared" ca="1" si="13"/>
        <v>#N/A</v>
      </c>
      <c r="AQ20" s="138" t="e">
        <f t="shared" ca="1" si="44"/>
        <v>#N/A</v>
      </c>
      <c r="AR20" s="138">
        <f t="shared" ca="1" si="14"/>
        <v>0</v>
      </c>
      <c r="AS20" s="138" t="str">
        <f t="shared" ca="1" si="45"/>
        <v/>
      </c>
      <c r="AT20" s="138">
        <f t="shared" ca="1" si="15"/>
        <v>0</v>
      </c>
      <c r="AU20" s="138" t="str">
        <f t="shared" ca="1" si="46"/>
        <v/>
      </c>
      <c r="AV20" s="138">
        <f t="shared" ca="1" si="16"/>
        <v>0</v>
      </c>
      <c r="AW20" s="138" t="str">
        <f t="shared" ca="1" si="47"/>
        <v/>
      </c>
      <c r="AX20" s="138">
        <f t="shared" ca="1" si="17"/>
        <v>0</v>
      </c>
      <c r="AY20" s="138" t="str">
        <f t="shared" ca="1" si="48"/>
        <v/>
      </c>
      <c r="AZ20" s="138">
        <f t="shared" ca="1" si="49"/>
        <v>0</v>
      </c>
      <c r="BA20" s="138" t="str">
        <f t="shared" ca="1" si="50"/>
        <v/>
      </c>
      <c r="BB20" s="138" t="e">
        <f t="shared" ca="1" si="51"/>
        <v>#N/A</v>
      </c>
      <c r="BC20" s="135">
        <f t="shared" ca="1" si="18"/>
        <v>1</v>
      </c>
      <c r="BD20" s="138" t="e">
        <f t="shared" ca="1" si="19"/>
        <v>#N/A</v>
      </c>
      <c r="BE20" s="138" t="e">
        <f t="shared" ca="1" si="52"/>
        <v>#N/A</v>
      </c>
      <c r="BF20" s="138">
        <f t="shared" ca="1" si="20"/>
        <v>0</v>
      </c>
      <c r="BG20" s="138" t="str">
        <f t="shared" ca="1" si="53"/>
        <v/>
      </c>
      <c r="BH20" s="138">
        <f t="shared" ca="1" si="21"/>
        <v>0</v>
      </c>
      <c r="BI20" s="138" t="str">
        <f t="shared" ca="1" si="54"/>
        <v/>
      </c>
      <c r="BJ20" s="138">
        <f t="shared" ca="1" si="22"/>
        <v>0</v>
      </c>
      <c r="BK20" s="138" t="str">
        <f t="shared" ca="1" si="55"/>
        <v/>
      </c>
      <c r="BL20" s="138">
        <f t="shared" ca="1" si="23"/>
        <v>0</v>
      </c>
      <c r="BM20" s="138" t="str">
        <f t="shared" ca="1" si="56"/>
        <v/>
      </c>
      <c r="BN20" s="138">
        <f t="shared" ca="1" si="57"/>
        <v>0</v>
      </c>
      <c r="BO20" s="138" t="str">
        <f t="shared" ca="1" si="58"/>
        <v/>
      </c>
      <c r="BP20" s="138" t="e">
        <f t="shared" ca="1" si="59"/>
        <v>#N/A</v>
      </c>
      <c r="BQ20" s="135">
        <f t="shared" ca="1" si="24"/>
        <v>1</v>
      </c>
      <c r="BR20" s="138" t="e">
        <f t="shared" ca="1" si="25"/>
        <v>#N/A</v>
      </c>
      <c r="BS20" s="138" t="e">
        <f t="shared" ca="1" si="60"/>
        <v>#N/A</v>
      </c>
      <c r="BT20" s="138">
        <f t="shared" ca="1" si="26"/>
        <v>0</v>
      </c>
      <c r="BU20" s="138" t="str">
        <f t="shared" ca="1" si="61"/>
        <v/>
      </c>
      <c r="BV20" s="138">
        <f t="shared" ca="1" si="27"/>
        <v>0</v>
      </c>
      <c r="BW20" s="138" t="str">
        <f t="shared" ca="1" si="62"/>
        <v/>
      </c>
      <c r="BX20" s="138">
        <f t="shared" ca="1" si="28"/>
        <v>0</v>
      </c>
      <c r="BY20" s="138" t="str">
        <f t="shared" ca="1" si="63"/>
        <v/>
      </c>
      <c r="BZ20" s="138">
        <f t="shared" ca="1" si="29"/>
        <v>0</v>
      </c>
      <c r="CA20" s="138" t="str">
        <f t="shared" ca="1" si="64"/>
        <v/>
      </c>
      <c r="CB20" s="138">
        <f t="shared" ca="1" si="65"/>
        <v>0</v>
      </c>
      <c r="CC20" s="138" t="str">
        <f t="shared" ca="1" si="66"/>
        <v/>
      </c>
      <c r="CD20" s="138" t="e">
        <f t="shared" ca="1" si="67"/>
        <v>#N/A</v>
      </c>
    </row>
    <row r="21" spans="1:82">
      <c r="A21" s="135">
        <f t="shared" si="30"/>
        <v>16</v>
      </c>
      <c r="B21" s="40"/>
      <c r="C21" s="154"/>
      <c r="D21" s="155"/>
      <c r="E21" s="155"/>
      <c r="F21" s="156"/>
      <c r="G21" s="42"/>
      <c r="H21" s="42"/>
      <c r="I21" s="42"/>
      <c r="J21" s="42"/>
      <c r="K21" s="42"/>
      <c r="L21" s="153" t="str">
        <f t="shared" ca="1" si="0"/>
        <v/>
      </c>
      <c r="M21" s="104"/>
      <c r="N21" s="135" t="b">
        <f t="shared" ca="1" si="31"/>
        <v>0</v>
      </c>
      <c r="O21" s="135" t="b">
        <f t="shared" si="32"/>
        <v>0</v>
      </c>
      <c r="P21" s="104"/>
      <c r="Q21" s="135">
        <f t="shared" si="33"/>
        <v>15</v>
      </c>
      <c r="R21" s="135">
        <f t="shared" ca="1" si="1"/>
        <v>0</v>
      </c>
      <c r="S21" s="135" t="b">
        <f t="shared" ca="1" si="2"/>
        <v>1</v>
      </c>
      <c r="T21" s="104"/>
      <c r="U21" s="135" t="e">
        <f t="shared" ca="1" si="3"/>
        <v>#N/A</v>
      </c>
      <c r="V21" s="135" t="e">
        <f t="shared" ca="1" si="34"/>
        <v>#N/A</v>
      </c>
      <c r="W21" s="105" t="str">
        <f t="shared" ca="1" si="4"/>
        <v/>
      </c>
      <c r="X21" s="105" t="e">
        <f ca="1" xml:space="preserve"> IF(Y21,IF(AN21="",CONCATENATE(UPPER(LEFT(SystemName,1)),RIGHT(SystemName,LEN(SystemName)-1)),"When " &amp; AN21 &amp; ", " &amp; SystemName) &amp; " shall not allow " &amp; BB21 &amp; " to " &amp; BP21 &amp; ".  If such an attacker tries, " &amp; SystemName &amp; " shall " &amp; CD21 &amp; " the attack.","Attackers, prohibited threats, or intended response not yet defined.")</f>
        <v>#N/A</v>
      </c>
      <c r="Y21" s="105" t="e">
        <f t="shared" ca="1" si="35"/>
        <v>#N/A</v>
      </c>
      <c r="Z21" s="135" t="e">
        <f t="shared" ca="1" si="5"/>
        <v>#N/A</v>
      </c>
      <c r="AA21" s="135">
        <f t="shared" ca="1" si="6"/>
        <v>1</v>
      </c>
      <c r="AB21" s="138" t="e">
        <f t="shared" ca="1" si="7"/>
        <v>#N/A</v>
      </c>
      <c r="AC21" s="138" t="e">
        <f t="shared" ca="1" si="36"/>
        <v>#N/A</v>
      </c>
      <c r="AD21" s="138">
        <f t="shared" ca="1" si="8"/>
        <v>0</v>
      </c>
      <c r="AE21" s="138" t="str">
        <f t="shared" ca="1" si="37"/>
        <v/>
      </c>
      <c r="AF21" s="138">
        <f t="shared" ca="1" si="9"/>
        <v>0</v>
      </c>
      <c r="AG21" s="138" t="str">
        <f t="shared" ca="1" si="38"/>
        <v/>
      </c>
      <c r="AH21" s="138">
        <f t="shared" ca="1" si="10"/>
        <v>0</v>
      </c>
      <c r="AI21" s="138" t="str">
        <f t="shared" ca="1" si="39"/>
        <v/>
      </c>
      <c r="AJ21" s="138">
        <f t="shared" ca="1" si="11"/>
        <v>0</v>
      </c>
      <c r="AK21" s="138" t="str">
        <f t="shared" ca="1" si="40"/>
        <v/>
      </c>
      <c r="AL21" s="138">
        <f t="shared" ca="1" si="41"/>
        <v>0</v>
      </c>
      <c r="AM21" s="138" t="str">
        <f t="shared" ca="1" si="42"/>
        <v/>
      </c>
      <c r="AN21" s="138" t="e">
        <f t="shared" ca="1" si="43"/>
        <v>#N/A</v>
      </c>
      <c r="AO21" s="135">
        <f t="shared" ca="1" si="12"/>
        <v>1</v>
      </c>
      <c r="AP21" s="138" t="e">
        <f t="shared" ca="1" si="13"/>
        <v>#N/A</v>
      </c>
      <c r="AQ21" s="138" t="e">
        <f t="shared" ca="1" si="44"/>
        <v>#N/A</v>
      </c>
      <c r="AR21" s="138">
        <f t="shared" ca="1" si="14"/>
        <v>0</v>
      </c>
      <c r="AS21" s="138" t="str">
        <f t="shared" ca="1" si="45"/>
        <v/>
      </c>
      <c r="AT21" s="138">
        <f t="shared" ca="1" si="15"/>
        <v>0</v>
      </c>
      <c r="AU21" s="138" t="str">
        <f t="shared" ca="1" si="46"/>
        <v/>
      </c>
      <c r="AV21" s="138">
        <f t="shared" ca="1" si="16"/>
        <v>0</v>
      </c>
      <c r="AW21" s="138" t="str">
        <f t="shared" ca="1" si="47"/>
        <v/>
      </c>
      <c r="AX21" s="138">
        <f t="shared" ca="1" si="17"/>
        <v>0</v>
      </c>
      <c r="AY21" s="138" t="str">
        <f t="shared" ca="1" si="48"/>
        <v/>
      </c>
      <c r="AZ21" s="138">
        <f t="shared" ca="1" si="49"/>
        <v>0</v>
      </c>
      <c r="BA21" s="138" t="str">
        <f t="shared" ca="1" si="50"/>
        <v/>
      </c>
      <c r="BB21" s="138" t="e">
        <f t="shared" ca="1" si="51"/>
        <v>#N/A</v>
      </c>
      <c r="BC21" s="135">
        <f t="shared" ca="1" si="18"/>
        <v>1</v>
      </c>
      <c r="BD21" s="138" t="e">
        <f t="shared" ca="1" si="19"/>
        <v>#N/A</v>
      </c>
      <c r="BE21" s="138" t="e">
        <f t="shared" ca="1" si="52"/>
        <v>#N/A</v>
      </c>
      <c r="BF21" s="138">
        <f t="shared" ca="1" si="20"/>
        <v>0</v>
      </c>
      <c r="BG21" s="138" t="str">
        <f t="shared" ca="1" si="53"/>
        <v/>
      </c>
      <c r="BH21" s="138">
        <f t="shared" ca="1" si="21"/>
        <v>0</v>
      </c>
      <c r="BI21" s="138" t="str">
        <f t="shared" ca="1" si="54"/>
        <v/>
      </c>
      <c r="BJ21" s="138">
        <f t="shared" ca="1" si="22"/>
        <v>0</v>
      </c>
      <c r="BK21" s="138" t="str">
        <f t="shared" ca="1" si="55"/>
        <v/>
      </c>
      <c r="BL21" s="138">
        <f t="shared" ca="1" si="23"/>
        <v>0</v>
      </c>
      <c r="BM21" s="138" t="str">
        <f t="shared" ca="1" si="56"/>
        <v/>
      </c>
      <c r="BN21" s="138">
        <f t="shared" ca="1" si="57"/>
        <v>0</v>
      </c>
      <c r="BO21" s="138" t="str">
        <f t="shared" ca="1" si="58"/>
        <v/>
      </c>
      <c r="BP21" s="138" t="e">
        <f t="shared" ca="1" si="59"/>
        <v>#N/A</v>
      </c>
      <c r="BQ21" s="135">
        <f t="shared" ca="1" si="24"/>
        <v>1</v>
      </c>
      <c r="BR21" s="138" t="e">
        <f t="shared" ca="1" si="25"/>
        <v>#N/A</v>
      </c>
      <c r="BS21" s="138" t="e">
        <f t="shared" ca="1" si="60"/>
        <v>#N/A</v>
      </c>
      <c r="BT21" s="138">
        <f t="shared" ca="1" si="26"/>
        <v>0</v>
      </c>
      <c r="BU21" s="138" t="str">
        <f t="shared" ca="1" si="61"/>
        <v/>
      </c>
      <c r="BV21" s="138">
        <f t="shared" ca="1" si="27"/>
        <v>0</v>
      </c>
      <c r="BW21" s="138" t="str">
        <f t="shared" ca="1" si="62"/>
        <v/>
      </c>
      <c r="BX21" s="138">
        <f t="shared" ca="1" si="28"/>
        <v>0</v>
      </c>
      <c r="BY21" s="138" t="str">
        <f t="shared" ca="1" si="63"/>
        <v/>
      </c>
      <c r="BZ21" s="138">
        <f t="shared" ca="1" si="29"/>
        <v>0</v>
      </c>
      <c r="CA21" s="138" t="str">
        <f t="shared" ca="1" si="64"/>
        <v/>
      </c>
      <c r="CB21" s="138">
        <f t="shared" ca="1" si="65"/>
        <v>0</v>
      </c>
      <c r="CC21" s="138" t="str">
        <f t="shared" ca="1" si="66"/>
        <v/>
      </c>
      <c r="CD21" s="138" t="e">
        <f t="shared" ca="1" si="67"/>
        <v>#N/A</v>
      </c>
    </row>
    <row r="22" spans="1:82">
      <c r="A22" s="135">
        <f t="shared" si="30"/>
        <v>17</v>
      </c>
      <c r="B22" s="129"/>
      <c r="C22" s="154"/>
      <c r="D22" s="155"/>
      <c r="E22" s="155"/>
      <c r="F22" s="156"/>
      <c r="G22" s="42"/>
      <c r="H22" s="42"/>
      <c r="I22" s="42"/>
      <c r="J22" s="42"/>
      <c r="K22" s="42"/>
      <c r="L22" s="153" t="str">
        <f t="shared" ca="1" si="0"/>
        <v/>
      </c>
      <c r="M22" s="104"/>
      <c r="N22" s="135" t="b">
        <f t="shared" ca="1" si="31"/>
        <v>0</v>
      </c>
      <c r="O22" s="135" t="b">
        <f t="shared" si="32"/>
        <v>0</v>
      </c>
      <c r="P22" s="104"/>
      <c r="Q22" s="135">
        <f t="shared" si="33"/>
        <v>16</v>
      </c>
      <c r="R22" s="135">
        <f t="shared" ca="1" si="1"/>
        <v>0</v>
      </c>
      <c r="S22" s="135" t="b">
        <f t="shared" ca="1" si="2"/>
        <v>1</v>
      </c>
      <c r="T22" s="104"/>
      <c r="U22" s="135" t="e">
        <f t="shared" ca="1" si="3"/>
        <v>#N/A</v>
      </c>
      <c r="V22" s="135" t="e">
        <f t="shared" ca="1" si="34"/>
        <v>#N/A</v>
      </c>
      <c r="W22" s="105" t="str">
        <f t="shared" ca="1" si="4"/>
        <v/>
      </c>
      <c r="X22" s="105" t="e">
        <f ca="1" xml:space="preserve"> IF(Y22,IF(AN22="",CONCATENATE(UPPER(LEFT(SystemName,1)),RIGHT(SystemName,LEN(SystemName)-1)),"When " &amp; AN22 &amp; ", " &amp; SystemName) &amp; " shall not allow " &amp; BB22 &amp; " to " &amp; BP22 &amp; ".  If such an attacker tries, " &amp; SystemName &amp; " shall " &amp; CD22 &amp; " the attack.","Attackers, prohibited threats, or intended response not yet defined.")</f>
        <v>#N/A</v>
      </c>
      <c r="Y22" s="105" t="e">
        <f t="shared" ca="1" si="35"/>
        <v>#N/A</v>
      </c>
      <c r="Z22" s="135" t="e">
        <f t="shared" ca="1" si="5"/>
        <v>#N/A</v>
      </c>
      <c r="AA22" s="135">
        <f t="shared" ca="1" si="6"/>
        <v>1</v>
      </c>
      <c r="AB22" s="138" t="e">
        <f t="shared" ca="1" si="7"/>
        <v>#N/A</v>
      </c>
      <c r="AC22" s="138" t="e">
        <f t="shared" ca="1" si="36"/>
        <v>#N/A</v>
      </c>
      <c r="AD22" s="138">
        <f t="shared" ca="1" si="8"/>
        <v>0</v>
      </c>
      <c r="AE22" s="138" t="str">
        <f t="shared" ca="1" si="37"/>
        <v/>
      </c>
      <c r="AF22" s="138">
        <f t="shared" ca="1" si="9"/>
        <v>0</v>
      </c>
      <c r="AG22" s="138" t="str">
        <f t="shared" ca="1" si="38"/>
        <v/>
      </c>
      <c r="AH22" s="138">
        <f t="shared" ca="1" si="10"/>
        <v>0</v>
      </c>
      <c r="AI22" s="138" t="str">
        <f t="shared" ca="1" si="39"/>
        <v/>
      </c>
      <c r="AJ22" s="138">
        <f t="shared" ca="1" si="11"/>
        <v>0</v>
      </c>
      <c r="AK22" s="138" t="str">
        <f t="shared" ca="1" si="40"/>
        <v/>
      </c>
      <c r="AL22" s="138">
        <f t="shared" ca="1" si="41"/>
        <v>0</v>
      </c>
      <c r="AM22" s="138" t="str">
        <f t="shared" ca="1" si="42"/>
        <v/>
      </c>
      <c r="AN22" s="138" t="e">
        <f t="shared" ca="1" si="43"/>
        <v>#N/A</v>
      </c>
      <c r="AO22" s="135">
        <f t="shared" ca="1" si="12"/>
        <v>1</v>
      </c>
      <c r="AP22" s="138" t="e">
        <f t="shared" ca="1" si="13"/>
        <v>#N/A</v>
      </c>
      <c r="AQ22" s="138" t="e">
        <f t="shared" ca="1" si="44"/>
        <v>#N/A</v>
      </c>
      <c r="AR22" s="138">
        <f t="shared" ca="1" si="14"/>
        <v>0</v>
      </c>
      <c r="AS22" s="138" t="str">
        <f t="shared" ca="1" si="45"/>
        <v/>
      </c>
      <c r="AT22" s="138">
        <f t="shared" ca="1" si="15"/>
        <v>0</v>
      </c>
      <c r="AU22" s="138" t="str">
        <f t="shared" ca="1" si="46"/>
        <v/>
      </c>
      <c r="AV22" s="138">
        <f t="shared" ca="1" si="16"/>
        <v>0</v>
      </c>
      <c r="AW22" s="138" t="str">
        <f t="shared" ca="1" si="47"/>
        <v/>
      </c>
      <c r="AX22" s="138">
        <f t="shared" ca="1" si="17"/>
        <v>0</v>
      </c>
      <c r="AY22" s="138" t="str">
        <f t="shared" ca="1" si="48"/>
        <v/>
      </c>
      <c r="AZ22" s="138">
        <f t="shared" ca="1" si="49"/>
        <v>0</v>
      </c>
      <c r="BA22" s="138" t="str">
        <f t="shared" ca="1" si="50"/>
        <v/>
      </c>
      <c r="BB22" s="138" t="e">
        <f t="shared" ca="1" si="51"/>
        <v>#N/A</v>
      </c>
      <c r="BC22" s="135">
        <f t="shared" ca="1" si="18"/>
        <v>1</v>
      </c>
      <c r="BD22" s="138" t="e">
        <f t="shared" ca="1" si="19"/>
        <v>#N/A</v>
      </c>
      <c r="BE22" s="138" t="e">
        <f t="shared" ca="1" si="52"/>
        <v>#N/A</v>
      </c>
      <c r="BF22" s="138">
        <f t="shared" ca="1" si="20"/>
        <v>0</v>
      </c>
      <c r="BG22" s="138" t="str">
        <f t="shared" ca="1" si="53"/>
        <v/>
      </c>
      <c r="BH22" s="138">
        <f t="shared" ca="1" si="21"/>
        <v>0</v>
      </c>
      <c r="BI22" s="138" t="str">
        <f t="shared" ca="1" si="54"/>
        <v/>
      </c>
      <c r="BJ22" s="138">
        <f t="shared" ca="1" si="22"/>
        <v>0</v>
      </c>
      <c r="BK22" s="138" t="str">
        <f t="shared" ca="1" si="55"/>
        <v/>
      </c>
      <c r="BL22" s="138">
        <f t="shared" ca="1" si="23"/>
        <v>0</v>
      </c>
      <c r="BM22" s="138" t="str">
        <f t="shared" ca="1" si="56"/>
        <v/>
      </c>
      <c r="BN22" s="138">
        <f t="shared" ca="1" si="57"/>
        <v>0</v>
      </c>
      <c r="BO22" s="138" t="str">
        <f t="shared" ca="1" si="58"/>
        <v/>
      </c>
      <c r="BP22" s="138" t="e">
        <f t="shared" ca="1" si="59"/>
        <v>#N/A</v>
      </c>
      <c r="BQ22" s="135">
        <f t="shared" ca="1" si="24"/>
        <v>1</v>
      </c>
      <c r="BR22" s="138" t="e">
        <f t="shared" ca="1" si="25"/>
        <v>#N/A</v>
      </c>
      <c r="BS22" s="138" t="e">
        <f t="shared" ca="1" si="60"/>
        <v>#N/A</v>
      </c>
      <c r="BT22" s="138">
        <f t="shared" ca="1" si="26"/>
        <v>0</v>
      </c>
      <c r="BU22" s="138" t="str">
        <f t="shared" ca="1" si="61"/>
        <v/>
      </c>
      <c r="BV22" s="138">
        <f t="shared" ca="1" si="27"/>
        <v>0</v>
      </c>
      <c r="BW22" s="138" t="str">
        <f t="shared" ca="1" si="62"/>
        <v/>
      </c>
      <c r="BX22" s="138">
        <f t="shared" ca="1" si="28"/>
        <v>0</v>
      </c>
      <c r="BY22" s="138" t="str">
        <f t="shared" ca="1" si="63"/>
        <v/>
      </c>
      <c r="BZ22" s="138">
        <f t="shared" ca="1" si="29"/>
        <v>0</v>
      </c>
      <c r="CA22" s="138" t="str">
        <f t="shared" ca="1" si="64"/>
        <v/>
      </c>
      <c r="CB22" s="138">
        <f t="shared" ca="1" si="65"/>
        <v>0</v>
      </c>
      <c r="CC22" s="138" t="str">
        <f t="shared" ca="1" si="66"/>
        <v/>
      </c>
      <c r="CD22" s="138" t="e">
        <f t="shared" ca="1" si="67"/>
        <v>#N/A</v>
      </c>
    </row>
    <row r="23" spans="1:82">
      <c r="A23" s="135">
        <f t="shared" si="30"/>
        <v>18</v>
      </c>
      <c r="B23" s="129"/>
      <c r="C23" s="154"/>
      <c r="D23" s="155"/>
      <c r="E23" s="155"/>
      <c r="F23" s="156"/>
      <c r="G23" s="42"/>
      <c r="H23" s="42"/>
      <c r="I23" s="42"/>
      <c r="J23" s="42"/>
      <c r="K23" s="42"/>
      <c r="L23" s="153" t="str">
        <f t="shared" ca="1" si="0"/>
        <v/>
      </c>
      <c r="M23" s="104"/>
      <c r="N23" s="135" t="b">
        <f t="shared" ca="1" si="31"/>
        <v>0</v>
      </c>
      <c r="O23" s="135" t="b">
        <f t="shared" si="32"/>
        <v>0</v>
      </c>
      <c r="P23" s="104"/>
      <c r="Q23" s="135">
        <f t="shared" si="33"/>
        <v>17</v>
      </c>
      <c r="R23" s="135">
        <f t="shared" ca="1" si="1"/>
        <v>0</v>
      </c>
      <c r="S23" s="135" t="b">
        <f t="shared" ca="1" si="2"/>
        <v>1</v>
      </c>
      <c r="T23" s="104"/>
      <c r="U23" s="135" t="e">
        <f t="shared" ca="1" si="3"/>
        <v>#N/A</v>
      </c>
      <c r="V23" s="135" t="e">
        <f t="shared" ca="1" si="34"/>
        <v>#N/A</v>
      </c>
      <c r="W23" s="105" t="str">
        <f t="shared" ca="1" si="4"/>
        <v/>
      </c>
      <c r="X23" s="105" t="e">
        <f ca="1" xml:space="preserve"> IF(Y23,IF(AN23="",CONCATENATE(UPPER(LEFT(SystemName,1)),RIGHT(SystemName,LEN(SystemName)-1)),"When " &amp; AN23 &amp; ", " &amp; SystemName) &amp; " shall not allow " &amp; BB23 &amp; " to " &amp; BP23 &amp; ".  If such an attacker tries, " &amp; SystemName &amp; " shall " &amp; CD23 &amp; " the attack.","Attackers, prohibited threats, or intended response not yet defined.")</f>
        <v>#N/A</v>
      </c>
      <c r="Y23" s="105" t="e">
        <f t="shared" ca="1" si="35"/>
        <v>#N/A</v>
      </c>
      <c r="Z23" s="135" t="e">
        <f t="shared" ca="1" si="5"/>
        <v>#N/A</v>
      </c>
      <c r="AA23" s="135">
        <f t="shared" ca="1" si="6"/>
        <v>1</v>
      </c>
      <c r="AB23" s="138" t="e">
        <f t="shared" ca="1" si="7"/>
        <v>#N/A</v>
      </c>
      <c r="AC23" s="138" t="e">
        <f t="shared" ca="1" si="36"/>
        <v>#N/A</v>
      </c>
      <c r="AD23" s="138">
        <f t="shared" ca="1" si="8"/>
        <v>0</v>
      </c>
      <c r="AE23" s="138" t="str">
        <f t="shared" ca="1" si="37"/>
        <v/>
      </c>
      <c r="AF23" s="138">
        <f t="shared" ca="1" si="9"/>
        <v>0</v>
      </c>
      <c r="AG23" s="138" t="str">
        <f t="shared" ca="1" si="38"/>
        <v/>
      </c>
      <c r="AH23" s="138">
        <f t="shared" ca="1" si="10"/>
        <v>0</v>
      </c>
      <c r="AI23" s="138" t="str">
        <f t="shared" ca="1" si="39"/>
        <v/>
      </c>
      <c r="AJ23" s="138">
        <f t="shared" ca="1" si="11"/>
        <v>0</v>
      </c>
      <c r="AK23" s="138" t="str">
        <f t="shared" ca="1" si="40"/>
        <v/>
      </c>
      <c r="AL23" s="138">
        <f t="shared" ca="1" si="41"/>
        <v>0</v>
      </c>
      <c r="AM23" s="138" t="str">
        <f t="shared" ca="1" si="42"/>
        <v/>
      </c>
      <c r="AN23" s="138" t="e">
        <f t="shared" ca="1" si="43"/>
        <v>#N/A</v>
      </c>
      <c r="AO23" s="135">
        <f t="shared" ca="1" si="12"/>
        <v>1</v>
      </c>
      <c r="AP23" s="138" t="e">
        <f t="shared" ca="1" si="13"/>
        <v>#N/A</v>
      </c>
      <c r="AQ23" s="138" t="e">
        <f t="shared" ca="1" si="44"/>
        <v>#N/A</v>
      </c>
      <c r="AR23" s="138">
        <f t="shared" ca="1" si="14"/>
        <v>0</v>
      </c>
      <c r="AS23" s="138" t="str">
        <f t="shared" ca="1" si="45"/>
        <v/>
      </c>
      <c r="AT23" s="138">
        <f t="shared" ca="1" si="15"/>
        <v>0</v>
      </c>
      <c r="AU23" s="138" t="str">
        <f t="shared" ca="1" si="46"/>
        <v/>
      </c>
      <c r="AV23" s="138">
        <f t="shared" ca="1" si="16"/>
        <v>0</v>
      </c>
      <c r="AW23" s="138" t="str">
        <f t="shared" ca="1" si="47"/>
        <v/>
      </c>
      <c r="AX23" s="138">
        <f t="shared" ca="1" si="17"/>
        <v>0</v>
      </c>
      <c r="AY23" s="138" t="str">
        <f t="shared" ca="1" si="48"/>
        <v/>
      </c>
      <c r="AZ23" s="138">
        <f t="shared" ca="1" si="49"/>
        <v>0</v>
      </c>
      <c r="BA23" s="138" t="str">
        <f t="shared" ca="1" si="50"/>
        <v/>
      </c>
      <c r="BB23" s="138" t="e">
        <f t="shared" ca="1" si="51"/>
        <v>#N/A</v>
      </c>
      <c r="BC23" s="135">
        <f t="shared" ca="1" si="18"/>
        <v>1</v>
      </c>
      <c r="BD23" s="138" t="e">
        <f t="shared" ca="1" si="19"/>
        <v>#N/A</v>
      </c>
      <c r="BE23" s="138" t="e">
        <f t="shared" ca="1" si="52"/>
        <v>#N/A</v>
      </c>
      <c r="BF23" s="138">
        <f t="shared" ca="1" si="20"/>
        <v>0</v>
      </c>
      <c r="BG23" s="138" t="str">
        <f t="shared" ca="1" si="53"/>
        <v/>
      </c>
      <c r="BH23" s="138">
        <f t="shared" ca="1" si="21"/>
        <v>0</v>
      </c>
      <c r="BI23" s="138" t="str">
        <f t="shared" ca="1" si="54"/>
        <v/>
      </c>
      <c r="BJ23" s="138">
        <f t="shared" ca="1" si="22"/>
        <v>0</v>
      </c>
      <c r="BK23" s="138" t="str">
        <f t="shared" ca="1" si="55"/>
        <v/>
      </c>
      <c r="BL23" s="138">
        <f t="shared" ca="1" si="23"/>
        <v>0</v>
      </c>
      <c r="BM23" s="138" t="str">
        <f t="shared" ca="1" si="56"/>
        <v/>
      </c>
      <c r="BN23" s="138">
        <f t="shared" ca="1" si="57"/>
        <v>0</v>
      </c>
      <c r="BO23" s="138" t="str">
        <f t="shared" ca="1" si="58"/>
        <v/>
      </c>
      <c r="BP23" s="138" t="e">
        <f t="shared" ca="1" si="59"/>
        <v>#N/A</v>
      </c>
      <c r="BQ23" s="135">
        <f t="shared" ca="1" si="24"/>
        <v>1</v>
      </c>
      <c r="BR23" s="138" t="e">
        <f t="shared" ca="1" si="25"/>
        <v>#N/A</v>
      </c>
      <c r="BS23" s="138" t="e">
        <f t="shared" ca="1" si="60"/>
        <v>#N/A</v>
      </c>
      <c r="BT23" s="138">
        <f t="shared" ca="1" si="26"/>
        <v>0</v>
      </c>
      <c r="BU23" s="138" t="str">
        <f t="shared" ca="1" si="61"/>
        <v/>
      </c>
      <c r="BV23" s="138">
        <f t="shared" ca="1" si="27"/>
        <v>0</v>
      </c>
      <c r="BW23" s="138" t="str">
        <f t="shared" ca="1" si="62"/>
        <v/>
      </c>
      <c r="BX23" s="138">
        <f t="shared" ca="1" si="28"/>
        <v>0</v>
      </c>
      <c r="BY23" s="138" t="str">
        <f t="shared" ca="1" si="63"/>
        <v/>
      </c>
      <c r="BZ23" s="138">
        <f t="shared" ca="1" si="29"/>
        <v>0</v>
      </c>
      <c r="CA23" s="138" t="str">
        <f t="shared" ca="1" si="64"/>
        <v/>
      </c>
      <c r="CB23" s="138">
        <f t="shared" ca="1" si="65"/>
        <v>0</v>
      </c>
      <c r="CC23" s="138" t="str">
        <f t="shared" ca="1" si="66"/>
        <v/>
      </c>
      <c r="CD23" s="138" t="e">
        <f t="shared" ca="1" si="67"/>
        <v>#N/A</v>
      </c>
    </row>
    <row r="24" spans="1:82">
      <c r="A24" s="135">
        <f t="shared" si="30"/>
        <v>19</v>
      </c>
      <c r="B24" s="40"/>
      <c r="C24" s="154"/>
      <c r="D24" s="155"/>
      <c r="E24" s="155"/>
      <c r="F24" s="156"/>
      <c r="G24" s="42"/>
      <c r="H24" s="42"/>
      <c r="I24" s="42"/>
      <c r="J24" s="42"/>
      <c r="K24" s="42"/>
      <c r="L24" s="153" t="str">
        <f t="shared" ca="1" si="0"/>
        <v/>
      </c>
      <c r="M24" s="104"/>
      <c r="N24" s="135" t="b">
        <f t="shared" ca="1" si="31"/>
        <v>0</v>
      </c>
      <c r="O24" s="135" t="b">
        <f t="shared" si="32"/>
        <v>0</v>
      </c>
      <c r="P24" s="104"/>
      <c r="Q24" s="135">
        <f t="shared" si="33"/>
        <v>18</v>
      </c>
      <c r="R24" s="135">
        <f t="shared" ca="1" si="1"/>
        <v>0</v>
      </c>
      <c r="S24" s="135" t="b">
        <f t="shared" ca="1" si="2"/>
        <v>1</v>
      </c>
      <c r="T24" s="104"/>
      <c r="U24" s="135" t="e">
        <f t="shared" ca="1" si="3"/>
        <v>#N/A</v>
      </c>
      <c r="V24" s="135" t="e">
        <f t="shared" ca="1" si="34"/>
        <v>#N/A</v>
      </c>
      <c r="W24" s="105" t="str">
        <f t="shared" ca="1" si="4"/>
        <v/>
      </c>
      <c r="X24" s="105" t="e">
        <f ca="1" xml:space="preserve"> IF(Y24,IF(AN24="",CONCATENATE(UPPER(LEFT(SystemName,1)),RIGHT(SystemName,LEN(SystemName)-1)),"When " &amp; AN24 &amp; ", " &amp; SystemName) &amp; " shall not allow " &amp; BB24 &amp; " to " &amp; BP24 &amp; ".  If such an attacker tries, " &amp; SystemName &amp; " shall " &amp; CD24 &amp; " the attack.","Attackers, prohibited threats, or intended response not yet defined.")</f>
        <v>#N/A</v>
      </c>
      <c r="Y24" s="105" t="e">
        <f t="shared" ca="1" si="35"/>
        <v>#N/A</v>
      </c>
      <c r="Z24" s="135" t="e">
        <f t="shared" ca="1" si="5"/>
        <v>#N/A</v>
      </c>
      <c r="AA24" s="135">
        <f t="shared" ca="1" si="6"/>
        <v>1</v>
      </c>
      <c r="AB24" s="138" t="e">
        <f t="shared" ca="1" si="7"/>
        <v>#N/A</v>
      </c>
      <c r="AC24" s="138" t="e">
        <f t="shared" ca="1" si="36"/>
        <v>#N/A</v>
      </c>
      <c r="AD24" s="138">
        <f t="shared" ca="1" si="8"/>
        <v>0</v>
      </c>
      <c r="AE24" s="138" t="str">
        <f t="shared" ca="1" si="37"/>
        <v/>
      </c>
      <c r="AF24" s="138">
        <f t="shared" ca="1" si="9"/>
        <v>0</v>
      </c>
      <c r="AG24" s="138" t="str">
        <f t="shared" ca="1" si="38"/>
        <v/>
      </c>
      <c r="AH24" s="138">
        <f t="shared" ca="1" si="10"/>
        <v>0</v>
      </c>
      <c r="AI24" s="138" t="str">
        <f t="shared" ca="1" si="39"/>
        <v/>
      </c>
      <c r="AJ24" s="138">
        <f t="shared" ca="1" si="11"/>
        <v>0</v>
      </c>
      <c r="AK24" s="138" t="str">
        <f t="shared" ca="1" si="40"/>
        <v/>
      </c>
      <c r="AL24" s="138">
        <f t="shared" ca="1" si="41"/>
        <v>0</v>
      </c>
      <c r="AM24" s="138" t="str">
        <f t="shared" ca="1" si="42"/>
        <v/>
      </c>
      <c r="AN24" s="138" t="e">
        <f t="shared" ca="1" si="43"/>
        <v>#N/A</v>
      </c>
      <c r="AO24" s="135">
        <f t="shared" ca="1" si="12"/>
        <v>1</v>
      </c>
      <c r="AP24" s="138" t="e">
        <f t="shared" ca="1" si="13"/>
        <v>#N/A</v>
      </c>
      <c r="AQ24" s="138" t="e">
        <f t="shared" ca="1" si="44"/>
        <v>#N/A</v>
      </c>
      <c r="AR24" s="138">
        <f t="shared" ca="1" si="14"/>
        <v>0</v>
      </c>
      <c r="AS24" s="138" t="str">
        <f t="shared" ca="1" si="45"/>
        <v/>
      </c>
      <c r="AT24" s="138">
        <f t="shared" ca="1" si="15"/>
        <v>0</v>
      </c>
      <c r="AU24" s="138" t="str">
        <f t="shared" ca="1" si="46"/>
        <v/>
      </c>
      <c r="AV24" s="138">
        <f t="shared" ca="1" si="16"/>
        <v>0</v>
      </c>
      <c r="AW24" s="138" t="str">
        <f t="shared" ca="1" si="47"/>
        <v/>
      </c>
      <c r="AX24" s="138">
        <f t="shared" ca="1" si="17"/>
        <v>0</v>
      </c>
      <c r="AY24" s="138" t="str">
        <f t="shared" ca="1" si="48"/>
        <v/>
      </c>
      <c r="AZ24" s="138">
        <f t="shared" ca="1" si="49"/>
        <v>0</v>
      </c>
      <c r="BA24" s="138" t="str">
        <f t="shared" ca="1" si="50"/>
        <v/>
      </c>
      <c r="BB24" s="138" t="e">
        <f t="shared" ca="1" si="51"/>
        <v>#N/A</v>
      </c>
      <c r="BC24" s="135">
        <f t="shared" ca="1" si="18"/>
        <v>1</v>
      </c>
      <c r="BD24" s="138" t="e">
        <f t="shared" ca="1" si="19"/>
        <v>#N/A</v>
      </c>
      <c r="BE24" s="138" t="e">
        <f t="shared" ca="1" si="52"/>
        <v>#N/A</v>
      </c>
      <c r="BF24" s="138">
        <f t="shared" ca="1" si="20"/>
        <v>0</v>
      </c>
      <c r="BG24" s="138" t="str">
        <f t="shared" ca="1" si="53"/>
        <v/>
      </c>
      <c r="BH24" s="138">
        <f t="shared" ca="1" si="21"/>
        <v>0</v>
      </c>
      <c r="BI24" s="138" t="str">
        <f t="shared" ca="1" si="54"/>
        <v/>
      </c>
      <c r="BJ24" s="138">
        <f t="shared" ca="1" si="22"/>
        <v>0</v>
      </c>
      <c r="BK24" s="138" t="str">
        <f t="shared" ca="1" si="55"/>
        <v/>
      </c>
      <c r="BL24" s="138">
        <f t="shared" ca="1" si="23"/>
        <v>0</v>
      </c>
      <c r="BM24" s="138" t="str">
        <f t="shared" ca="1" si="56"/>
        <v/>
      </c>
      <c r="BN24" s="138">
        <f t="shared" ca="1" si="57"/>
        <v>0</v>
      </c>
      <c r="BO24" s="138" t="str">
        <f t="shared" ca="1" si="58"/>
        <v/>
      </c>
      <c r="BP24" s="138" t="e">
        <f t="shared" ca="1" si="59"/>
        <v>#N/A</v>
      </c>
      <c r="BQ24" s="135">
        <f t="shared" ca="1" si="24"/>
        <v>1</v>
      </c>
      <c r="BR24" s="138" t="e">
        <f t="shared" ca="1" si="25"/>
        <v>#N/A</v>
      </c>
      <c r="BS24" s="138" t="e">
        <f t="shared" ca="1" si="60"/>
        <v>#N/A</v>
      </c>
      <c r="BT24" s="138">
        <f t="shared" ca="1" si="26"/>
        <v>0</v>
      </c>
      <c r="BU24" s="138" t="str">
        <f t="shared" ca="1" si="61"/>
        <v/>
      </c>
      <c r="BV24" s="138">
        <f t="shared" ca="1" si="27"/>
        <v>0</v>
      </c>
      <c r="BW24" s="138" t="str">
        <f t="shared" ca="1" si="62"/>
        <v/>
      </c>
      <c r="BX24" s="138">
        <f t="shared" ca="1" si="28"/>
        <v>0</v>
      </c>
      <c r="BY24" s="138" t="str">
        <f t="shared" ca="1" si="63"/>
        <v/>
      </c>
      <c r="BZ24" s="138">
        <f t="shared" ca="1" si="29"/>
        <v>0</v>
      </c>
      <c r="CA24" s="138" t="str">
        <f t="shared" ca="1" si="64"/>
        <v/>
      </c>
      <c r="CB24" s="138">
        <f t="shared" ca="1" si="65"/>
        <v>0</v>
      </c>
      <c r="CC24" s="138" t="str">
        <f t="shared" ca="1" si="66"/>
        <v/>
      </c>
      <c r="CD24" s="138" t="e">
        <f t="shared" ca="1" si="67"/>
        <v>#N/A</v>
      </c>
    </row>
    <row r="25" spans="1:82">
      <c r="A25" s="135">
        <f t="shared" si="30"/>
        <v>20</v>
      </c>
      <c r="B25" s="40"/>
      <c r="C25" s="154"/>
      <c r="D25" s="155"/>
      <c r="E25" s="155"/>
      <c r="F25" s="156"/>
      <c r="G25" s="42"/>
      <c r="H25" s="42"/>
      <c r="I25" s="42"/>
      <c r="J25" s="42"/>
      <c r="K25" s="42"/>
      <c r="L25" s="153" t="str">
        <f t="shared" ca="1" si="0"/>
        <v/>
      </c>
      <c r="M25" s="104"/>
      <c r="N25" s="135" t="b">
        <f t="shared" ca="1" si="31"/>
        <v>0</v>
      </c>
      <c r="O25" s="135" t="b">
        <f t="shared" si="32"/>
        <v>0</v>
      </c>
      <c r="P25" s="104"/>
      <c r="Q25" s="135">
        <f t="shared" si="33"/>
        <v>19</v>
      </c>
      <c r="R25" s="135">
        <f t="shared" ca="1" si="1"/>
        <v>0</v>
      </c>
      <c r="S25" s="135" t="b">
        <f t="shared" ca="1" si="2"/>
        <v>1</v>
      </c>
      <c r="T25" s="104"/>
      <c r="U25" s="135" t="e">
        <f t="shared" ca="1" si="3"/>
        <v>#N/A</v>
      </c>
      <c r="V25" s="135" t="e">
        <f t="shared" ca="1" si="34"/>
        <v>#N/A</v>
      </c>
      <c r="W25" s="105" t="str">
        <f t="shared" ca="1" si="4"/>
        <v/>
      </c>
      <c r="X25" s="105" t="e">
        <f ca="1" xml:space="preserve"> IF(Y25,IF(AN25="",CONCATENATE(UPPER(LEFT(SystemName,1)),RIGHT(SystemName,LEN(SystemName)-1)),"When " &amp; AN25 &amp; ", " &amp; SystemName) &amp; " shall not allow " &amp; BB25 &amp; " to " &amp; BP25 &amp; ".  If such an attacker tries, " &amp; SystemName &amp; " shall " &amp; CD25 &amp; " the attack.","Attackers, prohibited threats, or intended response not yet defined.")</f>
        <v>#N/A</v>
      </c>
      <c r="Y25" s="105" t="e">
        <f t="shared" ca="1" si="35"/>
        <v>#N/A</v>
      </c>
      <c r="Z25" s="135" t="e">
        <f t="shared" ca="1" si="5"/>
        <v>#N/A</v>
      </c>
      <c r="AA25" s="135">
        <f t="shared" ca="1" si="6"/>
        <v>1</v>
      </c>
      <c r="AB25" s="138" t="e">
        <f t="shared" ca="1" si="7"/>
        <v>#N/A</v>
      </c>
      <c r="AC25" s="138" t="e">
        <f t="shared" ca="1" si="36"/>
        <v>#N/A</v>
      </c>
      <c r="AD25" s="138">
        <f t="shared" ca="1" si="8"/>
        <v>0</v>
      </c>
      <c r="AE25" s="138" t="str">
        <f t="shared" ca="1" si="37"/>
        <v/>
      </c>
      <c r="AF25" s="138">
        <f t="shared" ca="1" si="9"/>
        <v>0</v>
      </c>
      <c r="AG25" s="138" t="str">
        <f t="shared" ca="1" si="38"/>
        <v/>
      </c>
      <c r="AH25" s="138">
        <f t="shared" ca="1" si="10"/>
        <v>0</v>
      </c>
      <c r="AI25" s="138" t="str">
        <f t="shared" ca="1" si="39"/>
        <v/>
      </c>
      <c r="AJ25" s="138">
        <f t="shared" ca="1" si="11"/>
        <v>0</v>
      </c>
      <c r="AK25" s="138" t="str">
        <f t="shared" ca="1" si="40"/>
        <v/>
      </c>
      <c r="AL25" s="138">
        <f t="shared" ca="1" si="41"/>
        <v>0</v>
      </c>
      <c r="AM25" s="138" t="str">
        <f t="shared" ca="1" si="42"/>
        <v/>
      </c>
      <c r="AN25" s="138" t="e">
        <f t="shared" ca="1" si="43"/>
        <v>#N/A</v>
      </c>
      <c r="AO25" s="135">
        <f t="shared" ca="1" si="12"/>
        <v>1</v>
      </c>
      <c r="AP25" s="138" t="e">
        <f t="shared" ca="1" si="13"/>
        <v>#N/A</v>
      </c>
      <c r="AQ25" s="138" t="e">
        <f t="shared" ca="1" si="44"/>
        <v>#N/A</v>
      </c>
      <c r="AR25" s="138">
        <f t="shared" ca="1" si="14"/>
        <v>0</v>
      </c>
      <c r="AS25" s="138" t="str">
        <f t="shared" ca="1" si="45"/>
        <v/>
      </c>
      <c r="AT25" s="138">
        <f t="shared" ca="1" si="15"/>
        <v>0</v>
      </c>
      <c r="AU25" s="138" t="str">
        <f t="shared" ca="1" si="46"/>
        <v/>
      </c>
      <c r="AV25" s="138">
        <f t="shared" ca="1" si="16"/>
        <v>0</v>
      </c>
      <c r="AW25" s="138" t="str">
        <f t="shared" ca="1" si="47"/>
        <v/>
      </c>
      <c r="AX25" s="138">
        <f t="shared" ca="1" si="17"/>
        <v>0</v>
      </c>
      <c r="AY25" s="138" t="str">
        <f t="shared" ca="1" si="48"/>
        <v/>
      </c>
      <c r="AZ25" s="138">
        <f t="shared" ca="1" si="49"/>
        <v>0</v>
      </c>
      <c r="BA25" s="138" t="str">
        <f t="shared" ca="1" si="50"/>
        <v/>
      </c>
      <c r="BB25" s="138" t="e">
        <f t="shared" ca="1" si="51"/>
        <v>#N/A</v>
      </c>
      <c r="BC25" s="135">
        <f t="shared" ca="1" si="18"/>
        <v>1</v>
      </c>
      <c r="BD25" s="138" t="e">
        <f t="shared" ca="1" si="19"/>
        <v>#N/A</v>
      </c>
      <c r="BE25" s="138" t="e">
        <f t="shared" ca="1" si="52"/>
        <v>#N/A</v>
      </c>
      <c r="BF25" s="138">
        <f t="shared" ca="1" si="20"/>
        <v>0</v>
      </c>
      <c r="BG25" s="138" t="str">
        <f t="shared" ca="1" si="53"/>
        <v/>
      </c>
      <c r="BH25" s="138">
        <f t="shared" ca="1" si="21"/>
        <v>0</v>
      </c>
      <c r="BI25" s="138" t="str">
        <f t="shared" ca="1" si="54"/>
        <v/>
      </c>
      <c r="BJ25" s="138">
        <f t="shared" ca="1" si="22"/>
        <v>0</v>
      </c>
      <c r="BK25" s="138" t="str">
        <f t="shared" ca="1" si="55"/>
        <v/>
      </c>
      <c r="BL25" s="138">
        <f t="shared" ca="1" si="23"/>
        <v>0</v>
      </c>
      <c r="BM25" s="138" t="str">
        <f t="shared" ca="1" si="56"/>
        <v/>
      </c>
      <c r="BN25" s="138">
        <f t="shared" ca="1" si="57"/>
        <v>0</v>
      </c>
      <c r="BO25" s="138" t="str">
        <f t="shared" ca="1" si="58"/>
        <v/>
      </c>
      <c r="BP25" s="138" t="e">
        <f t="shared" ca="1" si="59"/>
        <v>#N/A</v>
      </c>
      <c r="BQ25" s="135">
        <f t="shared" ca="1" si="24"/>
        <v>1</v>
      </c>
      <c r="BR25" s="138" t="e">
        <f t="shared" ca="1" si="25"/>
        <v>#N/A</v>
      </c>
      <c r="BS25" s="138" t="e">
        <f t="shared" ca="1" si="60"/>
        <v>#N/A</v>
      </c>
      <c r="BT25" s="138">
        <f t="shared" ca="1" si="26"/>
        <v>0</v>
      </c>
      <c r="BU25" s="138" t="str">
        <f t="shared" ca="1" si="61"/>
        <v/>
      </c>
      <c r="BV25" s="138">
        <f t="shared" ca="1" si="27"/>
        <v>0</v>
      </c>
      <c r="BW25" s="138" t="str">
        <f t="shared" ca="1" si="62"/>
        <v/>
      </c>
      <c r="BX25" s="138">
        <f t="shared" ca="1" si="28"/>
        <v>0</v>
      </c>
      <c r="BY25" s="138" t="str">
        <f t="shared" ca="1" si="63"/>
        <v/>
      </c>
      <c r="BZ25" s="138">
        <f t="shared" ca="1" si="29"/>
        <v>0</v>
      </c>
      <c r="CA25" s="138" t="str">
        <f t="shared" ca="1" si="64"/>
        <v/>
      </c>
      <c r="CB25" s="138">
        <f t="shared" ca="1" si="65"/>
        <v>0</v>
      </c>
      <c r="CC25" s="138" t="str">
        <f t="shared" ca="1" si="66"/>
        <v/>
      </c>
      <c r="CD25" s="138" t="e">
        <f t="shared" ca="1" si="67"/>
        <v>#N/A</v>
      </c>
    </row>
    <row r="26" spans="1:82">
      <c r="A26" s="135">
        <f t="shared" si="30"/>
        <v>21</v>
      </c>
      <c r="B26" s="40"/>
      <c r="C26" s="154"/>
      <c r="D26" s="155"/>
      <c r="E26" s="155"/>
      <c r="F26" s="156"/>
      <c r="G26" s="42"/>
      <c r="H26" s="42"/>
      <c r="I26" s="42"/>
      <c r="J26" s="42"/>
      <c r="K26" s="42"/>
      <c r="L26" s="153" t="str">
        <f t="shared" ca="1" si="0"/>
        <v/>
      </c>
      <c r="M26" s="104"/>
      <c r="N26" s="135" t="b">
        <f t="shared" ca="1" si="31"/>
        <v>0</v>
      </c>
      <c r="O26" s="135" t="b">
        <f t="shared" si="32"/>
        <v>0</v>
      </c>
      <c r="P26" s="104"/>
      <c r="Q26" s="135">
        <f t="shared" si="33"/>
        <v>20</v>
      </c>
      <c r="R26" s="135">
        <f t="shared" ca="1" si="1"/>
        <v>0</v>
      </c>
      <c r="S26" s="135" t="b">
        <f t="shared" ca="1" si="2"/>
        <v>1</v>
      </c>
      <c r="T26" s="104"/>
      <c r="U26" s="135" t="e">
        <f t="shared" ca="1" si="3"/>
        <v>#N/A</v>
      </c>
      <c r="V26" s="135" t="e">
        <f t="shared" ca="1" si="34"/>
        <v>#N/A</v>
      </c>
      <c r="W26" s="105" t="str">
        <f t="shared" ca="1" si="4"/>
        <v/>
      </c>
      <c r="X26" s="105" t="e">
        <f ca="1" xml:space="preserve"> IF(Y26,IF(AN26="",CONCATENATE(UPPER(LEFT(SystemName,1)),RIGHT(SystemName,LEN(SystemName)-1)),"When " &amp; AN26 &amp; ", " &amp; SystemName) &amp; " shall not allow " &amp; BB26 &amp; " to " &amp; BP26 &amp; ".  If such an attacker tries, " &amp; SystemName &amp; " shall " &amp; CD26 &amp; " the attack.","Attackers, prohibited threats, or intended response not yet defined.")</f>
        <v>#N/A</v>
      </c>
      <c r="Y26" s="105" t="e">
        <f t="shared" ca="1" si="35"/>
        <v>#N/A</v>
      </c>
      <c r="Z26" s="135" t="e">
        <f t="shared" ca="1" si="5"/>
        <v>#N/A</v>
      </c>
      <c r="AA26" s="135">
        <f t="shared" ca="1" si="6"/>
        <v>1</v>
      </c>
      <c r="AB26" s="138" t="e">
        <f t="shared" ca="1" si="7"/>
        <v>#N/A</v>
      </c>
      <c r="AC26" s="138" t="e">
        <f t="shared" ca="1" si="36"/>
        <v>#N/A</v>
      </c>
      <c r="AD26" s="138">
        <f t="shared" ca="1" si="8"/>
        <v>0</v>
      </c>
      <c r="AE26" s="138" t="str">
        <f t="shared" ca="1" si="37"/>
        <v/>
      </c>
      <c r="AF26" s="138">
        <f t="shared" ca="1" si="9"/>
        <v>0</v>
      </c>
      <c r="AG26" s="138" t="str">
        <f t="shared" ca="1" si="38"/>
        <v/>
      </c>
      <c r="AH26" s="138">
        <f t="shared" ca="1" si="10"/>
        <v>0</v>
      </c>
      <c r="AI26" s="138" t="str">
        <f t="shared" ca="1" si="39"/>
        <v/>
      </c>
      <c r="AJ26" s="138">
        <f t="shared" ca="1" si="11"/>
        <v>0</v>
      </c>
      <c r="AK26" s="138" t="str">
        <f t="shared" ca="1" si="40"/>
        <v/>
      </c>
      <c r="AL26" s="138">
        <f t="shared" ca="1" si="41"/>
        <v>0</v>
      </c>
      <c r="AM26" s="138" t="str">
        <f t="shared" ca="1" si="42"/>
        <v/>
      </c>
      <c r="AN26" s="138" t="e">
        <f t="shared" ca="1" si="43"/>
        <v>#N/A</v>
      </c>
      <c r="AO26" s="135">
        <f t="shared" ca="1" si="12"/>
        <v>1</v>
      </c>
      <c r="AP26" s="138" t="e">
        <f t="shared" ca="1" si="13"/>
        <v>#N/A</v>
      </c>
      <c r="AQ26" s="138" t="e">
        <f t="shared" ca="1" si="44"/>
        <v>#N/A</v>
      </c>
      <c r="AR26" s="138">
        <f t="shared" ca="1" si="14"/>
        <v>0</v>
      </c>
      <c r="AS26" s="138" t="str">
        <f t="shared" ca="1" si="45"/>
        <v/>
      </c>
      <c r="AT26" s="138">
        <f t="shared" ca="1" si="15"/>
        <v>0</v>
      </c>
      <c r="AU26" s="138" t="str">
        <f t="shared" ca="1" si="46"/>
        <v/>
      </c>
      <c r="AV26" s="138">
        <f t="shared" ca="1" si="16"/>
        <v>0</v>
      </c>
      <c r="AW26" s="138" t="str">
        <f t="shared" ca="1" si="47"/>
        <v/>
      </c>
      <c r="AX26" s="138">
        <f t="shared" ca="1" si="17"/>
        <v>0</v>
      </c>
      <c r="AY26" s="138" t="str">
        <f t="shared" ca="1" si="48"/>
        <v/>
      </c>
      <c r="AZ26" s="138">
        <f t="shared" ca="1" si="49"/>
        <v>0</v>
      </c>
      <c r="BA26" s="138" t="str">
        <f t="shared" ca="1" si="50"/>
        <v/>
      </c>
      <c r="BB26" s="138" t="e">
        <f t="shared" ca="1" si="51"/>
        <v>#N/A</v>
      </c>
      <c r="BC26" s="135">
        <f t="shared" ca="1" si="18"/>
        <v>1</v>
      </c>
      <c r="BD26" s="138" t="e">
        <f t="shared" ca="1" si="19"/>
        <v>#N/A</v>
      </c>
      <c r="BE26" s="138" t="e">
        <f t="shared" ca="1" si="52"/>
        <v>#N/A</v>
      </c>
      <c r="BF26" s="138">
        <f t="shared" ca="1" si="20"/>
        <v>0</v>
      </c>
      <c r="BG26" s="138" t="str">
        <f t="shared" ca="1" si="53"/>
        <v/>
      </c>
      <c r="BH26" s="138">
        <f t="shared" ca="1" si="21"/>
        <v>0</v>
      </c>
      <c r="BI26" s="138" t="str">
        <f t="shared" ca="1" si="54"/>
        <v/>
      </c>
      <c r="BJ26" s="138">
        <f t="shared" ca="1" si="22"/>
        <v>0</v>
      </c>
      <c r="BK26" s="138" t="str">
        <f t="shared" ca="1" si="55"/>
        <v/>
      </c>
      <c r="BL26" s="138">
        <f t="shared" ca="1" si="23"/>
        <v>0</v>
      </c>
      <c r="BM26" s="138" t="str">
        <f t="shared" ca="1" si="56"/>
        <v/>
      </c>
      <c r="BN26" s="138">
        <f t="shared" ca="1" si="57"/>
        <v>0</v>
      </c>
      <c r="BO26" s="138" t="str">
        <f t="shared" ca="1" si="58"/>
        <v/>
      </c>
      <c r="BP26" s="138" t="e">
        <f t="shared" ca="1" si="59"/>
        <v>#N/A</v>
      </c>
      <c r="BQ26" s="135">
        <f t="shared" ca="1" si="24"/>
        <v>1</v>
      </c>
      <c r="BR26" s="138" t="e">
        <f t="shared" ca="1" si="25"/>
        <v>#N/A</v>
      </c>
      <c r="BS26" s="138" t="e">
        <f t="shared" ca="1" si="60"/>
        <v>#N/A</v>
      </c>
      <c r="BT26" s="138">
        <f t="shared" ca="1" si="26"/>
        <v>0</v>
      </c>
      <c r="BU26" s="138" t="str">
        <f t="shared" ca="1" si="61"/>
        <v/>
      </c>
      <c r="BV26" s="138">
        <f t="shared" ca="1" si="27"/>
        <v>0</v>
      </c>
      <c r="BW26" s="138" t="str">
        <f t="shared" ca="1" si="62"/>
        <v/>
      </c>
      <c r="BX26" s="138">
        <f t="shared" ca="1" si="28"/>
        <v>0</v>
      </c>
      <c r="BY26" s="138" t="str">
        <f t="shared" ca="1" si="63"/>
        <v/>
      </c>
      <c r="BZ26" s="138">
        <f t="shared" ca="1" si="29"/>
        <v>0</v>
      </c>
      <c r="CA26" s="138" t="str">
        <f t="shared" ca="1" si="64"/>
        <v/>
      </c>
      <c r="CB26" s="138">
        <f t="shared" ca="1" si="65"/>
        <v>0</v>
      </c>
      <c r="CC26" s="138" t="str">
        <f t="shared" ca="1" si="66"/>
        <v/>
      </c>
      <c r="CD26" s="138" t="e">
        <f t="shared" ca="1" si="67"/>
        <v>#N/A</v>
      </c>
    </row>
    <row r="27" spans="1:82">
      <c r="A27" s="135">
        <f t="shared" si="30"/>
        <v>22</v>
      </c>
      <c r="B27" s="40"/>
      <c r="C27" s="154"/>
      <c r="D27" s="155"/>
      <c r="E27" s="155"/>
      <c r="F27" s="156"/>
      <c r="G27" s="42"/>
      <c r="H27" s="42"/>
      <c r="I27" s="42"/>
      <c r="J27" s="42"/>
      <c r="K27" s="42"/>
      <c r="L27" s="153" t="str">
        <f t="shared" ca="1" si="0"/>
        <v/>
      </c>
      <c r="M27" s="104"/>
      <c r="N27" s="135" t="b">
        <f t="shared" ca="1" si="31"/>
        <v>0</v>
      </c>
      <c r="O27" s="135" t="b">
        <f t="shared" si="32"/>
        <v>0</v>
      </c>
      <c r="P27" s="104"/>
      <c r="Q27" s="135">
        <f t="shared" si="33"/>
        <v>21</v>
      </c>
      <c r="R27" s="135">
        <f t="shared" ca="1" si="1"/>
        <v>0</v>
      </c>
      <c r="S27" s="135" t="b">
        <f t="shared" ca="1" si="2"/>
        <v>1</v>
      </c>
      <c r="T27" s="104"/>
      <c r="U27" s="135" t="e">
        <f t="shared" ca="1" si="3"/>
        <v>#N/A</v>
      </c>
      <c r="V27" s="135" t="e">
        <f t="shared" ca="1" si="34"/>
        <v>#N/A</v>
      </c>
      <c r="W27" s="105" t="str">
        <f t="shared" ca="1" si="4"/>
        <v/>
      </c>
      <c r="X27" s="105" t="e">
        <f ca="1" xml:space="preserve"> IF(Y27,IF(AN27="",CONCATENATE(UPPER(LEFT(SystemName,1)),RIGHT(SystemName,LEN(SystemName)-1)),"When " &amp; AN27 &amp; ", " &amp; SystemName) &amp; " shall not allow " &amp; BB27 &amp; " to " &amp; BP27 &amp; ".  If such an attacker tries, " &amp; SystemName &amp; " shall " &amp; CD27 &amp; " the attack.","Attackers, prohibited threats, or intended response not yet defined.")</f>
        <v>#N/A</v>
      </c>
      <c r="Y27" s="105" t="e">
        <f t="shared" ca="1" si="35"/>
        <v>#N/A</v>
      </c>
      <c r="Z27" s="135" t="e">
        <f t="shared" ca="1" si="5"/>
        <v>#N/A</v>
      </c>
      <c r="AA27" s="135">
        <f t="shared" ca="1" si="6"/>
        <v>1</v>
      </c>
      <c r="AB27" s="138" t="e">
        <f t="shared" ca="1" si="7"/>
        <v>#N/A</v>
      </c>
      <c r="AC27" s="138" t="e">
        <f t="shared" ca="1" si="36"/>
        <v>#N/A</v>
      </c>
      <c r="AD27" s="138">
        <f t="shared" ca="1" si="8"/>
        <v>0</v>
      </c>
      <c r="AE27" s="138" t="str">
        <f t="shared" ca="1" si="37"/>
        <v/>
      </c>
      <c r="AF27" s="138">
        <f t="shared" ca="1" si="9"/>
        <v>0</v>
      </c>
      <c r="AG27" s="138" t="str">
        <f t="shared" ca="1" si="38"/>
        <v/>
      </c>
      <c r="AH27" s="138">
        <f t="shared" ca="1" si="10"/>
        <v>0</v>
      </c>
      <c r="AI27" s="138" t="str">
        <f t="shared" ca="1" si="39"/>
        <v/>
      </c>
      <c r="AJ27" s="138">
        <f t="shared" ca="1" si="11"/>
        <v>0</v>
      </c>
      <c r="AK27" s="138" t="str">
        <f t="shared" ca="1" si="40"/>
        <v/>
      </c>
      <c r="AL27" s="138">
        <f t="shared" ca="1" si="41"/>
        <v>0</v>
      </c>
      <c r="AM27" s="138" t="str">
        <f t="shared" ca="1" si="42"/>
        <v/>
      </c>
      <c r="AN27" s="138" t="e">
        <f t="shared" ca="1" si="43"/>
        <v>#N/A</v>
      </c>
      <c r="AO27" s="135">
        <f t="shared" ca="1" si="12"/>
        <v>1</v>
      </c>
      <c r="AP27" s="138" t="e">
        <f t="shared" ca="1" si="13"/>
        <v>#N/A</v>
      </c>
      <c r="AQ27" s="138" t="e">
        <f t="shared" ca="1" si="44"/>
        <v>#N/A</v>
      </c>
      <c r="AR27" s="138">
        <f t="shared" ca="1" si="14"/>
        <v>0</v>
      </c>
      <c r="AS27" s="138" t="str">
        <f t="shared" ca="1" si="45"/>
        <v/>
      </c>
      <c r="AT27" s="138">
        <f t="shared" ca="1" si="15"/>
        <v>0</v>
      </c>
      <c r="AU27" s="138" t="str">
        <f t="shared" ca="1" si="46"/>
        <v/>
      </c>
      <c r="AV27" s="138">
        <f t="shared" ca="1" si="16"/>
        <v>0</v>
      </c>
      <c r="AW27" s="138" t="str">
        <f t="shared" ca="1" si="47"/>
        <v/>
      </c>
      <c r="AX27" s="138">
        <f t="shared" ca="1" si="17"/>
        <v>0</v>
      </c>
      <c r="AY27" s="138" t="str">
        <f t="shared" ca="1" si="48"/>
        <v/>
      </c>
      <c r="AZ27" s="138">
        <f t="shared" ca="1" si="49"/>
        <v>0</v>
      </c>
      <c r="BA27" s="138" t="str">
        <f t="shared" ca="1" si="50"/>
        <v/>
      </c>
      <c r="BB27" s="138" t="e">
        <f t="shared" ca="1" si="51"/>
        <v>#N/A</v>
      </c>
      <c r="BC27" s="135">
        <f t="shared" ca="1" si="18"/>
        <v>1</v>
      </c>
      <c r="BD27" s="138" t="e">
        <f t="shared" ca="1" si="19"/>
        <v>#N/A</v>
      </c>
      <c r="BE27" s="138" t="e">
        <f t="shared" ca="1" si="52"/>
        <v>#N/A</v>
      </c>
      <c r="BF27" s="138">
        <f t="shared" ca="1" si="20"/>
        <v>0</v>
      </c>
      <c r="BG27" s="138" t="str">
        <f t="shared" ca="1" si="53"/>
        <v/>
      </c>
      <c r="BH27" s="138">
        <f t="shared" ca="1" si="21"/>
        <v>0</v>
      </c>
      <c r="BI27" s="138" t="str">
        <f t="shared" ca="1" si="54"/>
        <v/>
      </c>
      <c r="BJ27" s="138">
        <f t="shared" ca="1" si="22"/>
        <v>0</v>
      </c>
      <c r="BK27" s="138" t="str">
        <f t="shared" ca="1" si="55"/>
        <v/>
      </c>
      <c r="BL27" s="138">
        <f t="shared" ca="1" si="23"/>
        <v>0</v>
      </c>
      <c r="BM27" s="138" t="str">
        <f t="shared" ca="1" si="56"/>
        <v/>
      </c>
      <c r="BN27" s="138">
        <f t="shared" ca="1" si="57"/>
        <v>0</v>
      </c>
      <c r="BO27" s="138" t="str">
        <f t="shared" ca="1" si="58"/>
        <v/>
      </c>
      <c r="BP27" s="138" t="e">
        <f t="shared" ca="1" si="59"/>
        <v>#N/A</v>
      </c>
      <c r="BQ27" s="135">
        <f t="shared" ca="1" si="24"/>
        <v>1</v>
      </c>
      <c r="BR27" s="138" t="e">
        <f t="shared" ca="1" si="25"/>
        <v>#N/A</v>
      </c>
      <c r="BS27" s="138" t="e">
        <f t="shared" ca="1" si="60"/>
        <v>#N/A</v>
      </c>
      <c r="BT27" s="138">
        <f t="shared" ca="1" si="26"/>
        <v>0</v>
      </c>
      <c r="BU27" s="138" t="str">
        <f t="shared" ca="1" si="61"/>
        <v/>
      </c>
      <c r="BV27" s="138">
        <f t="shared" ca="1" si="27"/>
        <v>0</v>
      </c>
      <c r="BW27" s="138" t="str">
        <f t="shared" ca="1" si="62"/>
        <v/>
      </c>
      <c r="BX27" s="138">
        <f t="shared" ca="1" si="28"/>
        <v>0</v>
      </c>
      <c r="BY27" s="138" t="str">
        <f t="shared" ca="1" si="63"/>
        <v/>
      </c>
      <c r="BZ27" s="138">
        <f t="shared" ca="1" si="29"/>
        <v>0</v>
      </c>
      <c r="CA27" s="138" t="str">
        <f t="shared" ca="1" si="64"/>
        <v/>
      </c>
      <c r="CB27" s="138">
        <f t="shared" ca="1" si="65"/>
        <v>0</v>
      </c>
      <c r="CC27" s="138" t="str">
        <f t="shared" ca="1" si="66"/>
        <v/>
      </c>
      <c r="CD27" s="138" t="e">
        <f t="shared" ca="1" si="67"/>
        <v>#N/A</v>
      </c>
    </row>
    <row r="28" spans="1:82">
      <c r="A28" s="135">
        <f t="shared" si="30"/>
        <v>23</v>
      </c>
      <c r="B28" s="40"/>
      <c r="C28" s="154"/>
      <c r="D28" s="155"/>
      <c r="E28" s="155"/>
      <c r="F28" s="156"/>
      <c r="G28" s="42"/>
      <c r="H28" s="42"/>
      <c r="I28" s="42"/>
      <c r="J28" s="42"/>
      <c r="K28" s="42"/>
      <c r="L28" s="153" t="str">
        <f t="shared" ca="1" si="0"/>
        <v/>
      </c>
      <c r="M28" s="104"/>
      <c r="N28" s="135" t="b">
        <f t="shared" ca="1" si="31"/>
        <v>0</v>
      </c>
      <c r="O28" s="135" t="b">
        <f t="shared" si="32"/>
        <v>0</v>
      </c>
      <c r="P28" s="104"/>
      <c r="Q28" s="135">
        <f t="shared" si="33"/>
        <v>22</v>
      </c>
      <c r="R28" s="135">
        <f t="shared" ca="1" si="1"/>
        <v>0</v>
      </c>
      <c r="S28" s="135" t="b">
        <f t="shared" ca="1" si="2"/>
        <v>1</v>
      </c>
      <c r="T28" s="104"/>
      <c r="U28" s="135" t="e">
        <f t="shared" ca="1" si="3"/>
        <v>#N/A</v>
      </c>
      <c r="V28" s="135" t="e">
        <f t="shared" ca="1" si="34"/>
        <v>#N/A</v>
      </c>
      <c r="W28" s="105" t="str">
        <f t="shared" ca="1" si="4"/>
        <v/>
      </c>
      <c r="X28" s="105" t="e">
        <f ca="1" xml:space="preserve"> IF(Y28,IF(AN28="",CONCATENATE(UPPER(LEFT(SystemName,1)),RIGHT(SystemName,LEN(SystemName)-1)),"When " &amp; AN28 &amp; ", " &amp; SystemName) &amp; " shall not allow " &amp; BB28 &amp; " to " &amp; BP28 &amp; ".  If such an attacker tries, " &amp; SystemName &amp; " shall " &amp; CD28 &amp; " the attack.","Attackers, prohibited threats, or intended response not yet defined.")</f>
        <v>#N/A</v>
      </c>
      <c r="Y28" s="105" t="e">
        <f t="shared" ca="1" si="35"/>
        <v>#N/A</v>
      </c>
      <c r="Z28" s="135" t="e">
        <f t="shared" ca="1" si="5"/>
        <v>#N/A</v>
      </c>
      <c r="AA28" s="135">
        <f t="shared" ca="1" si="6"/>
        <v>1</v>
      </c>
      <c r="AB28" s="138" t="e">
        <f t="shared" ca="1" si="7"/>
        <v>#N/A</v>
      </c>
      <c r="AC28" s="138" t="e">
        <f t="shared" ca="1" si="36"/>
        <v>#N/A</v>
      </c>
      <c r="AD28" s="138">
        <f t="shared" ca="1" si="8"/>
        <v>0</v>
      </c>
      <c r="AE28" s="138" t="str">
        <f t="shared" ca="1" si="37"/>
        <v/>
      </c>
      <c r="AF28" s="138">
        <f t="shared" ca="1" si="9"/>
        <v>0</v>
      </c>
      <c r="AG28" s="138" t="str">
        <f t="shared" ca="1" si="38"/>
        <v/>
      </c>
      <c r="AH28" s="138">
        <f t="shared" ca="1" si="10"/>
        <v>0</v>
      </c>
      <c r="AI28" s="138" t="str">
        <f t="shared" ca="1" si="39"/>
        <v/>
      </c>
      <c r="AJ28" s="138">
        <f t="shared" ca="1" si="11"/>
        <v>0</v>
      </c>
      <c r="AK28" s="138" t="str">
        <f t="shared" ca="1" si="40"/>
        <v/>
      </c>
      <c r="AL28" s="138">
        <f t="shared" ca="1" si="41"/>
        <v>0</v>
      </c>
      <c r="AM28" s="138" t="str">
        <f t="shared" ca="1" si="42"/>
        <v/>
      </c>
      <c r="AN28" s="138" t="e">
        <f t="shared" ca="1" si="43"/>
        <v>#N/A</v>
      </c>
      <c r="AO28" s="135">
        <f t="shared" ca="1" si="12"/>
        <v>1</v>
      </c>
      <c r="AP28" s="138" t="e">
        <f t="shared" ca="1" si="13"/>
        <v>#N/A</v>
      </c>
      <c r="AQ28" s="138" t="e">
        <f t="shared" ca="1" si="44"/>
        <v>#N/A</v>
      </c>
      <c r="AR28" s="138">
        <f t="shared" ca="1" si="14"/>
        <v>0</v>
      </c>
      <c r="AS28" s="138" t="str">
        <f t="shared" ca="1" si="45"/>
        <v/>
      </c>
      <c r="AT28" s="138">
        <f t="shared" ca="1" si="15"/>
        <v>0</v>
      </c>
      <c r="AU28" s="138" t="str">
        <f t="shared" ca="1" si="46"/>
        <v/>
      </c>
      <c r="AV28" s="138">
        <f t="shared" ca="1" si="16"/>
        <v>0</v>
      </c>
      <c r="AW28" s="138" t="str">
        <f t="shared" ca="1" si="47"/>
        <v/>
      </c>
      <c r="AX28" s="138">
        <f t="shared" ca="1" si="17"/>
        <v>0</v>
      </c>
      <c r="AY28" s="138" t="str">
        <f t="shared" ca="1" si="48"/>
        <v/>
      </c>
      <c r="AZ28" s="138">
        <f t="shared" ca="1" si="49"/>
        <v>0</v>
      </c>
      <c r="BA28" s="138" t="str">
        <f t="shared" ca="1" si="50"/>
        <v/>
      </c>
      <c r="BB28" s="138" t="e">
        <f t="shared" ca="1" si="51"/>
        <v>#N/A</v>
      </c>
      <c r="BC28" s="135">
        <f t="shared" ca="1" si="18"/>
        <v>1</v>
      </c>
      <c r="BD28" s="138" t="e">
        <f t="shared" ca="1" si="19"/>
        <v>#N/A</v>
      </c>
      <c r="BE28" s="138" t="e">
        <f t="shared" ca="1" si="52"/>
        <v>#N/A</v>
      </c>
      <c r="BF28" s="138">
        <f t="shared" ca="1" si="20"/>
        <v>0</v>
      </c>
      <c r="BG28" s="138" t="str">
        <f t="shared" ca="1" si="53"/>
        <v/>
      </c>
      <c r="BH28" s="138">
        <f t="shared" ca="1" si="21"/>
        <v>0</v>
      </c>
      <c r="BI28" s="138" t="str">
        <f t="shared" ca="1" si="54"/>
        <v/>
      </c>
      <c r="BJ28" s="138">
        <f t="shared" ca="1" si="22"/>
        <v>0</v>
      </c>
      <c r="BK28" s="138" t="str">
        <f t="shared" ca="1" si="55"/>
        <v/>
      </c>
      <c r="BL28" s="138">
        <f t="shared" ca="1" si="23"/>
        <v>0</v>
      </c>
      <c r="BM28" s="138" t="str">
        <f t="shared" ca="1" si="56"/>
        <v/>
      </c>
      <c r="BN28" s="138">
        <f t="shared" ca="1" si="57"/>
        <v>0</v>
      </c>
      <c r="BO28" s="138" t="str">
        <f t="shared" ca="1" si="58"/>
        <v/>
      </c>
      <c r="BP28" s="138" t="e">
        <f t="shared" ca="1" si="59"/>
        <v>#N/A</v>
      </c>
      <c r="BQ28" s="135">
        <f t="shared" ca="1" si="24"/>
        <v>1</v>
      </c>
      <c r="BR28" s="138" t="e">
        <f t="shared" ca="1" si="25"/>
        <v>#N/A</v>
      </c>
      <c r="BS28" s="138" t="e">
        <f t="shared" ca="1" si="60"/>
        <v>#N/A</v>
      </c>
      <c r="BT28" s="138">
        <f t="shared" ca="1" si="26"/>
        <v>0</v>
      </c>
      <c r="BU28" s="138" t="str">
        <f t="shared" ca="1" si="61"/>
        <v/>
      </c>
      <c r="BV28" s="138">
        <f t="shared" ca="1" si="27"/>
        <v>0</v>
      </c>
      <c r="BW28" s="138" t="str">
        <f t="shared" ca="1" si="62"/>
        <v/>
      </c>
      <c r="BX28" s="138">
        <f t="shared" ca="1" si="28"/>
        <v>0</v>
      </c>
      <c r="BY28" s="138" t="str">
        <f t="shared" ca="1" si="63"/>
        <v/>
      </c>
      <c r="BZ28" s="138">
        <f t="shared" ca="1" si="29"/>
        <v>0</v>
      </c>
      <c r="CA28" s="138" t="str">
        <f t="shared" ca="1" si="64"/>
        <v/>
      </c>
      <c r="CB28" s="138">
        <f t="shared" ca="1" si="65"/>
        <v>0</v>
      </c>
      <c r="CC28" s="138" t="str">
        <f t="shared" ca="1" si="66"/>
        <v/>
      </c>
      <c r="CD28" s="138" t="e">
        <f t="shared" ca="1" si="67"/>
        <v>#N/A</v>
      </c>
    </row>
    <row r="29" spans="1:82">
      <c r="A29" s="135">
        <f t="shared" si="30"/>
        <v>24</v>
      </c>
      <c r="B29" s="40"/>
      <c r="C29" s="154"/>
      <c r="D29" s="155"/>
      <c r="E29" s="155"/>
      <c r="F29" s="156"/>
      <c r="G29" s="42"/>
      <c r="H29" s="42"/>
      <c r="I29" s="42"/>
      <c r="J29" s="42"/>
      <c r="K29" s="42"/>
      <c r="L29" s="153" t="str">
        <f t="shared" ca="1" si="0"/>
        <v/>
      </c>
      <c r="M29" s="104"/>
      <c r="N29" s="135" t="b">
        <f t="shared" ca="1" si="31"/>
        <v>0</v>
      </c>
      <c r="O29" s="135" t="b">
        <f t="shared" si="32"/>
        <v>0</v>
      </c>
      <c r="P29" s="104"/>
      <c r="Q29" s="135">
        <f t="shared" si="33"/>
        <v>23</v>
      </c>
      <c r="R29" s="135">
        <f t="shared" ca="1" si="1"/>
        <v>0</v>
      </c>
      <c r="S29" s="135" t="b">
        <f t="shared" ca="1" si="2"/>
        <v>1</v>
      </c>
      <c r="T29" s="104"/>
      <c r="U29" s="135" t="e">
        <f t="shared" ca="1" si="3"/>
        <v>#N/A</v>
      </c>
      <c r="V29" s="135" t="e">
        <f t="shared" ca="1" si="34"/>
        <v>#N/A</v>
      </c>
      <c r="W29" s="105" t="str">
        <f t="shared" ca="1" si="4"/>
        <v/>
      </c>
      <c r="X29" s="105" t="e">
        <f ca="1" xml:space="preserve"> IF(Y29,IF(AN29="",CONCATENATE(UPPER(LEFT(SystemName,1)),RIGHT(SystemName,LEN(SystemName)-1)),"When " &amp; AN29 &amp; ", " &amp; SystemName) &amp; " shall not allow " &amp; BB29 &amp; " to " &amp; BP29 &amp; ".  If such an attacker tries, " &amp; SystemName &amp; " shall " &amp; CD29 &amp; " the attack.","Attackers, prohibited threats, or intended response not yet defined.")</f>
        <v>#N/A</v>
      </c>
      <c r="Y29" s="105" t="e">
        <f t="shared" ca="1" si="35"/>
        <v>#N/A</v>
      </c>
      <c r="Z29" s="135" t="e">
        <f t="shared" ca="1" si="5"/>
        <v>#N/A</v>
      </c>
      <c r="AA29" s="135">
        <f t="shared" ca="1" si="6"/>
        <v>1</v>
      </c>
      <c r="AB29" s="138" t="e">
        <f t="shared" ca="1" si="7"/>
        <v>#N/A</v>
      </c>
      <c r="AC29" s="138" t="e">
        <f t="shared" ca="1" si="36"/>
        <v>#N/A</v>
      </c>
      <c r="AD29" s="138">
        <f t="shared" ca="1" si="8"/>
        <v>0</v>
      </c>
      <c r="AE29" s="138" t="str">
        <f t="shared" ca="1" si="37"/>
        <v/>
      </c>
      <c r="AF29" s="138">
        <f t="shared" ca="1" si="9"/>
        <v>0</v>
      </c>
      <c r="AG29" s="138" t="str">
        <f t="shared" ca="1" si="38"/>
        <v/>
      </c>
      <c r="AH29" s="138">
        <f t="shared" ca="1" si="10"/>
        <v>0</v>
      </c>
      <c r="AI29" s="138" t="str">
        <f t="shared" ca="1" si="39"/>
        <v/>
      </c>
      <c r="AJ29" s="138">
        <f t="shared" ca="1" si="11"/>
        <v>0</v>
      </c>
      <c r="AK29" s="138" t="str">
        <f t="shared" ca="1" si="40"/>
        <v/>
      </c>
      <c r="AL29" s="138">
        <f t="shared" ca="1" si="41"/>
        <v>0</v>
      </c>
      <c r="AM29" s="138" t="str">
        <f t="shared" ca="1" si="42"/>
        <v/>
      </c>
      <c r="AN29" s="138" t="e">
        <f t="shared" ca="1" si="43"/>
        <v>#N/A</v>
      </c>
      <c r="AO29" s="135">
        <f t="shared" ca="1" si="12"/>
        <v>1</v>
      </c>
      <c r="AP29" s="138" t="e">
        <f t="shared" ca="1" si="13"/>
        <v>#N/A</v>
      </c>
      <c r="AQ29" s="138" t="e">
        <f t="shared" ca="1" si="44"/>
        <v>#N/A</v>
      </c>
      <c r="AR29" s="138">
        <f t="shared" ca="1" si="14"/>
        <v>0</v>
      </c>
      <c r="AS29" s="138" t="str">
        <f t="shared" ca="1" si="45"/>
        <v/>
      </c>
      <c r="AT29" s="138">
        <f t="shared" ca="1" si="15"/>
        <v>0</v>
      </c>
      <c r="AU29" s="138" t="str">
        <f t="shared" ca="1" si="46"/>
        <v/>
      </c>
      <c r="AV29" s="138">
        <f t="shared" ca="1" si="16"/>
        <v>0</v>
      </c>
      <c r="AW29" s="138" t="str">
        <f t="shared" ca="1" si="47"/>
        <v/>
      </c>
      <c r="AX29" s="138">
        <f t="shared" ca="1" si="17"/>
        <v>0</v>
      </c>
      <c r="AY29" s="138" t="str">
        <f t="shared" ca="1" si="48"/>
        <v/>
      </c>
      <c r="AZ29" s="138">
        <f t="shared" ca="1" si="49"/>
        <v>0</v>
      </c>
      <c r="BA29" s="138" t="str">
        <f t="shared" ca="1" si="50"/>
        <v/>
      </c>
      <c r="BB29" s="138" t="e">
        <f t="shared" ca="1" si="51"/>
        <v>#N/A</v>
      </c>
      <c r="BC29" s="135">
        <f t="shared" ca="1" si="18"/>
        <v>1</v>
      </c>
      <c r="BD29" s="138" t="e">
        <f t="shared" ca="1" si="19"/>
        <v>#N/A</v>
      </c>
      <c r="BE29" s="138" t="e">
        <f t="shared" ca="1" si="52"/>
        <v>#N/A</v>
      </c>
      <c r="BF29" s="138">
        <f t="shared" ca="1" si="20"/>
        <v>0</v>
      </c>
      <c r="BG29" s="138" t="str">
        <f t="shared" ca="1" si="53"/>
        <v/>
      </c>
      <c r="BH29" s="138">
        <f t="shared" ca="1" si="21"/>
        <v>0</v>
      </c>
      <c r="BI29" s="138" t="str">
        <f t="shared" ca="1" si="54"/>
        <v/>
      </c>
      <c r="BJ29" s="138">
        <f t="shared" ca="1" si="22"/>
        <v>0</v>
      </c>
      <c r="BK29" s="138" t="str">
        <f t="shared" ca="1" si="55"/>
        <v/>
      </c>
      <c r="BL29" s="138">
        <f t="shared" ca="1" si="23"/>
        <v>0</v>
      </c>
      <c r="BM29" s="138" t="str">
        <f t="shared" ca="1" si="56"/>
        <v/>
      </c>
      <c r="BN29" s="138">
        <f t="shared" ca="1" si="57"/>
        <v>0</v>
      </c>
      <c r="BO29" s="138" t="str">
        <f t="shared" ca="1" si="58"/>
        <v/>
      </c>
      <c r="BP29" s="138" t="e">
        <f t="shared" ca="1" si="59"/>
        <v>#N/A</v>
      </c>
      <c r="BQ29" s="135">
        <f t="shared" ca="1" si="24"/>
        <v>1</v>
      </c>
      <c r="BR29" s="138" t="e">
        <f t="shared" ca="1" si="25"/>
        <v>#N/A</v>
      </c>
      <c r="BS29" s="138" t="e">
        <f t="shared" ca="1" si="60"/>
        <v>#N/A</v>
      </c>
      <c r="BT29" s="138">
        <f t="shared" ca="1" si="26"/>
        <v>0</v>
      </c>
      <c r="BU29" s="138" t="str">
        <f t="shared" ca="1" si="61"/>
        <v/>
      </c>
      <c r="BV29" s="138">
        <f t="shared" ca="1" si="27"/>
        <v>0</v>
      </c>
      <c r="BW29" s="138" t="str">
        <f t="shared" ca="1" si="62"/>
        <v/>
      </c>
      <c r="BX29" s="138">
        <f t="shared" ca="1" si="28"/>
        <v>0</v>
      </c>
      <c r="BY29" s="138" t="str">
        <f t="shared" ca="1" si="63"/>
        <v/>
      </c>
      <c r="BZ29" s="138">
        <f t="shared" ca="1" si="29"/>
        <v>0</v>
      </c>
      <c r="CA29" s="138" t="str">
        <f t="shared" ca="1" si="64"/>
        <v/>
      </c>
      <c r="CB29" s="138">
        <f t="shared" ca="1" si="65"/>
        <v>0</v>
      </c>
      <c r="CC29" s="138" t="str">
        <f t="shared" ca="1" si="66"/>
        <v/>
      </c>
      <c r="CD29" s="138" t="e">
        <f t="shared" ca="1" si="67"/>
        <v>#N/A</v>
      </c>
    </row>
    <row r="30" spans="1:82">
      <c r="A30" s="135">
        <f t="shared" si="30"/>
        <v>25</v>
      </c>
      <c r="B30" s="40"/>
      <c r="C30" s="154"/>
      <c r="D30" s="155"/>
      <c r="E30" s="155"/>
      <c r="F30" s="156"/>
      <c r="G30" s="42"/>
      <c r="H30" s="42"/>
      <c r="I30" s="42"/>
      <c r="J30" s="42"/>
      <c r="K30" s="42"/>
      <c r="L30" s="153" t="str">
        <f t="shared" ca="1" si="0"/>
        <v/>
      </c>
      <c r="M30" s="104"/>
      <c r="N30" s="135" t="b">
        <f t="shared" ca="1" si="31"/>
        <v>0</v>
      </c>
      <c r="O30" s="135" t="b">
        <f t="shared" si="32"/>
        <v>0</v>
      </c>
      <c r="P30" s="104"/>
      <c r="Q30" s="135">
        <f t="shared" si="33"/>
        <v>24</v>
      </c>
      <c r="R30" s="135">
        <f t="shared" ca="1" si="1"/>
        <v>0</v>
      </c>
      <c r="S30" s="135" t="b">
        <f t="shared" ca="1" si="2"/>
        <v>1</v>
      </c>
      <c r="T30" s="104"/>
      <c r="U30" s="135" t="e">
        <f t="shared" ca="1" si="3"/>
        <v>#N/A</v>
      </c>
      <c r="V30" s="135" t="e">
        <f t="shared" ca="1" si="34"/>
        <v>#N/A</v>
      </c>
      <c r="W30" s="105" t="str">
        <f t="shared" ca="1" si="4"/>
        <v/>
      </c>
      <c r="X30" s="105" t="e">
        <f ca="1" xml:space="preserve"> IF(Y30,IF(AN30="",CONCATENATE(UPPER(LEFT(SystemName,1)),RIGHT(SystemName,LEN(SystemName)-1)),"When " &amp; AN30 &amp; ", " &amp; SystemName) &amp; " shall not allow " &amp; BB30 &amp; " to " &amp; BP30 &amp; ".  If such an attacker tries, " &amp; SystemName &amp; " shall " &amp; CD30 &amp; " the attack.","Attackers, prohibited threats, or intended response not yet defined.")</f>
        <v>#N/A</v>
      </c>
      <c r="Y30" s="105" t="e">
        <f t="shared" ca="1" si="35"/>
        <v>#N/A</v>
      </c>
      <c r="Z30" s="135" t="e">
        <f t="shared" ca="1" si="5"/>
        <v>#N/A</v>
      </c>
      <c r="AA30" s="135">
        <f t="shared" ca="1" si="6"/>
        <v>1</v>
      </c>
      <c r="AB30" s="138" t="e">
        <f t="shared" ca="1" si="7"/>
        <v>#N/A</v>
      </c>
      <c r="AC30" s="138" t="e">
        <f t="shared" ca="1" si="36"/>
        <v>#N/A</v>
      </c>
      <c r="AD30" s="138">
        <f t="shared" ca="1" si="8"/>
        <v>0</v>
      </c>
      <c r="AE30" s="138" t="str">
        <f t="shared" ca="1" si="37"/>
        <v/>
      </c>
      <c r="AF30" s="138">
        <f t="shared" ca="1" si="9"/>
        <v>0</v>
      </c>
      <c r="AG30" s="138" t="str">
        <f t="shared" ca="1" si="38"/>
        <v/>
      </c>
      <c r="AH30" s="138">
        <f t="shared" ca="1" si="10"/>
        <v>0</v>
      </c>
      <c r="AI30" s="138" t="str">
        <f t="shared" ca="1" si="39"/>
        <v/>
      </c>
      <c r="AJ30" s="138">
        <f t="shared" ca="1" si="11"/>
        <v>0</v>
      </c>
      <c r="AK30" s="138" t="str">
        <f t="shared" ca="1" si="40"/>
        <v/>
      </c>
      <c r="AL30" s="138">
        <f t="shared" ca="1" si="41"/>
        <v>0</v>
      </c>
      <c r="AM30" s="138" t="str">
        <f t="shared" ca="1" si="42"/>
        <v/>
      </c>
      <c r="AN30" s="138" t="e">
        <f t="shared" ca="1" si="43"/>
        <v>#N/A</v>
      </c>
      <c r="AO30" s="135">
        <f t="shared" ca="1" si="12"/>
        <v>1</v>
      </c>
      <c r="AP30" s="138" t="e">
        <f t="shared" ca="1" si="13"/>
        <v>#N/A</v>
      </c>
      <c r="AQ30" s="138" t="e">
        <f t="shared" ca="1" si="44"/>
        <v>#N/A</v>
      </c>
      <c r="AR30" s="138">
        <f t="shared" ca="1" si="14"/>
        <v>0</v>
      </c>
      <c r="AS30" s="138" t="str">
        <f t="shared" ca="1" si="45"/>
        <v/>
      </c>
      <c r="AT30" s="138">
        <f t="shared" ca="1" si="15"/>
        <v>0</v>
      </c>
      <c r="AU30" s="138" t="str">
        <f t="shared" ca="1" si="46"/>
        <v/>
      </c>
      <c r="AV30" s="138">
        <f t="shared" ca="1" si="16"/>
        <v>0</v>
      </c>
      <c r="AW30" s="138" t="str">
        <f t="shared" ca="1" si="47"/>
        <v/>
      </c>
      <c r="AX30" s="138">
        <f t="shared" ca="1" si="17"/>
        <v>0</v>
      </c>
      <c r="AY30" s="138" t="str">
        <f t="shared" ca="1" si="48"/>
        <v/>
      </c>
      <c r="AZ30" s="138">
        <f t="shared" ca="1" si="49"/>
        <v>0</v>
      </c>
      <c r="BA30" s="138" t="str">
        <f t="shared" ca="1" si="50"/>
        <v/>
      </c>
      <c r="BB30" s="138" t="e">
        <f t="shared" ca="1" si="51"/>
        <v>#N/A</v>
      </c>
      <c r="BC30" s="135">
        <f t="shared" ca="1" si="18"/>
        <v>1</v>
      </c>
      <c r="BD30" s="138" t="e">
        <f t="shared" ca="1" si="19"/>
        <v>#N/A</v>
      </c>
      <c r="BE30" s="138" t="e">
        <f t="shared" ca="1" si="52"/>
        <v>#N/A</v>
      </c>
      <c r="BF30" s="138">
        <f t="shared" ca="1" si="20"/>
        <v>0</v>
      </c>
      <c r="BG30" s="138" t="str">
        <f t="shared" ca="1" si="53"/>
        <v/>
      </c>
      <c r="BH30" s="138">
        <f t="shared" ca="1" si="21"/>
        <v>0</v>
      </c>
      <c r="BI30" s="138" t="str">
        <f t="shared" ca="1" si="54"/>
        <v/>
      </c>
      <c r="BJ30" s="138">
        <f t="shared" ca="1" si="22"/>
        <v>0</v>
      </c>
      <c r="BK30" s="138" t="str">
        <f t="shared" ca="1" si="55"/>
        <v/>
      </c>
      <c r="BL30" s="138">
        <f t="shared" ca="1" si="23"/>
        <v>0</v>
      </c>
      <c r="BM30" s="138" t="str">
        <f t="shared" ca="1" si="56"/>
        <v/>
      </c>
      <c r="BN30" s="138">
        <f t="shared" ca="1" si="57"/>
        <v>0</v>
      </c>
      <c r="BO30" s="138" t="str">
        <f t="shared" ca="1" si="58"/>
        <v/>
      </c>
      <c r="BP30" s="138" t="e">
        <f t="shared" ca="1" si="59"/>
        <v>#N/A</v>
      </c>
      <c r="BQ30" s="135">
        <f t="shared" ca="1" si="24"/>
        <v>1</v>
      </c>
      <c r="BR30" s="138" t="e">
        <f t="shared" ca="1" si="25"/>
        <v>#N/A</v>
      </c>
      <c r="BS30" s="138" t="e">
        <f t="shared" ca="1" si="60"/>
        <v>#N/A</v>
      </c>
      <c r="BT30" s="138">
        <f t="shared" ca="1" si="26"/>
        <v>0</v>
      </c>
      <c r="BU30" s="138" t="str">
        <f t="shared" ca="1" si="61"/>
        <v/>
      </c>
      <c r="BV30" s="138">
        <f t="shared" ca="1" si="27"/>
        <v>0</v>
      </c>
      <c r="BW30" s="138" t="str">
        <f t="shared" ca="1" si="62"/>
        <v/>
      </c>
      <c r="BX30" s="138">
        <f t="shared" ca="1" si="28"/>
        <v>0</v>
      </c>
      <c r="BY30" s="138" t="str">
        <f t="shared" ca="1" si="63"/>
        <v/>
      </c>
      <c r="BZ30" s="138">
        <f t="shared" ca="1" si="29"/>
        <v>0</v>
      </c>
      <c r="CA30" s="138" t="str">
        <f t="shared" ca="1" si="64"/>
        <v/>
      </c>
      <c r="CB30" s="138">
        <f t="shared" ca="1" si="65"/>
        <v>0</v>
      </c>
      <c r="CC30" s="138" t="str">
        <f t="shared" ca="1" si="66"/>
        <v/>
      </c>
      <c r="CD30" s="138" t="e">
        <f t="shared" ca="1" si="67"/>
        <v>#N/A</v>
      </c>
    </row>
    <row r="31" spans="1:82">
      <c r="A31" s="135">
        <f t="shared" si="30"/>
        <v>26</v>
      </c>
      <c r="B31" s="40"/>
      <c r="C31" s="154"/>
      <c r="D31" s="155"/>
      <c r="E31" s="155"/>
      <c r="F31" s="156"/>
      <c r="G31" s="42"/>
      <c r="H31" s="42"/>
      <c r="I31" s="42"/>
      <c r="J31" s="42"/>
      <c r="K31" s="42"/>
      <c r="L31" s="153" t="str">
        <f t="shared" ca="1" si="0"/>
        <v/>
      </c>
      <c r="M31" s="104"/>
      <c r="N31" s="135" t="b">
        <f t="shared" ca="1" si="31"/>
        <v>0</v>
      </c>
      <c r="O31" s="135" t="b">
        <f t="shared" si="32"/>
        <v>0</v>
      </c>
      <c r="P31" s="104"/>
      <c r="Q31" s="135">
        <f t="shared" si="33"/>
        <v>25</v>
      </c>
      <c r="R31" s="135">
        <f t="shared" ca="1" si="1"/>
        <v>0</v>
      </c>
      <c r="S31" s="135" t="b">
        <f t="shared" ca="1" si="2"/>
        <v>1</v>
      </c>
      <c r="T31" s="104"/>
      <c r="U31" s="135" t="e">
        <f t="shared" ca="1" si="3"/>
        <v>#N/A</v>
      </c>
      <c r="V31" s="135" t="e">
        <f t="shared" ca="1" si="34"/>
        <v>#N/A</v>
      </c>
      <c r="W31" s="105" t="str">
        <f t="shared" ca="1" si="4"/>
        <v/>
      </c>
      <c r="X31" s="105" t="e">
        <f ca="1" xml:space="preserve"> IF(Y31,IF(AN31="",CONCATENATE(UPPER(LEFT(SystemName,1)),RIGHT(SystemName,LEN(SystemName)-1)),"When " &amp; AN31 &amp; ", " &amp; SystemName) &amp; " shall not allow " &amp; BB31 &amp; " to " &amp; BP31 &amp; ".  If such an attacker tries, " &amp; SystemName &amp; " shall " &amp; CD31 &amp; " the attack.","Attackers, prohibited threats, or intended response not yet defined.")</f>
        <v>#N/A</v>
      </c>
      <c r="Y31" s="105" t="e">
        <f t="shared" ca="1" si="35"/>
        <v>#N/A</v>
      </c>
      <c r="Z31" s="135" t="e">
        <f t="shared" ca="1" si="5"/>
        <v>#N/A</v>
      </c>
      <c r="AA31" s="135">
        <f t="shared" ca="1" si="6"/>
        <v>1</v>
      </c>
      <c r="AB31" s="138" t="e">
        <f t="shared" ca="1" si="7"/>
        <v>#N/A</v>
      </c>
      <c r="AC31" s="138" t="e">
        <f t="shared" ca="1" si="36"/>
        <v>#N/A</v>
      </c>
      <c r="AD31" s="138">
        <f t="shared" ca="1" si="8"/>
        <v>0</v>
      </c>
      <c r="AE31" s="138" t="str">
        <f t="shared" ca="1" si="37"/>
        <v/>
      </c>
      <c r="AF31" s="138">
        <f t="shared" ca="1" si="9"/>
        <v>0</v>
      </c>
      <c r="AG31" s="138" t="str">
        <f t="shared" ca="1" si="38"/>
        <v/>
      </c>
      <c r="AH31" s="138">
        <f t="shared" ca="1" si="10"/>
        <v>0</v>
      </c>
      <c r="AI31" s="138" t="str">
        <f t="shared" ca="1" si="39"/>
        <v/>
      </c>
      <c r="AJ31" s="138">
        <f t="shared" ca="1" si="11"/>
        <v>0</v>
      </c>
      <c r="AK31" s="138" t="str">
        <f t="shared" ca="1" si="40"/>
        <v/>
      </c>
      <c r="AL31" s="138">
        <f t="shared" ca="1" si="41"/>
        <v>0</v>
      </c>
      <c r="AM31" s="138" t="str">
        <f t="shared" ca="1" si="42"/>
        <v/>
      </c>
      <c r="AN31" s="138" t="e">
        <f t="shared" ca="1" si="43"/>
        <v>#N/A</v>
      </c>
      <c r="AO31" s="135">
        <f t="shared" ca="1" si="12"/>
        <v>1</v>
      </c>
      <c r="AP31" s="138" t="e">
        <f t="shared" ca="1" si="13"/>
        <v>#N/A</v>
      </c>
      <c r="AQ31" s="138" t="e">
        <f t="shared" ca="1" si="44"/>
        <v>#N/A</v>
      </c>
      <c r="AR31" s="138">
        <f t="shared" ca="1" si="14"/>
        <v>0</v>
      </c>
      <c r="AS31" s="138" t="str">
        <f t="shared" ca="1" si="45"/>
        <v/>
      </c>
      <c r="AT31" s="138">
        <f t="shared" ca="1" si="15"/>
        <v>0</v>
      </c>
      <c r="AU31" s="138" t="str">
        <f t="shared" ca="1" si="46"/>
        <v/>
      </c>
      <c r="AV31" s="138">
        <f t="shared" ca="1" si="16"/>
        <v>0</v>
      </c>
      <c r="AW31" s="138" t="str">
        <f t="shared" ca="1" si="47"/>
        <v/>
      </c>
      <c r="AX31" s="138">
        <f t="shared" ca="1" si="17"/>
        <v>0</v>
      </c>
      <c r="AY31" s="138" t="str">
        <f t="shared" ca="1" si="48"/>
        <v/>
      </c>
      <c r="AZ31" s="138">
        <f t="shared" ca="1" si="49"/>
        <v>0</v>
      </c>
      <c r="BA31" s="138" t="str">
        <f t="shared" ca="1" si="50"/>
        <v/>
      </c>
      <c r="BB31" s="138" t="e">
        <f t="shared" ca="1" si="51"/>
        <v>#N/A</v>
      </c>
      <c r="BC31" s="135">
        <f t="shared" ca="1" si="18"/>
        <v>1</v>
      </c>
      <c r="BD31" s="138" t="e">
        <f t="shared" ca="1" si="19"/>
        <v>#N/A</v>
      </c>
      <c r="BE31" s="138" t="e">
        <f t="shared" ca="1" si="52"/>
        <v>#N/A</v>
      </c>
      <c r="BF31" s="138">
        <f t="shared" ca="1" si="20"/>
        <v>0</v>
      </c>
      <c r="BG31" s="138" t="str">
        <f t="shared" ca="1" si="53"/>
        <v/>
      </c>
      <c r="BH31" s="138">
        <f t="shared" ca="1" si="21"/>
        <v>0</v>
      </c>
      <c r="BI31" s="138" t="str">
        <f t="shared" ca="1" si="54"/>
        <v/>
      </c>
      <c r="BJ31" s="138">
        <f t="shared" ca="1" si="22"/>
        <v>0</v>
      </c>
      <c r="BK31" s="138" t="str">
        <f t="shared" ca="1" si="55"/>
        <v/>
      </c>
      <c r="BL31" s="138">
        <f t="shared" ca="1" si="23"/>
        <v>0</v>
      </c>
      <c r="BM31" s="138" t="str">
        <f t="shared" ca="1" si="56"/>
        <v/>
      </c>
      <c r="BN31" s="138">
        <f t="shared" ca="1" si="57"/>
        <v>0</v>
      </c>
      <c r="BO31" s="138" t="str">
        <f t="shared" ca="1" si="58"/>
        <v/>
      </c>
      <c r="BP31" s="138" t="e">
        <f t="shared" ca="1" si="59"/>
        <v>#N/A</v>
      </c>
      <c r="BQ31" s="135">
        <f t="shared" ca="1" si="24"/>
        <v>1</v>
      </c>
      <c r="BR31" s="138" t="e">
        <f t="shared" ca="1" si="25"/>
        <v>#N/A</v>
      </c>
      <c r="BS31" s="138" t="e">
        <f t="shared" ca="1" si="60"/>
        <v>#N/A</v>
      </c>
      <c r="BT31" s="138">
        <f t="shared" ca="1" si="26"/>
        <v>0</v>
      </c>
      <c r="BU31" s="138" t="str">
        <f t="shared" ca="1" si="61"/>
        <v/>
      </c>
      <c r="BV31" s="138">
        <f t="shared" ca="1" si="27"/>
        <v>0</v>
      </c>
      <c r="BW31" s="138" t="str">
        <f t="shared" ca="1" si="62"/>
        <v/>
      </c>
      <c r="BX31" s="138">
        <f t="shared" ca="1" si="28"/>
        <v>0</v>
      </c>
      <c r="BY31" s="138" t="str">
        <f t="shared" ca="1" si="63"/>
        <v/>
      </c>
      <c r="BZ31" s="138">
        <f t="shared" ca="1" si="29"/>
        <v>0</v>
      </c>
      <c r="CA31" s="138" t="str">
        <f t="shared" ca="1" si="64"/>
        <v/>
      </c>
      <c r="CB31" s="138">
        <f t="shared" ca="1" si="65"/>
        <v>0</v>
      </c>
      <c r="CC31" s="138" t="str">
        <f t="shared" ca="1" si="66"/>
        <v/>
      </c>
      <c r="CD31" s="138" t="e">
        <f t="shared" ca="1" si="67"/>
        <v>#N/A</v>
      </c>
    </row>
    <row r="32" spans="1:82">
      <c r="A32" s="135">
        <f t="shared" si="30"/>
        <v>27</v>
      </c>
      <c r="B32" s="40"/>
      <c r="C32" s="154"/>
      <c r="D32" s="155"/>
      <c r="E32" s="155"/>
      <c r="F32" s="156"/>
      <c r="G32" s="42"/>
      <c r="H32" s="42"/>
      <c r="I32" s="42"/>
      <c r="J32" s="42"/>
      <c r="K32" s="42"/>
      <c r="L32" s="153" t="str">
        <f t="shared" ca="1" si="0"/>
        <v/>
      </c>
      <c r="M32" s="104"/>
      <c r="N32" s="135" t="b">
        <f t="shared" ca="1" si="31"/>
        <v>0</v>
      </c>
      <c r="O32" s="135" t="b">
        <f t="shared" si="32"/>
        <v>0</v>
      </c>
      <c r="P32" s="104"/>
      <c r="Q32" s="135">
        <f t="shared" si="33"/>
        <v>26</v>
      </c>
      <c r="R32" s="135">
        <f t="shared" ca="1" si="1"/>
        <v>0</v>
      </c>
      <c r="S32" s="135" t="b">
        <f t="shared" ca="1" si="2"/>
        <v>1</v>
      </c>
      <c r="T32" s="104"/>
      <c r="U32" s="135" t="e">
        <f t="shared" ca="1" si="3"/>
        <v>#N/A</v>
      </c>
      <c r="V32" s="135" t="e">
        <f t="shared" ca="1" si="34"/>
        <v>#N/A</v>
      </c>
      <c r="W32" s="105" t="str">
        <f t="shared" ca="1" si="4"/>
        <v/>
      </c>
      <c r="X32" s="105" t="e">
        <f ca="1" xml:space="preserve"> IF(Y32,IF(AN32="",CONCATENATE(UPPER(LEFT(SystemName,1)),RIGHT(SystemName,LEN(SystemName)-1)),"When " &amp; AN32 &amp; ", " &amp; SystemName) &amp; " shall not allow " &amp; BB32 &amp; " to " &amp; BP32 &amp; ".  If such an attacker tries, " &amp; SystemName &amp; " shall " &amp; CD32 &amp; " the attack.","Attackers, prohibited threats, or intended response not yet defined.")</f>
        <v>#N/A</v>
      </c>
      <c r="Y32" s="105" t="e">
        <f t="shared" ca="1" si="35"/>
        <v>#N/A</v>
      </c>
      <c r="Z32" s="135" t="e">
        <f t="shared" ca="1" si="5"/>
        <v>#N/A</v>
      </c>
      <c r="AA32" s="135">
        <f t="shared" ca="1" si="6"/>
        <v>1</v>
      </c>
      <c r="AB32" s="138" t="e">
        <f t="shared" ca="1" si="7"/>
        <v>#N/A</v>
      </c>
      <c r="AC32" s="138" t="e">
        <f t="shared" ca="1" si="36"/>
        <v>#N/A</v>
      </c>
      <c r="AD32" s="138">
        <f t="shared" ca="1" si="8"/>
        <v>0</v>
      </c>
      <c r="AE32" s="138" t="str">
        <f t="shared" ca="1" si="37"/>
        <v/>
      </c>
      <c r="AF32" s="138">
        <f t="shared" ca="1" si="9"/>
        <v>0</v>
      </c>
      <c r="AG32" s="138" t="str">
        <f t="shared" ca="1" si="38"/>
        <v/>
      </c>
      <c r="AH32" s="138">
        <f t="shared" ca="1" si="10"/>
        <v>0</v>
      </c>
      <c r="AI32" s="138" t="str">
        <f t="shared" ca="1" si="39"/>
        <v/>
      </c>
      <c r="AJ32" s="138">
        <f t="shared" ca="1" si="11"/>
        <v>0</v>
      </c>
      <c r="AK32" s="138" t="str">
        <f t="shared" ca="1" si="40"/>
        <v/>
      </c>
      <c r="AL32" s="138">
        <f t="shared" ca="1" si="41"/>
        <v>0</v>
      </c>
      <c r="AM32" s="138" t="str">
        <f t="shared" ca="1" si="42"/>
        <v/>
      </c>
      <c r="AN32" s="138" t="e">
        <f t="shared" ca="1" si="43"/>
        <v>#N/A</v>
      </c>
      <c r="AO32" s="135">
        <f t="shared" ca="1" si="12"/>
        <v>1</v>
      </c>
      <c r="AP32" s="138" t="e">
        <f t="shared" ca="1" si="13"/>
        <v>#N/A</v>
      </c>
      <c r="AQ32" s="138" t="e">
        <f t="shared" ca="1" si="44"/>
        <v>#N/A</v>
      </c>
      <c r="AR32" s="138">
        <f t="shared" ca="1" si="14"/>
        <v>0</v>
      </c>
      <c r="AS32" s="138" t="str">
        <f t="shared" ca="1" si="45"/>
        <v/>
      </c>
      <c r="AT32" s="138">
        <f t="shared" ca="1" si="15"/>
        <v>0</v>
      </c>
      <c r="AU32" s="138" t="str">
        <f t="shared" ca="1" si="46"/>
        <v/>
      </c>
      <c r="AV32" s="138">
        <f t="shared" ca="1" si="16"/>
        <v>0</v>
      </c>
      <c r="AW32" s="138" t="str">
        <f t="shared" ca="1" si="47"/>
        <v/>
      </c>
      <c r="AX32" s="138">
        <f t="shared" ca="1" si="17"/>
        <v>0</v>
      </c>
      <c r="AY32" s="138" t="str">
        <f t="shared" ca="1" si="48"/>
        <v/>
      </c>
      <c r="AZ32" s="138">
        <f t="shared" ca="1" si="49"/>
        <v>0</v>
      </c>
      <c r="BA32" s="138" t="str">
        <f t="shared" ca="1" si="50"/>
        <v/>
      </c>
      <c r="BB32" s="138" t="e">
        <f t="shared" ca="1" si="51"/>
        <v>#N/A</v>
      </c>
      <c r="BC32" s="135">
        <f t="shared" ca="1" si="18"/>
        <v>1</v>
      </c>
      <c r="BD32" s="138" t="e">
        <f t="shared" ca="1" si="19"/>
        <v>#N/A</v>
      </c>
      <c r="BE32" s="138" t="e">
        <f t="shared" ca="1" si="52"/>
        <v>#N/A</v>
      </c>
      <c r="BF32" s="138">
        <f t="shared" ca="1" si="20"/>
        <v>0</v>
      </c>
      <c r="BG32" s="138" t="str">
        <f t="shared" ca="1" si="53"/>
        <v/>
      </c>
      <c r="BH32" s="138">
        <f t="shared" ca="1" si="21"/>
        <v>0</v>
      </c>
      <c r="BI32" s="138" t="str">
        <f t="shared" ca="1" si="54"/>
        <v/>
      </c>
      <c r="BJ32" s="138">
        <f t="shared" ca="1" si="22"/>
        <v>0</v>
      </c>
      <c r="BK32" s="138" t="str">
        <f t="shared" ca="1" si="55"/>
        <v/>
      </c>
      <c r="BL32" s="138">
        <f t="shared" ca="1" si="23"/>
        <v>0</v>
      </c>
      <c r="BM32" s="138" t="str">
        <f t="shared" ca="1" si="56"/>
        <v/>
      </c>
      <c r="BN32" s="138">
        <f t="shared" ca="1" si="57"/>
        <v>0</v>
      </c>
      <c r="BO32" s="138" t="str">
        <f t="shared" ca="1" si="58"/>
        <v/>
      </c>
      <c r="BP32" s="138" t="e">
        <f t="shared" ca="1" si="59"/>
        <v>#N/A</v>
      </c>
      <c r="BQ32" s="135">
        <f t="shared" ca="1" si="24"/>
        <v>1</v>
      </c>
      <c r="BR32" s="138" t="e">
        <f t="shared" ca="1" si="25"/>
        <v>#N/A</v>
      </c>
      <c r="BS32" s="138" t="e">
        <f t="shared" ca="1" si="60"/>
        <v>#N/A</v>
      </c>
      <c r="BT32" s="138">
        <f t="shared" ca="1" si="26"/>
        <v>0</v>
      </c>
      <c r="BU32" s="138" t="str">
        <f t="shared" ca="1" si="61"/>
        <v/>
      </c>
      <c r="BV32" s="138">
        <f t="shared" ca="1" si="27"/>
        <v>0</v>
      </c>
      <c r="BW32" s="138" t="str">
        <f t="shared" ca="1" si="62"/>
        <v/>
      </c>
      <c r="BX32" s="138">
        <f t="shared" ca="1" si="28"/>
        <v>0</v>
      </c>
      <c r="BY32" s="138" t="str">
        <f t="shared" ca="1" si="63"/>
        <v/>
      </c>
      <c r="BZ32" s="138">
        <f t="shared" ca="1" si="29"/>
        <v>0</v>
      </c>
      <c r="CA32" s="138" t="str">
        <f t="shared" ca="1" si="64"/>
        <v/>
      </c>
      <c r="CB32" s="138">
        <f t="shared" ca="1" si="65"/>
        <v>0</v>
      </c>
      <c r="CC32" s="138" t="str">
        <f t="shared" ca="1" si="66"/>
        <v/>
      </c>
      <c r="CD32" s="138" t="e">
        <f t="shared" ca="1" si="67"/>
        <v>#N/A</v>
      </c>
    </row>
    <row r="33" spans="1:82">
      <c r="A33" s="135">
        <f t="shared" si="30"/>
        <v>28</v>
      </c>
      <c r="B33" s="40"/>
      <c r="C33" s="154"/>
      <c r="D33" s="155"/>
      <c r="E33" s="155"/>
      <c r="F33" s="156"/>
      <c r="G33" s="42"/>
      <c r="H33" s="42"/>
      <c r="I33" s="42"/>
      <c r="J33" s="42"/>
      <c r="K33" s="42"/>
      <c r="L33" s="153" t="str">
        <f t="shared" ca="1" si="0"/>
        <v/>
      </c>
      <c r="M33" s="104"/>
      <c r="N33" s="135" t="b">
        <f t="shared" ca="1" si="31"/>
        <v>0</v>
      </c>
      <c r="O33" s="135" t="b">
        <f t="shared" si="32"/>
        <v>0</v>
      </c>
      <c r="P33" s="104"/>
      <c r="Q33" s="135">
        <f t="shared" si="33"/>
        <v>27</v>
      </c>
      <c r="R33" s="135">
        <f t="shared" ca="1" si="1"/>
        <v>0</v>
      </c>
      <c r="S33" s="135" t="b">
        <f t="shared" ca="1" si="2"/>
        <v>1</v>
      </c>
      <c r="T33" s="104"/>
      <c r="U33" s="135" t="e">
        <f t="shared" ca="1" si="3"/>
        <v>#N/A</v>
      </c>
      <c r="V33" s="135" t="e">
        <f t="shared" ca="1" si="34"/>
        <v>#N/A</v>
      </c>
      <c r="W33" s="105" t="str">
        <f t="shared" ca="1" si="4"/>
        <v/>
      </c>
      <c r="X33" s="105" t="e">
        <f ca="1" xml:space="preserve"> IF(Y33,IF(AN33="",CONCATENATE(UPPER(LEFT(SystemName,1)),RIGHT(SystemName,LEN(SystemName)-1)),"When " &amp; AN33 &amp; ", " &amp; SystemName) &amp; " shall not allow " &amp; BB33 &amp; " to " &amp; BP33 &amp; ".  If such an attacker tries, " &amp; SystemName &amp; " shall " &amp; CD33 &amp; " the attack.","Attackers, prohibited threats, or intended response not yet defined.")</f>
        <v>#N/A</v>
      </c>
      <c r="Y33" s="105" t="e">
        <f t="shared" ca="1" si="35"/>
        <v>#N/A</v>
      </c>
      <c r="Z33" s="135" t="e">
        <f t="shared" ca="1" si="5"/>
        <v>#N/A</v>
      </c>
      <c r="AA33" s="135">
        <f t="shared" ca="1" si="6"/>
        <v>1</v>
      </c>
      <c r="AB33" s="138" t="e">
        <f t="shared" ca="1" si="7"/>
        <v>#N/A</v>
      </c>
      <c r="AC33" s="138" t="e">
        <f t="shared" ca="1" si="36"/>
        <v>#N/A</v>
      </c>
      <c r="AD33" s="138">
        <f t="shared" ca="1" si="8"/>
        <v>0</v>
      </c>
      <c r="AE33" s="138" t="str">
        <f t="shared" ca="1" si="37"/>
        <v/>
      </c>
      <c r="AF33" s="138">
        <f t="shared" ca="1" si="9"/>
        <v>0</v>
      </c>
      <c r="AG33" s="138" t="str">
        <f t="shared" ca="1" si="38"/>
        <v/>
      </c>
      <c r="AH33" s="138">
        <f t="shared" ca="1" si="10"/>
        <v>0</v>
      </c>
      <c r="AI33" s="138" t="str">
        <f t="shared" ca="1" si="39"/>
        <v/>
      </c>
      <c r="AJ33" s="138">
        <f t="shared" ca="1" si="11"/>
        <v>0</v>
      </c>
      <c r="AK33" s="138" t="str">
        <f t="shared" ca="1" si="40"/>
        <v/>
      </c>
      <c r="AL33" s="138">
        <f t="shared" ca="1" si="41"/>
        <v>0</v>
      </c>
      <c r="AM33" s="138" t="str">
        <f t="shared" ca="1" si="42"/>
        <v/>
      </c>
      <c r="AN33" s="138" t="e">
        <f t="shared" ca="1" si="43"/>
        <v>#N/A</v>
      </c>
      <c r="AO33" s="135">
        <f t="shared" ca="1" si="12"/>
        <v>1</v>
      </c>
      <c r="AP33" s="138" t="e">
        <f t="shared" ca="1" si="13"/>
        <v>#N/A</v>
      </c>
      <c r="AQ33" s="138" t="e">
        <f t="shared" ca="1" si="44"/>
        <v>#N/A</v>
      </c>
      <c r="AR33" s="138">
        <f t="shared" ca="1" si="14"/>
        <v>0</v>
      </c>
      <c r="AS33" s="138" t="str">
        <f t="shared" ca="1" si="45"/>
        <v/>
      </c>
      <c r="AT33" s="138">
        <f t="shared" ca="1" si="15"/>
        <v>0</v>
      </c>
      <c r="AU33" s="138" t="str">
        <f t="shared" ca="1" si="46"/>
        <v/>
      </c>
      <c r="AV33" s="138">
        <f t="shared" ca="1" si="16"/>
        <v>0</v>
      </c>
      <c r="AW33" s="138" t="str">
        <f t="shared" ca="1" si="47"/>
        <v/>
      </c>
      <c r="AX33" s="138">
        <f t="shared" ca="1" si="17"/>
        <v>0</v>
      </c>
      <c r="AY33" s="138" t="str">
        <f t="shared" ca="1" si="48"/>
        <v/>
      </c>
      <c r="AZ33" s="138">
        <f t="shared" ca="1" si="49"/>
        <v>0</v>
      </c>
      <c r="BA33" s="138" t="str">
        <f t="shared" ca="1" si="50"/>
        <v/>
      </c>
      <c r="BB33" s="138" t="e">
        <f t="shared" ca="1" si="51"/>
        <v>#N/A</v>
      </c>
      <c r="BC33" s="135">
        <f t="shared" ca="1" si="18"/>
        <v>1</v>
      </c>
      <c r="BD33" s="138" t="e">
        <f t="shared" ca="1" si="19"/>
        <v>#N/A</v>
      </c>
      <c r="BE33" s="138" t="e">
        <f t="shared" ca="1" si="52"/>
        <v>#N/A</v>
      </c>
      <c r="BF33" s="138">
        <f t="shared" ca="1" si="20"/>
        <v>0</v>
      </c>
      <c r="BG33" s="138" t="str">
        <f t="shared" ca="1" si="53"/>
        <v/>
      </c>
      <c r="BH33" s="138">
        <f t="shared" ca="1" si="21"/>
        <v>0</v>
      </c>
      <c r="BI33" s="138" t="str">
        <f t="shared" ca="1" si="54"/>
        <v/>
      </c>
      <c r="BJ33" s="138">
        <f t="shared" ca="1" si="22"/>
        <v>0</v>
      </c>
      <c r="BK33" s="138" t="str">
        <f t="shared" ca="1" si="55"/>
        <v/>
      </c>
      <c r="BL33" s="138">
        <f t="shared" ca="1" si="23"/>
        <v>0</v>
      </c>
      <c r="BM33" s="138" t="str">
        <f t="shared" ca="1" si="56"/>
        <v/>
      </c>
      <c r="BN33" s="138">
        <f t="shared" ca="1" si="57"/>
        <v>0</v>
      </c>
      <c r="BO33" s="138" t="str">
        <f t="shared" ca="1" si="58"/>
        <v/>
      </c>
      <c r="BP33" s="138" t="e">
        <f t="shared" ca="1" si="59"/>
        <v>#N/A</v>
      </c>
      <c r="BQ33" s="135">
        <f t="shared" ca="1" si="24"/>
        <v>1</v>
      </c>
      <c r="BR33" s="138" t="e">
        <f t="shared" ca="1" si="25"/>
        <v>#N/A</v>
      </c>
      <c r="BS33" s="138" t="e">
        <f t="shared" ca="1" si="60"/>
        <v>#N/A</v>
      </c>
      <c r="BT33" s="138">
        <f t="shared" ca="1" si="26"/>
        <v>0</v>
      </c>
      <c r="BU33" s="138" t="str">
        <f t="shared" ca="1" si="61"/>
        <v/>
      </c>
      <c r="BV33" s="138">
        <f t="shared" ca="1" si="27"/>
        <v>0</v>
      </c>
      <c r="BW33" s="138" t="str">
        <f t="shared" ca="1" si="62"/>
        <v/>
      </c>
      <c r="BX33" s="138">
        <f t="shared" ca="1" si="28"/>
        <v>0</v>
      </c>
      <c r="BY33" s="138" t="str">
        <f t="shared" ca="1" si="63"/>
        <v/>
      </c>
      <c r="BZ33" s="138">
        <f t="shared" ca="1" si="29"/>
        <v>0</v>
      </c>
      <c r="CA33" s="138" t="str">
        <f t="shared" ca="1" si="64"/>
        <v/>
      </c>
      <c r="CB33" s="138">
        <f t="shared" ca="1" si="65"/>
        <v>0</v>
      </c>
      <c r="CC33" s="138" t="str">
        <f t="shared" ca="1" si="66"/>
        <v/>
      </c>
      <c r="CD33" s="138" t="e">
        <f t="shared" ca="1" si="67"/>
        <v>#N/A</v>
      </c>
    </row>
    <row r="34" spans="1:82">
      <c r="A34" s="135">
        <f t="shared" si="30"/>
        <v>29</v>
      </c>
      <c r="B34" s="40"/>
      <c r="C34" s="154"/>
      <c r="D34" s="155"/>
      <c r="E34" s="155"/>
      <c r="F34" s="156"/>
      <c r="G34" s="42"/>
      <c r="H34" s="42"/>
      <c r="I34" s="42"/>
      <c r="J34" s="42"/>
      <c r="K34" s="42"/>
      <c r="L34" s="153" t="str">
        <f t="shared" ca="1" si="0"/>
        <v/>
      </c>
      <c r="M34" s="104"/>
      <c r="N34" s="135" t="b">
        <f t="shared" ca="1" si="31"/>
        <v>0</v>
      </c>
      <c r="O34" s="135" t="b">
        <f t="shared" si="32"/>
        <v>0</v>
      </c>
      <c r="P34" s="104"/>
      <c r="Q34" s="135">
        <f t="shared" si="33"/>
        <v>28</v>
      </c>
      <c r="R34" s="135">
        <f t="shared" ca="1" si="1"/>
        <v>0</v>
      </c>
      <c r="S34" s="135" t="b">
        <f t="shared" ca="1" si="2"/>
        <v>1</v>
      </c>
      <c r="T34" s="104"/>
      <c r="U34" s="135" t="e">
        <f t="shared" ca="1" si="3"/>
        <v>#N/A</v>
      </c>
      <c r="V34" s="135" t="e">
        <f t="shared" ca="1" si="34"/>
        <v>#N/A</v>
      </c>
      <c r="W34" s="105" t="str">
        <f t="shared" ca="1" si="4"/>
        <v/>
      </c>
      <c r="X34" s="105" t="e">
        <f ca="1" xml:space="preserve"> IF(Y34,IF(AN34="",CONCATENATE(UPPER(LEFT(SystemName,1)),RIGHT(SystemName,LEN(SystemName)-1)),"When " &amp; AN34 &amp; ", " &amp; SystemName) &amp; " shall not allow " &amp; BB34 &amp; " to " &amp; BP34 &amp; ".  If such an attacker tries, " &amp; SystemName &amp; " shall " &amp; CD34 &amp; " the attack.","Attackers, prohibited threats, or intended response not yet defined.")</f>
        <v>#N/A</v>
      </c>
      <c r="Y34" s="105" t="e">
        <f t="shared" ca="1" si="35"/>
        <v>#N/A</v>
      </c>
      <c r="Z34" s="135" t="e">
        <f t="shared" ca="1" si="5"/>
        <v>#N/A</v>
      </c>
      <c r="AA34" s="135">
        <f t="shared" ca="1" si="6"/>
        <v>1</v>
      </c>
      <c r="AB34" s="138" t="e">
        <f t="shared" ca="1" si="7"/>
        <v>#N/A</v>
      </c>
      <c r="AC34" s="138" t="e">
        <f t="shared" ca="1" si="36"/>
        <v>#N/A</v>
      </c>
      <c r="AD34" s="138">
        <f t="shared" ca="1" si="8"/>
        <v>0</v>
      </c>
      <c r="AE34" s="138" t="str">
        <f t="shared" ca="1" si="37"/>
        <v/>
      </c>
      <c r="AF34" s="138">
        <f t="shared" ca="1" si="9"/>
        <v>0</v>
      </c>
      <c r="AG34" s="138" t="str">
        <f t="shared" ca="1" si="38"/>
        <v/>
      </c>
      <c r="AH34" s="138">
        <f t="shared" ca="1" si="10"/>
        <v>0</v>
      </c>
      <c r="AI34" s="138" t="str">
        <f t="shared" ca="1" si="39"/>
        <v/>
      </c>
      <c r="AJ34" s="138">
        <f t="shared" ca="1" si="11"/>
        <v>0</v>
      </c>
      <c r="AK34" s="138" t="str">
        <f t="shared" ca="1" si="40"/>
        <v/>
      </c>
      <c r="AL34" s="138">
        <f t="shared" ca="1" si="41"/>
        <v>0</v>
      </c>
      <c r="AM34" s="138" t="str">
        <f t="shared" ca="1" si="42"/>
        <v/>
      </c>
      <c r="AN34" s="138" t="e">
        <f t="shared" ca="1" si="43"/>
        <v>#N/A</v>
      </c>
      <c r="AO34" s="135">
        <f t="shared" ca="1" si="12"/>
        <v>1</v>
      </c>
      <c r="AP34" s="138" t="e">
        <f t="shared" ca="1" si="13"/>
        <v>#N/A</v>
      </c>
      <c r="AQ34" s="138" t="e">
        <f t="shared" ca="1" si="44"/>
        <v>#N/A</v>
      </c>
      <c r="AR34" s="138">
        <f t="shared" ca="1" si="14"/>
        <v>0</v>
      </c>
      <c r="AS34" s="138" t="str">
        <f t="shared" ca="1" si="45"/>
        <v/>
      </c>
      <c r="AT34" s="138">
        <f t="shared" ca="1" si="15"/>
        <v>0</v>
      </c>
      <c r="AU34" s="138" t="str">
        <f t="shared" ca="1" si="46"/>
        <v/>
      </c>
      <c r="AV34" s="138">
        <f t="shared" ca="1" si="16"/>
        <v>0</v>
      </c>
      <c r="AW34" s="138" t="str">
        <f t="shared" ca="1" si="47"/>
        <v/>
      </c>
      <c r="AX34" s="138">
        <f t="shared" ca="1" si="17"/>
        <v>0</v>
      </c>
      <c r="AY34" s="138" t="str">
        <f t="shared" ca="1" si="48"/>
        <v/>
      </c>
      <c r="AZ34" s="138">
        <f t="shared" ca="1" si="49"/>
        <v>0</v>
      </c>
      <c r="BA34" s="138" t="str">
        <f t="shared" ca="1" si="50"/>
        <v/>
      </c>
      <c r="BB34" s="138" t="e">
        <f t="shared" ca="1" si="51"/>
        <v>#N/A</v>
      </c>
      <c r="BC34" s="135">
        <f t="shared" ca="1" si="18"/>
        <v>1</v>
      </c>
      <c r="BD34" s="138" t="e">
        <f t="shared" ca="1" si="19"/>
        <v>#N/A</v>
      </c>
      <c r="BE34" s="138" t="e">
        <f t="shared" ca="1" si="52"/>
        <v>#N/A</v>
      </c>
      <c r="BF34" s="138">
        <f t="shared" ca="1" si="20"/>
        <v>0</v>
      </c>
      <c r="BG34" s="138" t="str">
        <f t="shared" ca="1" si="53"/>
        <v/>
      </c>
      <c r="BH34" s="138">
        <f t="shared" ca="1" si="21"/>
        <v>0</v>
      </c>
      <c r="BI34" s="138" t="str">
        <f t="shared" ca="1" si="54"/>
        <v/>
      </c>
      <c r="BJ34" s="138">
        <f t="shared" ca="1" si="22"/>
        <v>0</v>
      </c>
      <c r="BK34" s="138" t="str">
        <f t="shared" ca="1" si="55"/>
        <v/>
      </c>
      <c r="BL34" s="138">
        <f t="shared" ca="1" si="23"/>
        <v>0</v>
      </c>
      <c r="BM34" s="138" t="str">
        <f t="shared" ca="1" si="56"/>
        <v/>
      </c>
      <c r="BN34" s="138">
        <f t="shared" ca="1" si="57"/>
        <v>0</v>
      </c>
      <c r="BO34" s="138" t="str">
        <f t="shared" ca="1" si="58"/>
        <v/>
      </c>
      <c r="BP34" s="138" t="e">
        <f t="shared" ca="1" si="59"/>
        <v>#N/A</v>
      </c>
      <c r="BQ34" s="135">
        <f t="shared" ca="1" si="24"/>
        <v>1</v>
      </c>
      <c r="BR34" s="138" t="e">
        <f t="shared" ca="1" si="25"/>
        <v>#N/A</v>
      </c>
      <c r="BS34" s="138" t="e">
        <f t="shared" ca="1" si="60"/>
        <v>#N/A</v>
      </c>
      <c r="BT34" s="138">
        <f t="shared" ca="1" si="26"/>
        <v>0</v>
      </c>
      <c r="BU34" s="138" t="str">
        <f t="shared" ca="1" si="61"/>
        <v/>
      </c>
      <c r="BV34" s="138">
        <f t="shared" ca="1" si="27"/>
        <v>0</v>
      </c>
      <c r="BW34" s="138" t="str">
        <f t="shared" ca="1" si="62"/>
        <v/>
      </c>
      <c r="BX34" s="138">
        <f t="shared" ca="1" si="28"/>
        <v>0</v>
      </c>
      <c r="BY34" s="138" t="str">
        <f t="shared" ca="1" si="63"/>
        <v/>
      </c>
      <c r="BZ34" s="138">
        <f t="shared" ca="1" si="29"/>
        <v>0</v>
      </c>
      <c r="CA34" s="138" t="str">
        <f t="shared" ca="1" si="64"/>
        <v/>
      </c>
      <c r="CB34" s="138">
        <f t="shared" ca="1" si="65"/>
        <v>0</v>
      </c>
      <c r="CC34" s="138" t="str">
        <f t="shared" ca="1" si="66"/>
        <v/>
      </c>
      <c r="CD34" s="138" t="e">
        <f t="shared" ca="1" si="67"/>
        <v>#N/A</v>
      </c>
    </row>
    <row r="35" spans="1:82">
      <c r="A35" s="135">
        <f t="shared" si="30"/>
        <v>30</v>
      </c>
      <c r="B35" s="40"/>
      <c r="C35" s="154"/>
      <c r="D35" s="155"/>
      <c r="E35" s="155"/>
      <c r="F35" s="156"/>
      <c r="G35" s="42"/>
      <c r="H35" s="42"/>
      <c r="I35" s="42"/>
      <c r="J35" s="42"/>
      <c r="K35" s="42"/>
      <c r="L35" s="153" t="str">
        <f t="shared" ca="1" si="0"/>
        <v/>
      </c>
      <c r="M35" s="104"/>
      <c r="N35" s="135" t="b">
        <f t="shared" ca="1" si="31"/>
        <v>0</v>
      </c>
      <c r="O35" s="135" t="b">
        <f t="shared" si="32"/>
        <v>0</v>
      </c>
      <c r="P35" s="104"/>
      <c r="Q35" s="135">
        <f t="shared" si="33"/>
        <v>29</v>
      </c>
      <c r="R35" s="135">
        <f t="shared" ca="1" si="1"/>
        <v>0</v>
      </c>
      <c r="S35" s="135" t="b">
        <f t="shared" ca="1" si="2"/>
        <v>1</v>
      </c>
      <c r="T35" s="104"/>
      <c r="U35" s="135" t="e">
        <f t="shared" ca="1" si="3"/>
        <v>#N/A</v>
      </c>
      <c r="V35" s="135" t="e">
        <f t="shared" ca="1" si="34"/>
        <v>#N/A</v>
      </c>
      <c r="W35" s="105" t="str">
        <f t="shared" ca="1" si="4"/>
        <v/>
      </c>
      <c r="X35" s="105" t="e">
        <f ca="1" xml:space="preserve"> IF(Y35,IF(AN35="",CONCATENATE(UPPER(LEFT(SystemName,1)),RIGHT(SystemName,LEN(SystemName)-1)),"When " &amp; AN35 &amp; ", " &amp; SystemName) &amp; " shall not allow " &amp; BB35 &amp; " to " &amp; BP35 &amp; ".  If such an attacker tries, " &amp; SystemName &amp; " shall " &amp; CD35 &amp; " the attack.","Attackers, prohibited threats, or intended response not yet defined.")</f>
        <v>#N/A</v>
      </c>
      <c r="Y35" s="105" t="e">
        <f t="shared" ca="1" si="35"/>
        <v>#N/A</v>
      </c>
      <c r="Z35" s="135" t="e">
        <f t="shared" ca="1" si="5"/>
        <v>#N/A</v>
      </c>
      <c r="AA35" s="135">
        <f t="shared" ca="1" si="6"/>
        <v>1</v>
      </c>
      <c r="AB35" s="138" t="e">
        <f t="shared" ca="1" si="7"/>
        <v>#N/A</v>
      </c>
      <c r="AC35" s="138" t="e">
        <f t="shared" ca="1" si="36"/>
        <v>#N/A</v>
      </c>
      <c r="AD35" s="138">
        <f t="shared" ca="1" si="8"/>
        <v>0</v>
      </c>
      <c r="AE35" s="138" t="str">
        <f t="shared" ca="1" si="37"/>
        <v/>
      </c>
      <c r="AF35" s="138">
        <f t="shared" ca="1" si="9"/>
        <v>0</v>
      </c>
      <c r="AG35" s="138" t="str">
        <f t="shared" ca="1" si="38"/>
        <v/>
      </c>
      <c r="AH35" s="138">
        <f t="shared" ca="1" si="10"/>
        <v>0</v>
      </c>
      <c r="AI35" s="138" t="str">
        <f t="shared" ca="1" si="39"/>
        <v/>
      </c>
      <c r="AJ35" s="138">
        <f t="shared" ca="1" si="11"/>
        <v>0</v>
      </c>
      <c r="AK35" s="138" t="str">
        <f t="shared" ca="1" si="40"/>
        <v/>
      </c>
      <c r="AL35" s="138">
        <f t="shared" ca="1" si="41"/>
        <v>0</v>
      </c>
      <c r="AM35" s="138" t="str">
        <f t="shared" ca="1" si="42"/>
        <v/>
      </c>
      <c r="AN35" s="138" t="e">
        <f t="shared" ca="1" si="43"/>
        <v>#N/A</v>
      </c>
      <c r="AO35" s="135">
        <f t="shared" ca="1" si="12"/>
        <v>1</v>
      </c>
      <c r="AP35" s="138" t="e">
        <f t="shared" ca="1" si="13"/>
        <v>#N/A</v>
      </c>
      <c r="AQ35" s="138" t="e">
        <f t="shared" ca="1" si="44"/>
        <v>#N/A</v>
      </c>
      <c r="AR35" s="138">
        <f t="shared" ca="1" si="14"/>
        <v>0</v>
      </c>
      <c r="AS35" s="138" t="str">
        <f t="shared" ca="1" si="45"/>
        <v/>
      </c>
      <c r="AT35" s="138">
        <f t="shared" ca="1" si="15"/>
        <v>0</v>
      </c>
      <c r="AU35" s="138" t="str">
        <f t="shared" ca="1" si="46"/>
        <v/>
      </c>
      <c r="AV35" s="138">
        <f t="shared" ca="1" si="16"/>
        <v>0</v>
      </c>
      <c r="AW35" s="138" t="str">
        <f t="shared" ca="1" si="47"/>
        <v/>
      </c>
      <c r="AX35" s="138">
        <f t="shared" ca="1" si="17"/>
        <v>0</v>
      </c>
      <c r="AY35" s="138" t="str">
        <f t="shared" ca="1" si="48"/>
        <v/>
      </c>
      <c r="AZ35" s="138">
        <f t="shared" ca="1" si="49"/>
        <v>0</v>
      </c>
      <c r="BA35" s="138" t="str">
        <f t="shared" ca="1" si="50"/>
        <v/>
      </c>
      <c r="BB35" s="138" t="e">
        <f t="shared" ca="1" si="51"/>
        <v>#N/A</v>
      </c>
      <c r="BC35" s="135">
        <f t="shared" ca="1" si="18"/>
        <v>1</v>
      </c>
      <c r="BD35" s="138" t="e">
        <f t="shared" ca="1" si="19"/>
        <v>#N/A</v>
      </c>
      <c r="BE35" s="138" t="e">
        <f t="shared" ca="1" si="52"/>
        <v>#N/A</v>
      </c>
      <c r="BF35" s="138">
        <f t="shared" ca="1" si="20"/>
        <v>0</v>
      </c>
      <c r="BG35" s="138" t="str">
        <f t="shared" ca="1" si="53"/>
        <v/>
      </c>
      <c r="BH35" s="138">
        <f t="shared" ca="1" si="21"/>
        <v>0</v>
      </c>
      <c r="BI35" s="138" t="str">
        <f t="shared" ca="1" si="54"/>
        <v/>
      </c>
      <c r="BJ35" s="138">
        <f t="shared" ca="1" si="22"/>
        <v>0</v>
      </c>
      <c r="BK35" s="138" t="str">
        <f t="shared" ca="1" si="55"/>
        <v/>
      </c>
      <c r="BL35" s="138">
        <f t="shared" ca="1" si="23"/>
        <v>0</v>
      </c>
      <c r="BM35" s="138" t="str">
        <f t="shared" ca="1" si="56"/>
        <v/>
      </c>
      <c r="BN35" s="138">
        <f t="shared" ca="1" si="57"/>
        <v>0</v>
      </c>
      <c r="BO35" s="138" t="str">
        <f t="shared" ca="1" si="58"/>
        <v/>
      </c>
      <c r="BP35" s="138" t="e">
        <f t="shared" ca="1" si="59"/>
        <v>#N/A</v>
      </c>
      <c r="BQ35" s="135">
        <f t="shared" ca="1" si="24"/>
        <v>1</v>
      </c>
      <c r="BR35" s="138" t="e">
        <f t="shared" ca="1" si="25"/>
        <v>#N/A</v>
      </c>
      <c r="BS35" s="138" t="e">
        <f t="shared" ca="1" si="60"/>
        <v>#N/A</v>
      </c>
      <c r="BT35" s="138">
        <f t="shared" ca="1" si="26"/>
        <v>0</v>
      </c>
      <c r="BU35" s="138" t="str">
        <f t="shared" ca="1" si="61"/>
        <v/>
      </c>
      <c r="BV35" s="138">
        <f t="shared" ca="1" si="27"/>
        <v>0</v>
      </c>
      <c r="BW35" s="138" t="str">
        <f t="shared" ca="1" si="62"/>
        <v/>
      </c>
      <c r="BX35" s="138">
        <f t="shared" ca="1" si="28"/>
        <v>0</v>
      </c>
      <c r="BY35" s="138" t="str">
        <f t="shared" ca="1" si="63"/>
        <v/>
      </c>
      <c r="BZ35" s="138">
        <f t="shared" ca="1" si="29"/>
        <v>0</v>
      </c>
      <c r="CA35" s="138" t="str">
        <f t="shared" ca="1" si="64"/>
        <v/>
      </c>
      <c r="CB35" s="138">
        <f t="shared" ca="1" si="65"/>
        <v>0</v>
      </c>
      <c r="CC35" s="138" t="str">
        <f t="shared" ca="1" si="66"/>
        <v/>
      </c>
      <c r="CD35" s="138" t="e">
        <f t="shared" ca="1" si="67"/>
        <v>#N/A</v>
      </c>
    </row>
    <row r="36" spans="1:82">
      <c r="A36" s="135">
        <f t="shared" si="30"/>
        <v>31</v>
      </c>
      <c r="B36" s="40"/>
      <c r="C36" s="154"/>
      <c r="D36" s="155"/>
      <c r="E36" s="155"/>
      <c r="F36" s="156"/>
      <c r="G36" s="42"/>
      <c r="H36" s="42"/>
      <c r="I36" s="42"/>
      <c r="J36" s="42"/>
      <c r="K36" s="42"/>
      <c r="L36" s="153" t="str">
        <f t="shared" ca="1" si="0"/>
        <v/>
      </c>
      <c r="M36" s="104"/>
      <c r="N36" s="135" t="b">
        <f t="shared" ca="1" si="31"/>
        <v>0</v>
      </c>
      <c r="O36" s="135" t="b">
        <f t="shared" si="32"/>
        <v>0</v>
      </c>
      <c r="P36" s="104"/>
      <c r="Q36" s="135">
        <f t="shared" si="33"/>
        <v>30</v>
      </c>
      <c r="R36" s="135">
        <f t="shared" ca="1" si="1"/>
        <v>0</v>
      </c>
      <c r="S36" s="135" t="b">
        <f t="shared" ca="1" si="2"/>
        <v>1</v>
      </c>
      <c r="T36" s="104"/>
      <c r="U36" s="135" t="e">
        <f t="shared" ca="1" si="3"/>
        <v>#N/A</v>
      </c>
      <c r="V36" s="135" t="e">
        <f t="shared" ca="1" si="34"/>
        <v>#N/A</v>
      </c>
      <c r="W36" s="105" t="str">
        <f t="shared" ca="1" si="4"/>
        <v/>
      </c>
      <c r="X36" s="105" t="e">
        <f ca="1" xml:space="preserve"> IF(Y36,IF(AN36="",CONCATENATE(UPPER(LEFT(SystemName,1)),RIGHT(SystemName,LEN(SystemName)-1)),"When " &amp; AN36 &amp; ", " &amp; SystemName) &amp; " shall not allow " &amp; BB36 &amp; " to " &amp; BP36 &amp; ".  If such an attacker tries, " &amp; SystemName &amp; " shall " &amp; CD36 &amp; " the attack.","Attackers, prohibited threats, or intended response not yet defined.")</f>
        <v>#N/A</v>
      </c>
      <c r="Y36" s="105" t="e">
        <f t="shared" ca="1" si="35"/>
        <v>#N/A</v>
      </c>
      <c r="Z36" s="135" t="e">
        <f t="shared" ca="1" si="5"/>
        <v>#N/A</v>
      </c>
      <c r="AA36" s="135">
        <f t="shared" ca="1" si="6"/>
        <v>1</v>
      </c>
      <c r="AB36" s="138" t="e">
        <f t="shared" ca="1" si="7"/>
        <v>#N/A</v>
      </c>
      <c r="AC36" s="138" t="e">
        <f t="shared" ca="1" si="36"/>
        <v>#N/A</v>
      </c>
      <c r="AD36" s="138">
        <f t="shared" ca="1" si="8"/>
        <v>0</v>
      </c>
      <c r="AE36" s="138" t="str">
        <f t="shared" ca="1" si="37"/>
        <v/>
      </c>
      <c r="AF36" s="138">
        <f t="shared" ca="1" si="9"/>
        <v>0</v>
      </c>
      <c r="AG36" s="138" t="str">
        <f t="shared" ca="1" si="38"/>
        <v/>
      </c>
      <c r="AH36" s="138">
        <f t="shared" ca="1" si="10"/>
        <v>0</v>
      </c>
      <c r="AI36" s="138" t="str">
        <f t="shared" ca="1" si="39"/>
        <v/>
      </c>
      <c r="AJ36" s="138">
        <f t="shared" ca="1" si="11"/>
        <v>0</v>
      </c>
      <c r="AK36" s="138" t="str">
        <f t="shared" ca="1" si="40"/>
        <v/>
      </c>
      <c r="AL36" s="138">
        <f t="shared" ca="1" si="41"/>
        <v>0</v>
      </c>
      <c r="AM36" s="138" t="str">
        <f t="shared" ca="1" si="42"/>
        <v/>
      </c>
      <c r="AN36" s="138" t="e">
        <f t="shared" ca="1" si="43"/>
        <v>#N/A</v>
      </c>
      <c r="AO36" s="135">
        <f t="shared" ca="1" si="12"/>
        <v>1</v>
      </c>
      <c r="AP36" s="138" t="e">
        <f t="shared" ca="1" si="13"/>
        <v>#N/A</v>
      </c>
      <c r="AQ36" s="138" t="e">
        <f t="shared" ca="1" si="44"/>
        <v>#N/A</v>
      </c>
      <c r="AR36" s="138">
        <f t="shared" ca="1" si="14"/>
        <v>0</v>
      </c>
      <c r="AS36" s="138" t="str">
        <f t="shared" ca="1" si="45"/>
        <v/>
      </c>
      <c r="AT36" s="138">
        <f t="shared" ca="1" si="15"/>
        <v>0</v>
      </c>
      <c r="AU36" s="138" t="str">
        <f t="shared" ca="1" si="46"/>
        <v/>
      </c>
      <c r="AV36" s="138">
        <f t="shared" ca="1" si="16"/>
        <v>0</v>
      </c>
      <c r="AW36" s="138" t="str">
        <f t="shared" ca="1" si="47"/>
        <v/>
      </c>
      <c r="AX36" s="138">
        <f t="shared" ca="1" si="17"/>
        <v>0</v>
      </c>
      <c r="AY36" s="138" t="str">
        <f t="shared" ca="1" si="48"/>
        <v/>
      </c>
      <c r="AZ36" s="138">
        <f t="shared" ca="1" si="49"/>
        <v>0</v>
      </c>
      <c r="BA36" s="138" t="str">
        <f t="shared" ca="1" si="50"/>
        <v/>
      </c>
      <c r="BB36" s="138" t="e">
        <f t="shared" ca="1" si="51"/>
        <v>#N/A</v>
      </c>
      <c r="BC36" s="135">
        <f t="shared" ca="1" si="18"/>
        <v>1</v>
      </c>
      <c r="BD36" s="138" t="e">
        <f t="shared" ca="1" si="19"/>
        <v>#N/A</v>
      </c>
      <c r="BE36" s="138" t="e">
        <f t="shared" ca="1" si="52"/>
        <v>#N/A</v>
      </c>
      <c r="BF36" s="138">
        <f t="shared" ca="1" si="20"/>
        <v>0</v>
      </c>
      <c r="BG36" s="138" t="str">
        <f t="shared" ca="1" si="53"/>
        <v/>
      </c>
      <c r="BH36" s="138">
        <f t="shared" ca="1" si="21"/>
        <v>0</v>
      </c>
      <c r="BI36" s="138" t="str">
        <f t="shared" ca="1" si="54"/>
        <v/>
      </c>
      <c r="BJ36" s="138">
        <f t="shared" ca="1" si="22"/>
        <v>0</v>
      </c>
      <c r="BK36" s="138" t="str">
        <f t="shared" ca="1" si="55"/>
        <v/>
      </c>
      <c r="BL36" s="138">
        <f t="shared" ca="1" si="23"/>
        <v>0</v>
      </c>
      <c r="BM36" s="138" t="str">
        <f t="shared" ca="1" si="56"/>
        <v/>
      </c>
      <c r="BN36" s="138">
        <f t="shared" ca="1" si="57"/>
        <v>0</v>
      </c>
      <c r="BO36" s="138" t="str">
        <f t="shared" ca="1" si="58"/>
        <v/>
      </c>
      <c r="BP36" s="138" t="e">
        <f t="shared" ca="1" si="59"/>
        <v>#N/A</v>
      </c>
      <c r="BQ36" s="135">
        <f t="shared" ca="1" si="24"/>
        <v>1</v>
      </c>
      <c r="BR36" s="138" t="e">
        <f t="shared" ca="1" si="25"/>
        <v>#N/A</v>
      </c>
      <c r="BS36" s="138" t="e">
        <f t="shared" ca="1" si="60"/>
        <v>#N/A</v>
      </c>
      <c r="BT36" s="138">
        <f t="shared" ca="1" si="26"/>
        <v>0</v>
      </c>
      <c r="BU36" s="138" t="str">
        <f t="shared" ca="1" si="61"/>
        <v/>
      </c>
      <c r="BV36" s="138">
        <f t="shared" ca="1" si="27"/>
        <v>0</v>
      </c>
      <c r="BW36" s="138" t="str">
        <f t="shared" ca="1" si="62"/>
        <v/>
      </c>
      <c r="BX36" s="138">
        <f t="shared" ca="1" si="28"/>
        <v>0</v>
      </c>
      <c r="BY36" s="138" t="str">
        <f t="shared" ca="1" si="63"/>
        <v/>
      </c>
      <c r="BZ36" s="138">
        <f t="shared" ca="1" si="29"/>
        <v>0</v>
      </c>
      <c r="CA36" s="138" t="str">
        <f t="shared" ca="1" si="64"/>
        <v/>
      </c>
      <c r="CB36" s="138">
        <f t="shared" ca="1" si="65"/>
        <v>0</v>
      </c>
      <c r="CC36" s="138" t="str">
        <f t="shared" ca="1" si="66"/>
        <v/>
      </c>
      <c r="CD36" s="138" t="e">
        <f t="shared" ca="1" si="67"/>
        <v>#N/A</v>
      </c>
    </row>
    <row r="37" spans="1:82">
      <c r="A37" s="135">
        <f t="shared" si="30"/>
        <v>32</v>
      </c>
      <c r="B37" s="40"/>
      <c r="C37" s="154"/>
      <c r="D37" s="155"/>
      <c r="E37" s="155"/>
      <c r="F37" s="156"/>
      <c r="G37" s="42"/>
      <c r="H37" s="42"/>
      <c r="I37" s="42"/>
      <c r="J37" s="42"/>
      <c r="K37" s="42"/>
      <c r="L37" s="153" t="str">
        <f t="shared" ca="1" si="0"/>
        <v/>
      </c>
      <c r="M37" s="104"/>
      <c r="N37" s="135" t="b">
        <f t="shared" ca="1" si="31"/>
        <v>0</v>
      </c>
      <c r="O37" s="135" t="b">
        <f t="shared" si="32"/>
        <v>0</v>
      </c>
      <c r="P37" s="104"/>
      <c r="Q37" s="135">
        <f t="shared" si="33"/>
        <v>31</v>
      </c>
      <c r="R37" s="135">
        <f t="shared" ca="1" si="1"/>
        <v>0</v>
      </c>
      <c r="S37" s="135" t="b">
        <f t="shared" ca="1" si="2"/>
        <v>1</v>
      </c>
      <c r="T37" s="104"/>
      <c r="U37" s="135" t="e">
        <f t="shared" ca="1" si="3"/>
        <v>#N/A</v>
      </c>
      <c r="V37" s="135" t="e">
        <f t="shared" ca="1" si="34"/>
        <v>#N/A</v>
      </c>
      <c r="W37" s="105" t="str">
        <f t="shared" ca="1" si="4"/>
        <v/>
      </c>
      <c r="X37" s="105" t="e">
        <f ca="1" xml:space="preserve"> IF(Y37,IF(AN37="",CONCATENATE(UPPER(LEFT(SystemName,1)),RIGHT(SystemName,LEN(SystemName)-1)),"When " &amp; AN37 &amp; ", " &amp; SystemName) &amp; " shall not allow " &amp; BB37 &amp; " to " &amp; BP37 &amp; ".  If such an attacker tries, " &amp; SystemName &amp; " shall " &amp; CD37 &amp; " the attack.","Attackers, prohibited threats, or intended response not yet defined.")</f>
        <v>#N/A</v>
      </c>
      <c r="Y37" s="105" t="e">
        <f t="shared" ca="1" si="35"/>
        <v>#N/A</v>
      </c>
      <c r="Z37" s="135" t="e">
        <f t="shared" ca="1" si="5"/>
        <v>#N/A</v>
      </c>
      <c r="AA37" s="135">
        <f t="shared" ca="1" si="6"/>
        <v>1</v>
      </c>
      <c r="AB37" s="138" t="e">
        <f t="shared" ca="1" si="7"/>
        <v>#N/A</v>
      </c>
      <c r="AC37" s="138" t="e">
        <f t="shared" ca="1" si="36"/>
        <v>#N/A</v>
      </c>
      <c r="AD37" s="138">
        <f t="shared" ca="1" si="8"/>
        <v>0</v>
      </c>
      <c r="AE37" s="138" t="str">
        <f t="shared" ca="1" si="37"/>
        <v/>
      </c>
      <c r="AF37" s="138">
        <f t="shared" ca="1" si="9"/>
        <v>0</v>
      </c>
      <c r="AG37" s="138" t="str">
        <f t="shared" ca="1" si="38"/>
        <v/>
      </c>
      <c r="AH37" s="138">
        <f t="shared" ca="1" si="10"/>
        <v>0</v>
      </c>
      <c r="AI37" s="138" t="str">
        <f t="shared" ca="1" si="39"/>
        <v/>
      </c>
      <c r="AJ37" s="138">
        <f t="shared" ca="1" si="11"/>
        <v>0</v>
      </c>
      <c r="AK37" s="138" t="str">
        <f t="shared" ca="1" si="40"/>
        <v/>
      </c>
      <c r="AL37" s="138">
        <f t="shared" ca="1" si="41"/>
        <v>0</v>
      </c>
      <c r="AM37" s="138" t="str">
        <f t="shared" ca="1" si="42"/>
        <v/>
      </c>
      <c r="AN37" s="138" t="e">
        <f t="shared" ca="1" si="43"/>
        <v>#N/A</v>
      </c>
      <c r="AO37" s="135">
        <f t="shared" ca="1" si="12"/>
        <v>1</v>
      </c>
      <c r="AP37" s="138" t="e">
        <f t="shared" ca="1" si="13"/>
        <v>#N/A</v>
      </c>
      <c r="AQ37" s="138" t="e">
        <f t="shared" ca="1" si="44"/>
        <v>#N/A</v>
      </c>
      <c r="AR37" s="138">
        <f t="shared" ca="1" si="14"/>
        <v>0</v>
      </c>
      <c r="AS37" s="138" t="str">
        <f t="shared" ca="1" si="45"/>
        <v/>
      </c>
      <c r="AT37" s="138">
        <f t="shared" ca="1" si="15"/>
        <v>0</v>
      </c>
      <c r="AU37" s="138" t="str">
        <f t="shared" ca="1" si="46"/>
        <v/>
      </c>
      <c r="AV37" s="138">
        <f t="shared" ca="1" si="16"/>
        <v>0</v>
      </c>
      <c r="AW37" s="138" t="str">
        <f t="shared" ca="1" si="47"/>
        <v/>
      </c>
      <c r="AX37" s="138">
        <f t="shared" ca="1" si="17"/>
        <v>0</v>
      </c>
      <c r="AY37" s="138" t="str">
        <f t="shared" ca="1" si="48"/>
        <v/>
      </c>
      <c r="AZ37" s="138">
        <f t="shared" ca="1" si="49"/>
        <v>0</v>
      </c>
      <c r="BA37" s="138" t="str">
        <f t="shared" ca="1" si="50"/>
        <v/>
      </c>
      <c r="BB37" s="138" t="e">
        <f t="shared" ca="1" si="51"/>
        <v>#N/A</v>
      </c>
      <c r="BC37" s="135">
        <f t="shared" ca="1" si="18"/>
        <v>1</v>
      </c>
      <c r="BD37" s="138" t="e">
        <f t="shared" ca="1" si="19"/>
        <v>#N/A</v>
      </c>
      <c r="BE37" s="138" t="e">
        <f t="shared" ca="1" si="52"/>
        <v>#N/A</v>
      </c>
      <c r="BF37" s="138">
        <f t="shared" ca="1" si="20"/>
        <v>0</v>
      </c>
      <c r="BG37" s="138" t="str">
        <f t="shared" ca="1" si="53"/>
        <v/>
      </c>
      <c r="BH37" s="138">
        <f t="shared" ca="1" si="21"/>
        <v>0</v>
      </c>
      <c r="BI37" s="138" t="str">
        <f t="shared" ca="1" si="54"/>
        <v/>
      </c>
      <c r="BJ37" s="138">
        <f t="shared" ca="1" si="22"/>
        <v>0</v>
      </c>
      <c r="BK37" s="138" t="str">
        <f t="shared" ca="1" si="55"/>
        <v/>
      </c>
      <c r="BL37" s="138">
        <f t="shared" ca="1" si="23"/>
        <v>0</v>
      </c>
      <c r="BM37" s="138" t="str">
        <f t="shared" ca="1" si="56"/>
        <v/>
      </c>
      <c r="BN37" s="138">
        <f t="shared" ca="1" si="57"/>
        <v>0</v>
      </c>
      <c r="BO37" s="138" t="str">
        <f t="shared" ca="1" si="58"/>
        <v/>
      </c>
      <c r="BP37" s="138" t="e">
        <f t="shared" ca="1" si="59"/>
        <v>#N/A</v>
      </c>
      <c r="BQ37" s="135">
        <f t="shared" ca="1" si="24"/>
        <v>1</v>
      </c>
      <c r="BR37" s="138" t="e">
        <f t="shared" ca="1" si="25"/>
        <v>#N/A</v>
      </c>
      <c r="BS37" s="138" t="e">
        <f t="shared" ca="1" si="60"/>
        <v>#N/A</v>
      </c>
      <c r="BT37" s="138">
        <f t="shared" ca="1" si="26"/>
        <v>0</v>
      </c>
      <c r="BU37" s="138" t="str">
        <f t="shared" ca="1" si="61"/>
        <v/>
      </c>
      <c r="BV37" s="138">
        <f t="shared" ca="1" si="27"/>
        <v>0</v>
      </c>
      <c r="BW37" s="138" t="str">
        <f t="shared" ca="1" si="62"/>
        <v/>
      </c>
      <c r="BX37" s="138">
        <f t="shared" ca="1" si="28"/>
        <v>0</v>
      </c>
      <c r="BY37" s="138" t="str">
        <f t="shared" ca="1" si="63"/>
        <v/>
      </c>
      <c r="BZ37" s="138">
        <f t="shared" ca="1" si="29"/>
        <v>0</v>
      </c>
      <c r="CA37" s="138" t="str">
        <f t="shared" ca="1" si="64"/>
        <v/>
      </c>
      <c r="CB37" s="138">
        <f t="shared" ca="1" si="65"/>
        <v>0</v>
      </c>
      <c r="CC37" s="138" t="str">
        <f t="shared" ca="1" si="66"/>
        <v/>
      </c>
      <c r="CD37" s="138" t="e">
        <f t="shared" ca="1" si="67"/>
        <v>#N/A</v>
      </c>
    </row>
    <row r="38" spans="1:82">
      <c r="A38" s="135">
        <f t="shared" si="30"/>
        <v>33</v>
      </c>
      <c r="B38" s="40"/>
      <c r="C38" s="154"/>
      <c r="D38" s="155"/>
      <c r="E38" s="155"/>
      <c r="F38" s="156"/>
      <c r="G38" s="42"/>
      <c r="H38" s="42"/>
      <c r="I38" s="42"/>
      <c r="J38" s="42"/>
      <c r="K38" s="42"/>
      <c r="L38" s="153" t="str">
        <f t="shared" ref="L38:L55" ca="1" si="68" xml:space="preserve"> IF(N38,OFFSET($A$5,MATCH($B38,$W$6:$W$200,0),COLUMN($X$5)-COLUMN($A$5)),"")</f>
        <v/>
      </c>
      <c r="M38" s="104"/>
      <c r="N38" s="135" t="b">
        <f t="shared" ca="1" si="31"/>
        <v>0</v>
      </c>
      <c r="O38" s="135" t="b">
        <f t="shared" si="32"/>
        <v>0</v>
      </c>
      <c r="P38" s="104"/>
      <c r="Q38" s="135">
        <f t="shared" si="33"/>
        <v>32</v>
      </c>
      <c r="R38" s="135">
        <f t="shared" ref="R38:R55" ca="1" si="69">OFFSET($A$5, $Q38, R$2)</f>
        <v>0</v>
      </c>
      <c r="S38" s="135" t="b">
        <f t="shared" ref="S38:S55" ca="1" si="70">B38=R38</f>
        <v>1</v>
      </c>
      <c r="T38" s="104"/>
      <c r="U38" s="135" t="e">
        <f t="shared" ref="U38:U55" ca="1" si="71">OFFSET($A$5,$Q38,$V$2)+1</f>
        <v>#N/A</v>
      </c>
      <c r="V38" s="135" t="e">
        <f t="shared" ca="1" si="34"/>
        <v>#N/A</v>
      </c>
      <c r="W38" s="105" t="str">
        <f t="shared" ref="W38:W55" ca="1" si="72">IF(ISNA(V38),"",OFFSET($A$5,V38,1))</f>
        <v/>
      </c>
      <c r="X38" s="105" t="e">
        <f ca="1" xml:space="preserve"> IF(Y38,IF(AN38="",CONCATENATE(UPPER(LEFT(SystemName,1)),RIGHT(SystemName,LEN(SystemName)-1)),"When " &amp; AN38 &amp; ", " &amp; SystemName) &amp; " shall not allow " &amp; BB38 &amp; " to " &amp; BP38 &amp; ".  If such an attacker tries, " &amp; SystemName &amp; " shall " &amp; CD38 &amp; " the attack.","Attackers, prohibited threats, or intended response not yet defined.")</f>
        <v>#N/A</v>
      </c>
      <c r="Y38" s="105" t="e">
        <f t="shared" ca="1" si="35"/>
        <v>#N/A</v>
      </c>
      <c r="Z38" s="135" t="e">
        <f t="shared" ref="Z38:Z55" ca="1" si="73">COUNTIF(OFFSET($A$5,$V38,1,$A$4,1),$W38)</f>
        <v>#N/A</v>
      </c>
      <c r="AA38" s="135">
        <f t="shared" ref="AA38:AA55" ca="1" si="74">COUNTA(OFFSET($A$5,$V38,AA$2,$Z38,1))</f>
        <v>1</v>
      </c>
      <c r="AB38" s="138" t="e">
        <f t="shared" ref="AB38:AB55" ca="1" si="75">IF(AB$5&lt;AA38,OFFSET($A$5,$V38+AB$5,AA$2),0)</f>
        <v>#N/A</v>
      </c>
      <c r="AC38" s="138" t="e">
        <f t="shared" ca="1" si="36"/>
        <v>#N/A</v>
      </c>
      <c r="AD38" s="138">
        <f t="shared" ref="AD38:AD55" ca="1" si="76">IF(AD$5&lt;AA38,OFFSET($A$5,$V38+AD$5,AA$2),0)</f>
        <v>0</v>
      </c>
      <c r="AE38" s="138" t="str">
        <f t="shared" ca="1" si="37"/>
        <v/>
      </c>
      <c r="AF38" s="138">
        <f t="shared" ref="AF38:AF55" ca="1" si="77">IF(AF$5&lt;AA38,OFFSET($A$5,$V38+AF$5,AA$2),0)</f>
        <v>0</v>
      </c>
      <c r="AG38" s="138" t="str">
        <f t="shared" ca="1" si="38"/>
        <v/>
      </c>
      <c r="AH38" s="138">
        <f t="shared" ref="AH38:AH55" ca="1" si="78">IF(AH$5&lt;AA38,OFFSET($A$5,$V38+AH$5,AA$2),0)</f>
        <v>0</v>
      </c>
      <c r="AI38" s="138" t="str">
        <f t="shared" ca="1" si="39"/>
        <v/>
      </c>
      <c r="AJ38" s="138">
        <f t="shared" ref="AJ38:AJ55" ca="1" si="79">IF(AJ$5&lt;AA38,OFFSET($A$5,$V38+AJ$5,AA$2),0)</f>
        <v>0</v>
      </c>
      <c r="AK38" s="138" t="str">
        <f t="shared" ca="1" si="40"/>
        <v/>
      </c>
      <c r="AL38" s="138">
        <f t="shared" ca="1" si="41"/>
        <v>0</v>
      </c>
      <c r="AM38" s="138" t="str">
        <f t="shared" ca="1" si="42"/>
        <v/>
      </c>
      <c r="AN38" s="138" t="e">
        <f t="shared" ca="1" si="43"/>
        <v>#N/A</v>
      </c>
      <c r="AO38" s="135">
        <f t="shared" ref="AO38:AO55" ca="1" si="80">COUNTA(OFFSET($A$5,$V38,AO$2,$Z38,1))</f>
        <v>1</v>
      </c>
      <c r="AP38" s="138" t="e">
        <f t="shared" ref="AP38:AP55" ca="1" si="81">IF(AP$5&lt;AO38,OFFSET($A$5,$V38+AP$5,AO$2),0)</f>
        <v>#N/A</v>
      </c>
      <c r="AQ38" s="138" t="e">
        <f t="shared" ca="1" si="44"/>
        <v>#N/A</v>
      </c>
      <c r="AR38" s="138">
        <f t="shared" ref="AR38:AR55" ca="1" si="82">IF(AR$5&lt;AO38,OFFSET($A$5,$V38+AR$5,AO$2),0)</f>
        <v>0</v>
      </c>
      <c r="AS38" s="138" t="str">
        <f t="shared" ca="1" si="45"/>
        <v/>
      </c>
      <c r="AT38" s="138">
        <f t="shared" ref="AT38:AT55" ca="1" si="83">IF(AT$5&lt;AO38,OFFSET($A$5,$V38+AT$5,AO$2),0)</f>
        <v>0</v>
      </c>
      <c r="AU38" s="138" t="str">
        <f t="shared" ca="1" si="46"/>
        <v/>
      </c>
      <c r="AV38" s="138">
        <f t="shared" ref="AV38:AV55" ca="1" si="84">IF(AV$5&lt;AO38,OFFSET($A$5,$V38+AV$5,AO$2),0)</f>
        <v>0</v>
      </c>
      <c r="AW38" s="138" t="str">
        <f t="shared" ca="1" si="47"/>
        <v/>
      </c>
      <c r="AX38" s="138">
        <f t="shared" ref="AX38:AX55" ca="1" si="85">IF(AX$5&lt;AO38,OFFSET($A$5,$V38+AX$5,AO$2),0)</f>
        <v>0</v>
      </c>
      <c r="AY38" s="138" t="str">
        <f t="shared" ca="1" si="48"/>
        <v/>
      </c>
      <c r="AZ38" s="138">
        <f t="shared" ca="1" si="49"/>
        <v>0</v>
      </c>
      <c r="BA38" s="138" t="str">
        <f t="shared" ca="1" si="50"/>
        <v/>
      </c>
      <c r="BB38" s="138" t="e">
        <f t="shared" ca="1" si="51"/>
        <v>#N/A</v>
      </c>
      <c r="BC38" s="135">
        <f t="shared" ref="BC38:BC55" ca="1" si="86">COUNTA(OFFSET($A$5,$V38,BC$2,$Z38,1))</f>
        <v>1</v>
      </c>
      <c r="BD38" s="138" t="e">
        <f t="shared" ref="BD38:BD55" ca="1" si="87">IF(BD$5&lt;BC38,OFFSET($A$5,$V38+BD$5,BC$2),0)</f>
        <v>#N/A</v>
      </c>
      <c r="BE38" s="138" t="e">
        <f t="shared" ca="1" si="52"/>
        <v>#N/A</v>
      </c>
      <c r="BF38" s="138">
        <f t="shared" ref="BF38:BF55" ca="1" si="88">IF(BF$5&lt;BC38,OFFSET($A$5,$V38+BF$5,BC$2),0)</f>
        <v>0</v>
      </c>
      <c r="BG38" s="138" t="str">
        <f t="shared" ca="1" si="53"/>
        <v/>
      </c>
      <c r="BH38" s="138">
        <f t="shared" ref="BH38:BH55" ca="1" si="89">IF(BH$5&lt;BC38,OFFSET($A$5,$V38+BH$5,BC$2),0)</f>
        <v>0</v>
      </c>
      <c r="BI38" s="138" t="str">
        <f t="shared" ca="1" si="54"/>
        <v/>
      </c>
      <c r="BJ38" s="138">
        <f t="shared" ref="BJ38:BJ55" ca="1" si="90">IF(BJ$5&lt;BC38,OFFSET($A$5,$V38+BJ$5,BC$2),0)</f>
        <v>0</v>
      </c>
      <c r="BK38" s="138" t="str">
        <f t="shared" ca="1" si="55"/>
        <v/>
      </c>
      <c r="BL38" s="138">
        <f t="shared" ref="BL38:BL55" ca="1" si="91">IF(BL$5&lt;BC38,OFFSET($A$5,$V38+BL$5,BC$2),0)</f>
        <v>0</v>
      </c>
      <c r="BM38" s="138" t="str">
        <f t="shared" ca="1" si="56"/>
        <v/>
      </c>
      <c r="BN38" s="138">
        <f t="shared" ca="1" si="57"/>
        <v>0</v>
      </c>
      <c r="BO38" s="138" t="str">
        <f t="shared" ca="1" si="58"/>
        <v/>
      </c>
      <c r="BP38" s="138" t="e">
        <f t="shared" ca="1" si="59"/>
        <v>#N/A</v>
      </c>
      <c r="BQ38" s="135">
        <f t="shared" ref="BQ38:BQ55" ca="1" si="92">COUNTA(OFFSET($A$5,$V38,BQ$2,$Z38,1))</f>
        <v>1</v>
      </c>
      <c r="BR38" s="138" t="e">
        <f t="shared" ref="BR38:BR55" ca="1" si="93">IF(BR$5&lt;BQ38,OFFSET($A$5,$V38+BR$5,BQ$2),0)</f>
        <v>#N/A</v>
      </c>
      <c r="BS38" s="138" t="e">
        <f t="shared" ca="1" si="60"/>
        <v>#N/A</v>
      </c>
      <c r="BT38" s="138">
        <f t="shared" ref="BT38:BT55" ca="1" si="94">IF(BT$5&lt;BQ38,OFFSET($A$5,$V38+BT$5,BQ$2),0)</f>
        <v>0</v>
      </c>
      <c r="BU38" s="138" t="str">
        <f t="shared" ca="1" si="61"/>
        <v/>
      </c>
      <c r="BV38" s="138">
        <f t="shared" ref="BV38:BV55" ca="1" si="95">IF(BV$5&lt;BQ38,OFFSET($A$5,$V38+BV$5,BQ$2),0)</f>
        <v>0</v>
      </c>
      <c r="BW38" s="138" t="str">
        <f t="shared" ca="1" si="62"/>
        <v/>
      </c>
      <c r="BX38" s="138">
        <f t="shared" ref="BX38:BX55" ca="1" si="96">IF(BX$5&lt;BQ38,OFFSET($A$5,$V38+BX$5,BQ$2),0)</f>
        <v>0</v>
      </c>
      <c r="BY38" s="138" t="str">
        <f t="shared" ca="1" si="63"/>
        <v/>
      </c>
      <c r="BZ38" s="138">
        <f t="shared" ref="BZ38:BZ55" ca="1" si="97">IF(BZ$5&lt;BQ38,OFFSET($A$5,$V38+BZ$5,BQ$2),0)</f>
        <v>0</v>
      </c>
      <c r="CA38" s="138" t="str">
        <f t="shared" ca="1" si="64"/>
        <v/>
      </c>
      <c r="CB38" s="138">
        <f t="shared" ca="1" si="65"/>
        <v>0</v>
      </c>
      <c r="CC38" s="138" t="str">
        <f t="shared" ca="1" si="66"/>
        <v/>
      </c>
      <c r="CD38" s="138" t="e">
        <f t="shared" ca="1" si="67"/>
        <v>#N/A</v>
      </c>
    </row>
    <row r="39" spans="1:82">
      <c r="A39" s="135">
        <f t="shared" si="30"/>
        <v>34</v>
      </c>
      <c r="B39" s="40"/>
      <c r="C39" s="154"/>
      <c r="D39" s="155"/>
      <c r="E39" s="155"/>
      <c r="F39" s="156"/>
      <c r="G39" s="42"/>
      <c r="H39" s="42"/>
      <c r="I39" s="42"/>
      <c r="J39" s="42"/>
      <c r="K39" s="42"/>
      <c r="L39" s="153" t="str">
        <f t="shared" ca="1" si="68"/>
        <v/>
      </c>
      <c r="M39" s="104"/>
      <c r="N39" s="135" t="b">
        <f t="shared" ca="1" si="31"/>
        <v>0</v>
      </c>
      <c r="O39" s="135" t="b">
        <f t="shared" si="32"/>
        <v>0</v>
      </c>
      <c r="P39" s="104"/>
      <c r="Q39" s="135">
        <f t="shared" si="33"/>
        <v>33</v>
      </c>
      <c r="R39" s="135">
        <f t="shared" ca="1" si="69"/>
        <v>0</v>
      </c>
      <c r="S39" s="135" t="b">
        <f t="shared" ca="1" si="70"/>
        <v>1</v>
      </c>
      <c r="T39" s="104"/>
      <c r="U39" s="135" t="e">
        <f t="shared" ca="1" si="71"/>
        <v>#N/A</v>
      </c>
      <c r="V39" s="135" t="e">
        <f t="shared" ca="1" si="34"/>
        <v>#N/A</v>
      </c>
      <c r="W39" s="105" t="str">
        <f t="shared" ca="1" si="72"/>
        <v/>
      </c>
      <c r="X39" s="105" t="e">
        <f ca="1" xml:space="preserve"> IF(Y39,IF(AN39="",CONCATENATE(UPPER(LEFT(SystemName,1)),RIGHT(SystemName,LEN(SystemName)-1)),"When " &amp; AN39 &amp; ", " &amp; SystemName) &amp; " shall not allow " &amp; BB39 &amp; " to " &amp; BP39 &amp; ".  If such an attacker tries, " &amp; SystemName &amp; " shall " &amp; CD39 &amp; " the attack.","Attackers, prohibited threats, or intended response not yet defined.")</f>
        <v>#N/A</v>
      </c>
      <c r="Y39" s="105" t="e">
        <f t="shared" ca="1" si="35"/>
        <v>#N/A</v>
      </c>
      <c r="Z39" s="135" t="e">
        <f t="shared" ca="1" si="73"/>
        <v>#N/A</v>
      </c>
      <c r="AA39" s="135">
        <f t="shared" ca="1" si="74"/>
        <v>1</v>
      </c>
      <c r="AB39" s="138" t="e">
        <f t="shared" ca="1" si="75"/>
        <v>#N/A</v>
      </c>
      <c r="AC39" s="138" t="e">
        <f t="shared" ca="1" si="36"/>
        <v>#N/A</v>
      </c>
      <c r="AD39" s="138">
        <f t="shared" ca="1" si="76"/>
        <v>0</v>
      </c>
      <c r="AE39" s="138" t="str">
        <f t="shared" ca="1" si="37"/>
        <v/>
      </c>
      <c r="AF39" s="138">
        <f t="shared" ca="1" si="77"/>
        <v>0</v>
      </c>
      <c r="AG39" s="138" t="str">
        <f t="shared" ca="1" si="38"/>
        <v/>
      </c>
      <c r="AH39" s="138">
        <f t="shared" ca="1" si="78"/>
        <v>0</v>
      </c>
      <c r="AI39" s="138" t="str">
        <f t="shared" ca="1" si="39"/>
        <v/>
      </c>
      <c r="AJ39" s="138">
        <f t="shared" ca="1" si="79"/>
        <v>0</v>
      </c>
      <c r="AK39" s="138" t="str">
        <f t="shared" ca="1" si="40"/>
        <v/>
      </c>
      <c r="AL39" s="138">
        <f t="shared" ca="1" si="41"/>
        <v>0</v>
      </c>
      <c r="AM39" s="138" t="str">
        <f t="shared" ca="1" si="42"/>
        <v/>
      </c>
      <c r="AN39" s="138" t="e">
        <f t="shared" ca="1" si="43"/>
        <v>#N/A</v>
      </c>
      <c r="AO39" s="135">
        <f t="shared" ca="1" si="80"/>
        <v>1</v>
      </c>
      <c r="AP39" s="138" t="e">
        <f t="shared" ca="1" si="81"/>
        <v>#N/A</v>
      </c>
      <c r="AQ39" s="138" t="e">
        <f t="shared" ca="1" si="44"/>
        <v>#N/A</v>
      </c>
      <c r="AR39" s="138">
        <f t="shared" ca="1" si="82"/>
        <v>0</v>
      </c>
      <c r="AS39" s="138" t="str">
        <f t="shared" ca="1" si="45"/>
        <v/>
      </c>
      <c r="AT39" s="138">
        <f t="shared" ca="1" si="83"/>
        <v>0</v>
      </c>
      <c r="AU39" s="138" t="str">
        <f t="shared" ca="1" si="46"/>
        <v/>
      </c>
      <c r="AV39" s="138">
        <f t="shared" ca="1" si="84"/>
        <v>0</v>
      </c>
      <c r="AW39" s="138" t="str">
        <f t="shared" ca="1" si="47"/>
        <v/>
      </c>
      <c r="AX39" s="138">
        <f t="shared" ca="1" si="85"/>
        <v>0</v>
      </c>
      <c r="AY39" s="138" t="str">
        <f t="shared" ca="1" si="48"/>
        <v/>
      </c>
      <c r="AZ39" s="138">
        <f t="shared" ca="1" si="49"/>
        <v>0</v>
      </c>
      <c r="BA39" s="138" t="str">
        <f t="shared" ca="1" si="50"/>
        <v/>
      </c>
      <c r="BB39" s="138" t="e">
        <f t="shared" ca="1" si="51"/>
        <v>#N/A</v>
      </c>
      <c r="BC39" s="135">
        <f t="shared" ca="1" si="86"/>
        <v>1</v>
      </c>
      <c r="BD39" s="138" t="e">
        <f t="shared" ca="1" si="87"/>
        <v>#N/A</v>
      </c>
      <c r="BE39" s="138" t="e">
        <f t="shared" ca="1" si="52"/>
        <v>#N/A</v>
      </c>
      <c r="BF39" s="138">
        <f t="shared" ca="1" si="88"/>
        <v>0</v>
      </c>
      <c r="BG39" s="138" t="str">
        <f t="shared" ca="1" si="53"/>
        <v/>
      </c>
      <c r="BH39" s="138">
        <f t="shared" ca="1" si="89"/>
        <v>0</v>
      </c>
      <c r="BI39" s="138" t="str">
        <f t="shared" ca="1" si="54"/>
        <v/>
      </c>
      <c r="BJ39" s="138">
        <f t="shared" ca="1" si="90"/>
        <v>0</v>
      </c>
      <c r="BK39" s="138" t="str">
        <f t="shared" ca="1" si="55"/>
        <v/>
      </c>
      <c r="BL39" s="138">
        <f t="shared" ca="1" si="91"/>
        <v>0</v>
      </c>
      <c r="BM39" s="138" t="str">
        <f t="shared" ca="1" si="56"/>
        <v/>
      </c>
      <c r="BN39" s="138">
        <f t="shared" ca="1" si="57"/>
        <v>0</v>
      </c>
      <c r="BO39" s="138" t="str">
        <f t="shared" ca="1" si="58"/>
        <v/>
      </c>
      <c r="BP39" s="138" t="e">
        <f t="shared" ca="1" si="59"/>
        <v>#N/A</v>
      </c>
      <c r="BQ39" s="135">
        <f t="shared" ca="1" si="92"/>
        <v>1</v>
      </c>
      <c r="BR39" s="138" t="e">
        <f t="shared" ca="1" si="93"/>
        <v>#N/A</v>
      </c>
      <c r="BS39" s="138" t="e">
        <f t="shared" ca="1" si="60"/>
        <v>#N/A</v>
      </c>
      <c r="BT39" s="138">
        <f t="shared" ca="1" si="94"/>
        <v>0</v>
      </c>
      <c r="BU39" s="138" t="str">
        <f t="shared" ca="1" si="61"/>
        <v/>
      </c>
      <c r="BV39" s="138">
        <f t="shared" ca="1" si="95"/>
        <v>0</v>
      </c>
      <c r="BW39" s="138" t="str">
        <f t="shared" ca="1" si="62"/>
        <v/>
      </c>
      <c r="BX39" s="138">
        <f t="shared" ca="1" si="96"/>
        <v>0</v>
      </c>
      <c r="BY39" s="138" t="str">
        <f t="shared" ca="1" si="63"/>
        <v/>
      </c>
      <c r="BZ39" s="138">
        <f t="shared" ca="1" si="97"/>
        <v>0</v>
      </c>
      <c r="CA39" s="138" t="str">
        <f t="shared" ca="1" si="64"/>
        <v/>
      </c>
      <c r="CB39" s="138">
        <f t="shared" ca="1" si="65"/>
        <v>0</v>
      </c>
      <c r="CC39" s="138" t="str">
        <f t="shared" ca="1" si="66"/>
        <v/>
      </c>
      <c r="CD39" s="138" t="e">
        <f t="shared" ca="1" si="67"/>
        <v>#N/A</v>
      </c>
    </row>
    <row r="40" spans="1:82">
      <c r="A40" s="135">
        <f t="shared" si="30"/>
        <v>35</v>
      </c>
      <c r="B40" s="40"/>
      <c r="C40" s="154"/>
      <c r="D40" s="155"/>
      <c r="E40" s="155"/>
      <c r="F40" s="156"/>
      <c r="G40" s="42"/>
      <c r="H40" s="42"/>
      <c r="I40" s="42"/>
      <c r="J40" s="42"/>
      <c r="K40" s="42"/>
      <c r="L40" s="153" t="str">
        <f t="shared" ca="1" si="68"/>
        <v/>
      </c>
      <c r="M40" s="104"/>
      <c r="N40" s="135" t="b">
        <f t="shared" ca="1" si="31"/>
        <v>0</v>
      </c>
      <c r="O40" s="135" t="b">
        <f t="shared" si="32"/>
        <v>0</v>
      </c>
      <c r="P40" s="104"/>
      <c r="Q40" s="135">
        <f t="shared" si="33"/>
        <v>34</v>
      </c>
      <c r="R40" s="135">
        <f t="shared" ca="1" si="69"/>
        <v>0</v>
      </c>
      <c r="S40" s="135" t="b">
        <f t="shared" ca="1" si="70"/>
        <v>1</v>
      </c>
      <c r="T40" s="104"/>
      <c r="U40" s="135" t="e">
        <f t="shared" ca="1" si="71"/>
        <v>#N/A</v>
      </c>
      <c r="V40" s="135" t="e">
        <f t="shared" ca="1" si="34"/>
        <v>#N/A</v>
      </c>
      <c r="W40" s="105" t="str">
        <f t="shared" ca="1" si="72"/>
        <v/>
      </c>
      <c r="X40" s="105" t="e">
        <f ca="1" xml:space="preserve"> IF(Y40,IF(AN40="",CONCATENATE(UPPER(LEFT(SystemName,1)),RIGHT(SystemName,LEN(SystemName)-1)),"When " &amp; AN40 &amp; ", " &amp; SystemName) &amp; " shall not allow " &amp; BB40 &amp; " to " &amp; BP40 &amp; ".  If such an attacker tries, " &amp; SystemName &amp; " shall " &amp; CD40 &amp; " the attack.","Attackers, prohibited threats, or intended response not yet defined.")</f>
        <v>#N/A</v>
      </c>
      <c r="Y40" s="105" t="e">
        <f t="shared" ca="1" si="35"/>
        <v>#N/A</v>
      </c>
      <c r="Z40" s="135" t="e">
        <f t="shared" ca="1" si="73"/>
        <v>#N/A</v>
      </c>
      <c r="AA40" s="135">
        <f t="shared" ca="1" si="74"/>
        <v>1</v>
      </c>
      <c r="AB40" s="138" t="e">
        <f t="shared" ca="1" si="75"/>
        <v>#N/A</v>
      </c>
      <c r="AC40" s="138" t="e">
        <f t="shared" ca="1" si="36"/>
        <v>#N/A</v>
      </c>
      <c r="AD40" s="138">
        <f t="shared" ca="1" si="76"/>
        <v>0</v>
      </c>
      <c r="AE40" s="138" t="str">
        <f t="shared" ca="1" si="37"/>
        <v/>
      </c>
      <c r="AF40" s="138">
        <f t="shared" ca="1" si="77"/>
        <v>0</v>
      </c>
      <c r="AG40" s="138" t="str">
        <f t="shared" ca="1" si="38"/>
        <v/>
      </c>
      <c r="AH40" s="138">
        <f t="shared" ca="1" si="78"/>
        <v>0</v>
      </c>
      <c r="AI40" s="138" t="str">
        <f t="shared" ca="1" si="39"/>
        <v/>
      </c>
      <c r="AJ40" s="138">
        <f t="shared" ca="1" si="79"/>
        <v>0</v>
      </c>
      <c r="AK40" s="138" t="str">
        <f t="shared" ca="1" si="40"/>
        <v/>
      </c>
      <c r="AL40" s="138">
        <f t="shared" ca="1" si="41"/>
        <v>0</v>
      </c>
      <c r="AM40" s="138" t="str">
        <f t="shared" ca="1" si="42"/>
        <v/>
      </c>
      <c r="AN40" s="138" t="e">
        <f t="shared" ca="1" si="43"/>
        <v>#N/A</v>
      </c>
      <c r="AO40" s="135">
        <f t="shared" ca="1" si="80"/>
        <v>1</v>
      </c>
      <c r="AP40" s="138" t="e">
        <f t="shared" ca="1" si="81"/>
        <v>#N/A</v>
      </c>
      <c r="AQ40" s="138" t="e">
        <f t="shared" ca="1" si="44"/>
        <v>#N/A</v>
      </c>
      <c r="AR40" s="138">
        <f t="shared" ca="1" si="82"/>
        <v>0</v>
      </c>
      <c r="AS40" s="138" t="str">
        <f t="shared" ca="1" si="45"/>
        <v/>
      </c>
      <c r="AT40" s="138">
        <f t="shared" ca="1" si="83"/>
        <v>0</v>
      </c>
      <c r="AU40" s="138" t="str">
        <f t="shared" ca="1" si="46"/>
        <v/>
      </c>
      <c r="AV40" s="138">
        <f t="shared" ca="1" si="84"/>
        <v>0</v>
      </c>
      <c r="AW40" s="138" t="str">
        <f t="shared" ca="1" si="47"/>
        <v/>
      </c>
      <c r="AX40" s="138">
        <f t="shared" ca="1" si="85"/>
        <v>0</v>
      </c>
      <c r="AY40" s="138" t="str">
        <f t="shared" ca="1" si="48"/>
        <v/>
      </c>
      <c r="AZ40" s="138">
        <f t="shared" ca="1" si="49"/>
        <v>0</v>
      </c>
      <c r="BA40" s="138" t="str">
        <f t="shared" ca="1" si="50"/>
        <v/>
      </c>
      <c r="BB40" s="138" t="e">
        <f t="shared" ca="1" si="51"/>
        <v>#N/A</v>
      </c>
      <c r="BC40" s="135">
        <f t="shared" ca="1" si="86"/>
        <v>1</v>
      </c>
      <c r="BD40" s="138" t="e">
        <f t="shared" ca="1" si="87"/>
        <v>#N/A</v>
      </c>
      <c r="BE40" s="138" t="e">
        <f t="shared" ca="1" si="52"/>
        <v>#N/A</v>
      </c>
      <c r="BF40" s="138">
        <f t="shared" ca="1" si="88"/>
        <v>0</v>
      </c>
      <c r="BG40" s="138" t="str">
        <f t="shared" ca="1" si="53"/>
        <v/>
      </c>
      <c r="BH40" s="138">
        <f t="shared" ca="1" si="89"/>
        <v>0</v>
      </c>
      <c r="BI40" s="138" t="str">
        <f t="shared" ca="1" si="54"/>
        <v/>
      </c>
      <c r="BJ40" s="138">
        <f t="shared" ca="1" si="90"/>
        <v>0</v>
      </c>
      <c r="BK40" s="138" t="str">
        <f t="shared" ca="1" si="55"/>
        <v/>
      </c>
      <c r="BL40" s="138">
        <f t="shared" ca="1" si="91"/>
        <v>0</v>
      </c>
      <c r="BM40" s="138" t="str">
        <f t="shared" ca="1" si="56"/>
        <v/>
      </c>
      <c r="BN40" s="138">
        <f t="shared" ca="1" si="57"/>
        <v>0</v>
      </c>
      <c r="BO40" s="138" t="str">
        <f t="shared" ca="1" si="58"/>
        <v/>
      </c>
      <c r="BP40" s="138" t="e">
        <f t="shared" ca="1" si="59"/>
        <v>#N/A</v>
      </c>
      <c r="BQ40" s="135">
        <f t="shared" ca="1" si="92"/>
        <v>1</v>
      </c>
      <c r="BR40" s="138" t="e">
        <f t="shared" ca="1" si="93"/>
        <v>#N/A</v>
      </c>
      <c r="BS40" s="138" t="e">
        <f t="shared" ca="1" si="60"/>
        <v>#N/A</v>
      </c>
      <c r="BT40" s="138">
        <f t="shared" ca="1" si="94"/>
        <v>0</v>
      </c>
      <c r="BU40" s="138" t="str">
        <f t="shared" ca="1" si="61"/>
        <v/>
      </c>
      <c r="BV40" s="138">
        <f t="shared" ca="1" si="95"/>
        <v>0</v>
      </c>
      <c r="BW40" s="138" t="str">
        <f t="shared" ca="1" si="62"/>
        <v/>
      </c>
      <c r="BX40" s="138">
        <f t="shared" ca="1" si="96"/>
        <v>0</v>
      </c>
      <c r="BY40" s="138" t="str">
        <f t="shared" ca="1" si="63"/>
        <v/>
      </c>
      <c r="BZ40" s="138">
        <f t="shared" ca="1" si="97"/>
        <v>0</v>
      </c>
      <c r="CA40" s="138" t="str">
        <f t="shared" ca="1" si="64"/>
        <v/>
      </c>
      <c r="CB40" s="138">
        <f t="shared" ca="1" si="65"/>
        <v>0</v>
      </c>
      <c r="CC40" s="138" t="str">
        <f t="shared" ca="1" si="66"/>
        <v/>
      </c>
      <c r="CD40" s="138" t="e">
        <f t="shared" ca="1" si="67"/>
        <v>#N/A</v>
      </c>
    </row>
    <row r="41" spans="1:82">
      <c r="A41" s="135">
        <f t="shared" si="30"/>
        <v>36</v>
      </c>
      <c r="B41" s="40"/>
      <c r="C41" s="154"/>
      <c r="D41" s="155"/>
      <c r="E41" s="155"/>
      <c r="F41" s="156"/>
      <c r="G41" s="42"/>
      <c r="H41" s="42"/>
      <c r="I41" s="42"/>
      <c r="J41" s="42"/>
      <c r="K41" s="42"/>
      <c r="L41" s="153" t="str">
        <f t="shared" ca="1" si="68"/>
        <v/>
      </c>
      <c r="M41" s="104"/>
      <c r="N41" s="135" t="b">
        <f t="shared" ca="1" si="31"/>
        <v>0</v>
      </c>
      <c r="O41" s="135" t="b">
        <f t="shared" si="32"/>
        <v>0</v>
      </c>
      <c r="P41" s="104"/>
      <c r="Q41" s="135">
        <f t="shared" si="33"/>
        <v>35</v>
      </c>
      <c r="R41" s="135">
        <f t="shared" ca="1" si="69"/>
        <v>0</v>
      </c>
      <c r="S41" s="135" t="b">
        <f t="shared" ca="1" si="70"/>
        <v>1</v>
      </c>
      <c r="T41" s="104"/>
      <c r="U41" s="135" t="e">
        <f t="shared" ca="1" si="71"/>
        <v>#N/A</v>
      </c>
      <c r="V41" s="135" t="e">
        <f t="shared" ca="1" si="34"/>
        <v>#N/A</v>
      </c>
      <c r="W41" s="105" t="str">
        <f t="shared" ca="1" si="72"/>
        <v/>
      </c>
      <c r="X41" s="105" t="e">
        <f ca="1" xml:space="preserve"> IF(Y41,IF(AN41="",CONCATENATE(UPPER(LEFT(SystemName,1)),RIGHT(SystemName,LEN(SystemName)-1)),"When " &amp; AN41 &amp; ", " &amp; SystemName) &amp; " shall not allow " &amp; BB41 &amp; " to " &amp; BP41 &amp; ".  If such an attacker tries, " &amp; SystemName &amp; " shall " &amp; CD41 &amp; " the attack.","Attackers, prohibited threats, or intended response not yet defined.")</f>
        <v>#N/A</v>
      </c>
      <c r="Y41" s="105" t="e">
        <f t="shared" ca="1" si="35"/>
        <v>#N/A</v>
      </c>
      <c r="Z41" s="135" t="e">
        <f t="shared" ca="1" si="73"/>
        <v>#N/A</v>
      </c>
      <c r="AA41" s="135">
        <f t="shared" ca="1" si="74"/>
        <v>1</v>
      </c>
      <c r="AB41" s="138" t="e">
        <f t="shared" ca="1" si="75"/>
        <v>#N/A</v>
      </c>
      <c r="AC41" s="138" t="e">
        <f t="shared" ca="1" si="36"/>
        <v>#N/A</v>
      </c>
      <c r="AD41" s="138">
        <f t="shared" ca="1" si="76"/>
        <v>0</v>
      </c>
      <c r="AE41" s="138" t="str">
        <f t="shared" ca="1" si="37"/>
        <v/>
      </c>
      <c r="AF41" s="138">
        <f t="shared" ca="1" si="77"/>
        <v>0</v>
      </c>
      <c r="AG41" s="138" t="str">
        <f t="shared" ca="1" si="38"/>
        <v/>
      </c>
      <c r="AH41" s="138">
        <f t="shared" ca="1" si="78"/>
        <v>0</v>
      </c>
      <c r="AI41" s="138" t="str">
        <f t="shared" ca="1" si="39"/>
        <v/>
      </c>
      <c r="AJ41" s="138">
        <f t="shared" ca="1" si="79"/>
        <v>0</v>
      </c>
      <c r="AK41" s="138" t="str">
        <f t="shared" ca="1" si="40"/>
        <v/>
      </c>
      <c r="AL41" s="138">
        <f t="shared" ca="1" si="41"/>
        <v>0</v>
      </c>
      <c r="AM41" s="138" t="str">
        <f t="shared" ca="1" si="42"/>
        <v/>
      </c>
      <c r="AN41" s="138" t="e">
        <f t="shared" ca="1" si="43"/>
        <v>#N/A</v>
      </c>
      <c r="AO41" s="135">
        <f t="shared" ca="1" si="80"/>
        <v>1</v>
      </c>
      <c r="AP41" s="138" t="e">
        <f t="shared" ca="1" si="81"/>
        <v>#N/A</v>
      </c>
      <c r="AQ41" s="138" t="e">
        <f t="shared" ca="1" si="44"/>
        <v>#N/A</v>
      </c>
      <c r="AR41" s="138">
        <f t="shared" ca="1" si="82"/>
        <v>0</v>
      </c>
      <c r="AS41" s="138" t="str">
        <f t="shared" ca="1" si="45"/>
        <v/>
      </c>
      <c r="AT41" s="138">
        <f t="shared" ca="1" si="83"/>
        <v>0</v>
      </c>
      <c r="AU41" s="138" t="str">
        <f t="shared" ca="1" si="46"/>
        <v/>
      </c>
      <c r="AV41" s="138">
        <f t="shared" ca="1" si="84"/>
        <v>0</v>
      </c>
      <c r="AW41" s="138" t="str">
        <f t="shared" ca="1" si="47"/>
        <v/>
      </c>
      <c r="AX41" s="138">
        <f t="shared" ca="1" si="85"/>
        <v>0</v>
      </c>
      <c r="AY41" s="138" t="str">
        <f t="shared" ca="1" si="48"/>
        <v/>
      </c>
      <c r="AZ41" s="138">
        <f t="shared" ca="1" si="49"/>
        <v>0</v>
      </c>
      <c r="BA41" s="138" t="str">
        <f t="shared" ca="1" si="50"/>
        <v/>
      </c>
      <c r="BB41" s="138" t="e">
        <f t="shared" ca="1" si="51"/>
        <v>#N/A</v>
      </c>
      <c r="BC41" s="135">
        <f t="shared" ca="1" si="86"/>
        <v>1</v>
      </c>
      <c r="BD41" s="138" t="e">
        <f t="shared" ca="1" si="87"/>
        <v>#N/A</v>
      </c>
      <c r="BE41" s="138" t="e">
        <f t="shared" ca="1" si="52"/>
        <v>#N/A</v>
      </c>
      <c r="BF41" s="138">
        <f t="shared" ca="1" si="88"/>
        <v>0</v>
      </c>
      <c r="BG41" s="138" t="str">
        <f t="shared" ca="1" si="53"/>
        <v/>
      </c>
      <c r="BH41" s="138">
        <f t="shared" ca="1" si="89"/>
        <v>0</v>
      </c>
      <c r="BI41" s="138" t="str">
        <f t="shared" ca="1" si="54"/>
        <v/>
      </c>
      <c r="BJ41" s="138">
        <f t="shared" ca="1" si="90"/>
        <v>0</v>
      </c>
      <c r="BK41" s="138" t="str">
        <f t="shared" ca="1" si="55"/>
        <v/>
      </c>
      <c r="BL41" s="138">
        <f t="shared" ca="1" si="91"/>
        <v>0</v>
      </c>
      <c r="BM41" s="138" t="str">
        <f t="shared" ca="1" si="56"/>
        <v/>
      </c>
      <c r="BN41" s="138">
        <f t="shared" ca="1" si="57"/>
        <v>0</v>
      </c>
      <c r="BO41" s="138" t="str">
        <f t="shared" ca="1" si="58"/>
        <v/>
      </c>
      <c r="BP41" s="138" t="e">
        <f t="shared" ca="1" si="59"/>
        <v>#N/A</v>
      </c>
      <c r="BQ41" s="135">
        <f t="shared" ca="1" si="92"/>
        <v>1</v>
      </c>
      <c r="BR41" s="138" t="e">
        <f t="shared" ca="1" si="93"/>
        <v>#N/A</v>
      </c>
      <c r="BS41" s="138" t="e">
        <f t="shared" ca="1" si="60"/>
        <v>#N/A</v>
      </c>
      <c r="BT41" s="138">
        <f t="shared" ca="1" si="94"/>
        <v>0</v>
      </c>
      <c r="BU41" s="138" t="str">
        <f t="shared" ca="1" si="61"/>
        <v/>
      </c>
      <c r="BV41" s="138">
        <f t="shared" ca="1" si="95"/>
        <v>0</v>
      </c>
      <c r="BW41" s="138" t="str">
        <f t="shared" ca="1" si="62"/>
        <v/>
      </c>
      <c r="BX41" s="138">
        <f t="shared" ca="1" si="96"/>
        <v>0</v>
      </c>
      <c r="BY41" s="138" t="str">
        <f t="shared" ca="1" si="63"/>
        <v/>
      </c>
      <c r="BZ41" s="138">
        <f t="shared" ca="1" si="97"/>
        <v>0</v>
      </c>
      <c r="CA41" s="138" t="str">
        <f t="shared" ca="1" si="64"/>
        <v/>
      </c>
      <c r="CB41" s="138">
        <f t="shared" ca="1" si="65"/>
        <v>0</v>
      </c>
      <c r="CC41" s="138" t="str">
        <f t="shared" ca="1" si="66"/>
        <v/>
      </c>
      <c r="CD41" s="138" t="e">
        <f t="shared" ca="1" si="67"/>
        <v>#N/A</v>
      </c>
    </row>
    <row r="42" spans="1:82">
      <c r="A42" s="135">
        <f t="shared" si="30"/>
        <v>37</v>
      </c>
      <c r="B42" s="40"/>
      <c r="C42" s="154"/>
      <c r="D42" s="155"/>
      <c r="E42" s="155"/>
      <c r="F42" s="156"/>
      <c r="G42" s="42"/>
      <c r="H42" s="42"/>
      <c r="I42" s="42"/>
      <c r="J42" s="42"/>
      <c r="K42" s="42"/>
      <c r="L42" s="153" t="str">
        <f t="shared" ca="1" si="68"/>
        <v/>
      </c>
      <c r="M42" s="104"/>
      <c r="N42" s="135" t="b">
        <f t="shared" ca="1" si="31"/>
        <v>0</v>
      </c>
      <c r="O42" s="135" t="b">
        <f t="shared" si="32"/>
        <v>0</v>
      </c>
      <c r="P42" s="104"/>
      <c r="Q42" s="135">
        <f t="shared" si="33"/>
        <v>36</v>
      </c>
      <c r="R42" s="135">
        <f t="shared" ca="1" si="69"/>
        <v>0</v>
      </c>
      <c r="S42" s="135" t="b">
        <f t="shared" ca="1" si="70"/>
        <v>1</v>
      </c>
      <c r="T42" s="104"/>
      <c r="U42" s="135" t="e">
        <f t="shared" ca="1" si="71"/>
        <v>#N/A</v>
      </c>
      <c r="V42" s="135" t="e">
        <f t="shared" ca="1" si="34"/>
        <v>#N/A</v>
      </c>
      <c r="W42" s="105" t="str">
        <f t="shared" ca="1" si="72"/>
        <v/>
      </c>
      <c r="X42" s="105" t="e">
        <f ca="1" xml:space="preserve"> IF(Y42,IF(AN42="",CONCATENATE(UPPER(LEFT(SystemName,1)),RIGHT(SystemName,LEN(SystemName)-1)),"When " &amp; AN42 &amp; ", " &amp; SystemName) &amp; " shall not allow " &amp; BB42 &amp; " to " &amp; BP42 &amp; ".  If such an attacker tries, " &amp; SystemName &amp; " shall " &amp; CD42 &amp; " the attack.","Attackers, prohibited threats, or intended response not yet defined.")</f>
        <v>#N/A</v>
      </c>
      <c r="Y42" s="105" t="e">
        <f t="shared" ca="1" si="35"/>
        <v>#N/A</v>
      </c>
      <c r="Z42" s="135" t="e">
        <f t="shared" ca="1" si="73"/>
        <v>#N/A</v>
      </c>
      <c r="AA42" s="135">
        <f t="shared" ca="1" si="74"/>
        <v>1</v>
      </c>
      <c r="AB42" s="138" t="e">
        <f t="shared" ca="1" si="75"/>
        <v>#N/A</v>
      </c>
      <c r="AC42" s="138" t="e">
        <f t="shared" ca="1" si="36"/>
        <v>#N/A</v>
      </c>
      <c r="AD42" s="138">
        <f t="shared" ca="1" si="76"/>
        <v>0</v>
      </c>
      <c r="AE42" s="138" t="str">
        <f t="shared" ca="1" si="37"/>
        <v/>
      </c>
      <c r="AF42" s="138">
        <f t="shared" ca="1" si="77"/>
        <v>0</v>
      </c>
      <c r="AG42" s="138" t="str">
        <f t="shared" ca="1" si="38"/>
        <v/>
      </c>
      <c r="AH42" s="138">
        <f t="shared" ca="1" si="78"/>
        <v>0</v>
      </c>
      <c r="AI42" s="138" t="str">
        <f t="shared" ca="1" si="39"/>
        <v/>
      </c>
      <c r="AJ42" s="138">
        <f t="shared" ca="1" si="79"/>
        <v>0</v>
      </c>
      <c r="AK42" s="138" t="str">
        <f t="shared" ca="1" si="40"/>
        <v/>
      </c>
      <c r="AL42" s="138">
        <f t="shared" ca="1" si="41"/>
        <v>0</v>
      </c>
      <c r="AM42" s="138" t="str">
        <f t="shared" ca="1" si="42"/>
        <v/>
      </c>
      <c r="AN42" s="138" t="e">
        <f t="shared" ca="1" si="43"/>
        <v>#N/A</v>
      </c>
      <c r="AO42" s="135">
        <f t="shared" ca="1" si="80"/>
        <v>1</v>
      </c>
      <c r="AP42" s="138" t="e">
        <f t="shared" ca="1" si="81"/>
        <v>#N/A</v>
      </c>
      <c r="AQ42" s="138" t="e">
        <f t="shared" ca="1" si="44"/>
        <v>#N/A</v>
      </c>
      <c r="AR42" s="138">
        <f t="shared" ca="1" si="82"/>
        <v>0</v>
      </c>
      <c r="AS42" s="138" t="str">
        <f t="shared" ca="1" si="45"/>
        <v/>
      </c>
      <c r="AT42" s="138">
        <f t="shared" ca="1" si="83"/>
        <v>0</v>
      </c>
      <c r="AU42" s="138" t="str">
        <f t="shared" ca="1" si="46"/>
        <v/>
      </c>
      <c r="AV42" s="138">
        <f t="shared" ca="1" si="84"/>
        <v>0</v>
      </c>
      <c r="AW42" s="138" t="str">
        <f t="shared" ca="1" si="47"/>
        <v/>
      </c>
      <c r="AX42" s="138">
        <f t="shared" ca="1" si="85"/>
        <v>0</v>
      </c>
      <c r="AY42" s="138" t="str">
        <f t="shared" ca="1" si="48"/>
        <v/>
      </c>
      <c r="AZ42" s="138">
        <f t="shared" ca="1" si="49"/>
        <v>0</v>
      </c>
      <c r="BA42" s="138" t="str">
        <f t="shared" ca="1" si="50"/>
        <v/>
      </c>
      <c r="BB42" s="138" t="e">
        <f t="shared" ca="1" si="51"/>
        <v>#N/A</v>
      </c>
      <c r="BC42" s="135">
        <f t="shared" ca="1" si="86"/>
        <v>1</v>
      </c>
      <c r="BD42" s="138" t="e">
        <f t="shared" ca="1" si="87"/>
        <v>#N/A</v>
      </c>
      <c r="BE42" s="138" t="e">
        <f t="shared" ca="1" si="52"/>
        <v>#N/A</v>
      </c>
      <c r="BF42" s="138">
        <f t="shared" ca="1" si="88"/>
        <v>0</v>
      </c>
      <c r="BG42" s="138" t="str">
        <f t="shared" ca="1" si="53"/>
        <v/>
      </c>
      <c r="BH42" s="138">
        <f t="shared" ca="1" si="89"/>
        <v>0</v>
      </c>
      <c r="BI42" s="138" t="str">
        <f t="shared" ca="1" si="54"/>
        <v/>
      </c>
      <c r="BJ42" s="138">
        <f t="shared" ca="1" si="90"/>
        <v>0</v>
      </c>
      <c r="BK42" s="138" t="str">
        <f t="shared" ca="1" si="55"/>
        <v/>
      </c>
      <c r="BL42" s="138">
        <f t="shared" ca="1" si="91"/>
        <v>0</v>
      </c>
      <c r="BM42" s="138" t="str">
        <f t="shared" ca="1" si="56"/>
        <v/>
      </c>
      <c r="BN42" s="138">
        <f t="shared" ca="1" si="57"/>
        <v>0</v>
      </c>
      <c r="BO42" s="138" t="str">
        <f t="shared" ca="1" si="58"/>
        <v/>
      </c>
      <c r="BP42" s="138" t="e">
        <f t="shared" ca="1" si="59"/>
        <v>#N/A</v>
      </c>
      <c r="BQ42" s="135">
        <f t="shared" ca="1" si="92"/>
        <v>1</v>
      </c>
      <c r="BR42" s="138" t="e">
        <f t="shared" ca="1" si="93"/>
        <v>#N/A</v>
      </c>
      <c r="BS42" s="138" t="e">
        <f t="shared" ca="1" si="60"/>
        <v>#N/A</v>
      </c>
      <c r="BT42" s="138">
        <f t="shared" ca="1" si="94"/>
        <v>0</v>
      </c>
      <c r="BU42" s="138" t="str">
        <f t="shared" ca="1" si="61"/>
        <v/>
      </c>
      <c r="BV42" s="138">
        <f t="shared" ca="1" si="95"/>
        <v>0</v>
      </c>
      <c r="BW42" s="138" t="str">
        <f t="shared" ca="1" si="62"/>
        <v/>
      </c>
      <c r="BX42" s="138">
        <f t="shared" ca="1" si="96"/>
        <v>0</v>
      </c>
      <c r="BY42" s="138" t="str">
        <f t="shared" ca="1" si="63"/>
        <v/>
      </c>
      <c r="BZ42" s="138">
        <f t="shared" ca="1" si="97"/>
        <v>0</v>
      </c>
      <c r="CA42" s="138" t="str">
        <f t="shared" ca="1" si="64"/>
        <v/>
      </c>
      <c r="CB42" s="138">
        <f t="shared" ca="1" si="65"/>
        <v>0</v>
      </c>
      <c r="CC42" s="138" t="str">
        <f t="shared" ca="1" si="66"/>
        <v/>
      </c>
      <c r="CD42" s="138" t="e">
        <f t="shared" ca="1" si="67"/>
        <v>#N/A</v>
      </c>
    </row>
    <row r="43" spans="1:82">
      <c r="A43" s="135">
        <f t="shared" si="30"/>
        <v>38</v>
      </c>
      <c r="B43" s="40"/>
      <c r="C43" s="154"/>
      <c r="D43" s="155"/>
      <c r="E43" s="155"/>
      <c r="F43" s="156"/>
      <c r="G43" s="42"/>
      <c r="H43" s="42"/>
      <c r="I43" s="42"/>
      <c r="J43" s="42"/>
      <c r="K43" s="42"/>
      <c r="L43" s="153" t="str">
        <f t="shared" ca="1" si="68"/>
        <v/>
      </c>
      <c r="M43" s="104"/>
      <c r="N43" s="135" t="b">
        <f t="shared" ca="1" si="31"/>
        <v>0</v>
      </c>
      <c r="O43" s="135" t="b">
        <f t="shared" si="32"/>
        <v>0</v>
      </c>
      <c r="P43" s="104"/>
      <c r="Q43" s="135">
        <f t="shared" si="33"/>
        <v>37</v>
      </c>
      <c r="R43" s="135">
        <f t="shared" ca="1" si="69"/>
        <v>0</v>
      </c>
      <c r="S43" s="135" t="b">
        <f t="shared" ca="1" si="70"/>
        <v>1</v>
      </c>
      <c r="T43" s="104"/>
      <c r="U43" s="135" t="e">
        <f t="shared" ca="1" si="71"/>
        <v>#N/A</v>
      </c>
      <c r="V43" s="135" t="e">
        <f t="shared" ca="1" si="34"/>
        <v>#N/A</v>
      </c>
      <c r="W43" s="105" t="str">
        <f t="shared" ca="1" si="72"/>
        <v/>
      </c>
      <c r="X43" s="105" t="e">
        <f ca="1" xml:space="preserve"> IF(Y43,IF(AN43="",CONCATENATE(UPPER(LEFT(SystemName,1)),RIGHT(SystemName,LEN(SystemName)-1)),"When " &amp; AN43 &amp; ", " &amp; SystemName) &amp; " shall not allow " &amp; BB43 &amp; " to " &amp; BP43 &amp; ".  If such an attacker tries, " &amp; SystemName &amp; " shall " &amp; CD43 &amp; " the attack.","Attackers, prohibited threats, or intended response not yet defined.")</f>
        <v>#N/A</v>
      </c>
      <c r="Y43" s="105" t="e">
        <f t="shared" ca="1" si="35"/>
        <v>#N/A</v>
      </c>
      <c r="Z43" s="135" t="e">
        <f t="shared" ca="1" si="73"/>
        <v>#N/A</v>
      </c>
      <c r="AA43" s="135">
        <f t="shared" ca="1" si="74"/>
        <v>1</v>
      </c>
      <c r="AB43" s="138" t="e">
        <f t="shared" ca="1" si="75"/>
        <v>#N/A</v>
      </c>
      <c r="AC43" s="138" t="e">
        <f t="shared" ca="1" si="36"/>
        <v>#N/A</v>
      </c>
      <c r="AD43" s="138">
        <f t="shared" ca="1" si="76"/>
        <v>0</v>
      </c>
      <c r="AE43" s="138" t="str">
        <f t="shared" ca="1" si="37"/>
        <v/>
      </c>
      <c r="AF43" s="138">
        <f t="shared" ca="1" si="77"/>
        <v>0</v>
      </c>
      <c r="AG43" s="138" t="str">
        <f t="shared" ca="1" si="38"/>
        <v/>
      </c>
      <c r="AH43" s="138">
        <f t="shared" ca="1" si="78"/>
        <v>0</v>
      </c>
      <c r="AI43" s="138" t="str">
        <f t="shared" ca="1" si="39"/>
        <v/>
      </c>
      <c r="AJ43" s="138">
        <f t="shared" ca="1" si="79"/>
        <v>0</v>
      </c>
      <c r="AK43" s="138" t="str">
        <f t="shared" ca="1" si="40"/>
        <v/>
      </c>
      <c r="AL43" s="138">
        <f t="shared" ca="1" si="41"/>
        <v>0</v>
      </c>
      <c r="AM43" s="138" t="str">
        <f t="shared" ca="1" si="42"/>
        <v/>
      </c>
      <c r="AN43" s="138" t="e">
        <f t="shared" ca="1" si="43"/>
        <v>#N/A</v>
      </c>
      <c r="AO43" s="135">
        <f t="shared" ca="1" si="80"/>
        <v>1</v>
      </c>
      <c r="AP43" s="138" t="e">
        <f t="shared" ca="1" si="81"/>
        <v>#N/A</v>
      </c>
      <c r="AQ43" s="138" t="e">
        <f t="shared" ca="1" si="44"/>
        <v>#N/A</v>
      </c>
      <c r="AR43" s="138">
        <f t="shared" ca="1" si="82"/>
        <v>0</v>
      </c>
      <c r="AS43" s="138" t="str">
        <f t="shared" ca="1" si="45"/>
        <v/>
      </c>
      <c r="AT43" s="138">
        <f t="shared" ca="1" si="83"/>
        <v>0</v>
      </c>
      <c r="AU43" s="138" t="str">
        <f t="shared" ca="1" si="46"/>
        <v/>
      </c>
      <c r="AV43" s="138">
        <f t="shared" ca="1" si="84"/>
        <v>0</v>
      </c>
      <c r="AW43" s="138" t="str">
        <f t="shared" ca="1" si="47"/>
        <v/>
      </c>
      <c r="AX43" s="138">
        <f t="shared" ca="1" si="85"/>
        <v>0</v>
      </c>
      <c r="AY43" s="138" t="str">
        <f t="shared" ca="1" si="48"/>
        <v/>
      </c>
      <c r="AZ43" s="138">
        <f t="shared" ca="1" si="49"/>
        <v>0</v>
      </c>
      <c r="BA43" s="138" t="str">
        <f t="shared" ca="1" si="50"/>
        <v/>
      </c>
      <c r="BB43" s="138" t="e">
        <f t="shared" ca="1" si="51"/>
        <v>#N/A</v>
      </c>
      <c r="BC43" s="135">
        <f t="shared" ca="1" si="86"/>
        <v>1</v>
      </c>
      <c r="BD43" s="138" t="e">
        <f t="shared" ca="1" si="87"/>
        <v>#N/A</v>
      </c>
      <c r="BE43" s="138" t="e">
        <f t="shared" ca="1" si="52"/>
        <v>#N/A</v>
      </c>
      <c r="BF43" s="138">
        <f t="shared" ca="1" si="88"/>
        <v>0</v>
      </c>
      <c r="BG43" s="138" t="str">
        <f t="shared" ca="1" si="53"/>
        <v/>
      </c>
      <c r="BH43" s="138">
        <f t="shared" ca="1" si="89"/>
        <v>0</v>
      </c>
      <c r="BI43" s="138" t="str">
        <f t="shared" ca="1" si="54"/>
        <v/>
      </c>
      <c r="BJ43" s="138">
        <f t="shared" ca="1" si="90"/>
        <v>0</v>
      </c>
      <c r="BK43" s="138" t="str">
        <f t="shared" ca="1" si="55"/>
        <v/>
      </c>
      <c r="BL43" s="138">
        <f t="shared" ca="1" si="91"/>
        <v>0</v>
      </c>
      <c r="BM43" s="138" t="str">
        <f t="shared" ca="1" si="56"/>
        <v/>
      </c>
      <c r="BN43" s="138">
        <f t="shared" ca="1" si="57"/>
        <v>0</v>
      </c>
      <c r="BO43" s="138" t="str">
        <f t="shared" ca="1" si="58"/>
        <v/>
      </c>
      <c r="BP43" s="138" t="e">
        <f t="shared" ca="1" si="59"/>
        <v>#N/A</v>
      </c>
      <c r="BQ43" s="135">
        <f t="shared" ca="1" si="92"/>
        <v>1</v>
      </c>
      <c r="BR43" s="138" t="e">
        <f t="shared" ca="1" si="93"/>
        <v>#N/A</v>
      </c>
      <c r="BS43" s="138" t="e">
        <f t="shared" ca="1" si="60"/>
        <v>#N/A</v>
      </c>
      <c r="BT43" s="138">
        <f t="shared" ca="1" si="94"/>
        <v>0</v>
      </c>
      <c r="BU43" s="138" t="str">
        <f t="shared" ca="1" si="61"/>
        <v/>
      </c>
      <c r="BV43" s="138">
        <f t="shared" ca="1" si="95"/>
        <v>0</v>
      </c>
      <c r="BW43" s="138" t="str">
        <f t="shared" ca="1" si="62"/>
        <v/>
      </c>
      <c r="BX43" s="138">
        <f t="shared" ca="1" si="96"/>
        <v>0</v>
      </c>
      <c r="BY43" s="138" t="str">
        <f t="shared" ca="1" si="63"/>
        <v/>
      </c>
      <c r="BZ43" s="138">
        <f t="shared" ca="1" si="97"/>
        <v>0</v>
      </c>
      <c r="CA43" s="138" t="str">
        <f t="shared" ca="1" si="64"/>
        <v/>
      </c>
      <c r="CB43" s="138">
        <f t="shared" ca="1" si="65"/>
        <v>0</v>
      </c>
      <c r="CC43" s="138" t="str">
        <f t="shared" ca="1" si="66"/>
        <v/>
      </c>
      <c r="CD43" s="138" t="e">
        <f t="shared" ca="1" si="67"/>
        <v>#N/A</v>
      </c>
    </row>
    <row r="44" spans="1:82">
      <c r="A44" s="135">
        <f t="shared" si="30"/>
        <v>39</v>
      </c>
      <c r="B44" s="40"/>
      <c r="C44" s="154"/>
      <c r="D44" s="155"/>
      <c r="E44" s="155"/>
      <c r="F44" s="156"/>
      <c r="G44" s="42"/>
      <c r="H44" s="42"/>
      <c r="I44" s="42"/>
      <c r="J44" s="42"/>
      <c r="K44" s="42"/>
      <c r="L44" s="153" t="str">
        <f t="shared" ca="1" si="68"/>
        <v/>
      </c>
      <c r="M44" s="104"/>
      <c r="N44" s="135" t="b">
        <f t="shared" ca="1" si="31"/>
        <v>0</v>
      </c>
      <c r="O44" s="135" t="b">
        <f t="shared" si="32"/>
        <v>0</v>
      </c>
      <c r="P44" s="104"/>
      <c r="Q44" s="135">
        <f t="shared" si="33"/>
        <v>38</v>
      </c>
      <c r="R44" s="135">
        <f t="shared" ca="1" si="69"/>
        <v>0</v>
      </c>
      <c r="S44" s="135" t="b">
        <f t="shared" ca="1" si="70"/>
        <v>1</v>
      </c>
      <c r="T44" s="104"/>
      <c r="U44" s="135" t="e">
        <f t="shared" ca="1" si="71"/>
        <v>#N/A</v>
      </c>
      <c r="V44" s="135" t="e">
        <f t="shared" ca="1" si="34"/>
        <v>#N/A</v>
      </c>
      <c r="W44" s="105" t="str">
        <f t="shared" ca="1" si="72"/>
        <v/>
      </c>
      <c r="X44" s="105" t="e">
        <f ca="1" xml:space="preserve"> IF(Y44,IF(AN44="",CONCATENATE(UPPER(LEFT(SystemName,1)),RIGHT(SystemName,LEN(SystemName)-1)),"When " &amp; AN44 &amp; ", " &amp; SystemName) &amp; " shall not allow " &amp; BB44 &amp; " to " &amp; BP44 &amp; ".  If such an attacker tries, " &amp; SystemName &amp; " shall " &amp; CD44 &amp; " the attack.","Attackers, prohibited threats, or intended response not yet defined.")</f>
        <v>#N/A</v>
      </c>
      <c r="Y44" s="105" t="e">
        <f t="shared" ca="1" si="35"/>
        <v>#N/A</v>
      </c>
      <c r="Z44" s="135" t="e">
        <f t="shared" ca="1" si="73"/>
        <v>#N/A</v>
      </c>
      <c r="AA44" s="135">
        <f t="shared" ca="1" si="74"/>
        <v>1</v>
      </c>
      <c r="AB44" s="138" t="e">
        <f t="shared" ca="1" si="75"/>
        <v>#N/A</v>
      </c>
      <c r="AC44" s="138" t="e">
        <f t="shared" ca="1" si="36"/>
        <v>#N/A</v>
      </c>
      <c r="AD44" s="138">
        <f t="shared" ca="1" si="76"/>
        <v>0</v>
      </c>
      <c r="AE44" s="138" t="str">
        <f t="shared" ca="1" si="37"/>
        <v/>
      </c>
      <c r="AF44" s="138">
        <f t="shared" ca="1" si="77"/>
        <v>0</v>
      </c>
      <c r="AG44" s="138" t="str">
        <f t="shared" ca="1" si="38"/>
        <v/>
      </c>
      <c r="AH44" s="138">
        <f t="shared" ca="1" si="78"/>
        <v>0</v>
      </c>
      <c r="AI44" s="138" t="str">
        <f t="shared" ca="1" si="39"/>
        <v/>
      </c>
      <c r="AJ44" s="138">
        <f t="shared" ca="1" si="79"/>
        <v>0</v>
      </c>
      <c r="AK44" s="138" t="str">
        <f t="shared" ca="1" si="40"/>
        <v/>
      </c>
      <c r="AL44" s="138">
        <f t="shared" ca="1" si="41"/>
        <v>0</v>
      </c>
      <c r="AM44" s="138" t="str">
        <f t="shared" ca="1" si="42"/>
        <v/>
      </c>
      <c r="AN44" s="138" t="e">
        <f t="shared" ca="1" si="43"/>
        <v>#N/A</v>
      </c>
      <c r="AO44" s="135">
        <f t="shared" ca="1" si="80"/>
        <v>1</v>
      </c>
      <c r="AP44" s="138" t="e">
        <f t="shared" ca="1" si="81"/>
        <v>#N/A</v>
      </c>
      <c r="AQ44" s="138" t="e">
        <f t="shared" ca="1" si="44"/>
        <v>#N/A</v>
      </c>
      <c r="AR44" s="138">
        <f t="shared" ca="1" si="82"/>
        <v>0</v>
      </c>
      <c r="AS44" s="138" t="str">
        <f t="shared" ca="1" si="45"/>
        <v/>
      </c>
      <c r="AT44" s="138">
        <f t="shared" ca="1" si="83"/>
        <v>0</v>
      </c>
      <c r="AU44" s="138" t="str">
        <f t="shared" ca="1" si="46"/>
        <v/>
      </c>
      <c r="AV44" s="138">
        <f t="shared" ca="1" si="84"/>
        <v>0</v>
      </c>
      <c r="AW44" s="138" t="str">
        <f t="shared" ca="1" si="47"/>
        <v/>
      </c>
      <c r="AX44" s="138">
        <f t="shared" ca="1" si="85"/>
        <v>0</v>
      </c>
      <c r="AY44" s="138" t="str">
        <f t="shared" ca="1" si="48"/>
        <v/>
      </c>
      <c r="AZ44" s="138">
        <f t="shared" ca="1" si="49"/>
        <v>0</v>
      </c>
      <c r="BA44" s="138" t="str">
        <f t="shared" ca="1" si="50"/>
        <v/>
      </c>
      <c r="BB44" s="138" t="e">
        <f t="shared" ca="1" si="51"/>
        <v>#N/A</v>
      </c>
      <c r="BC44" s="135">
        <f t="shared" ca="1" si="86"/>
        <v>1</v>
      </c>
      <c r="BD44" s="138" t="e">
        <f t="shared" ca="1" si="87"/>
        <v>#N/A</v>
      </c>
      <c r="BE44" s="138" t="e">
        <f t="shared" ca="1" si="52"/>
        <v>#N/A</v>
      </c>
      <c r="BF44" s="138">
        <f t="shared" ca="1" si="88"/>
        <v>0</v>
      </c>
      <c r="BG44" s="138" t="str">
        <f t="shared" ca="1" si="53"/>
        <v/>
      </c>
      <c r="BH44" s="138">
        <f t="shared" ca="1" si="89"/>
        <v>0</v>
      </c>
      <c r="BI44" s="138" t="str">
        <f t="shared" ca="1" si="54"/>
        <v/>
      </c>
      <c r="BJ44" s="138">
        <f t="shared" ca="1" si="90"/>
        <v>0</v>
      </c>
      <c r="BK44" s="138" t="str">
        <f t="shared" ca="1" si="55"/>
        <v/>
      </c>
      <c r="BL44" s="138">
        <f t="shared" ca="1" si="91"/>
        <v>0</v>
      </c>
      <c r="BM44" s="138" t="str">
        <f t="shared" ca="1" si="56"/>
        <v/>
      </c>
      <c r="BN44" s="138">
        <f t="shared" ca="1" si="57"/>
        <v>0</v>
      </c>
      <c r="BO44" s="138" t="str">
        <f t="shared" ca="1" si="58"/>
        <v/>
      </c>
      <c r="BP44" s="138" t="e">
        <f t="shared" ca="1" si="59"/>
        <v>#N/A</v>
      </c>
      <c r="BQ44" s="135">
        <f t="shared" ca="1" si="92"/>
        <v>1</v>
      </c>
      <c r="BR44" s="138" t="e">
        <f t="shared" ca="1" si="93"/>
        <v>#N/A</v>
      </c>
      <c r="BS44" s="138" t="e">
        <f t="shared" ca="1" si="60"/>
        <v>#N/A</v>
      </c>
      <c r="BT44" s="138">
        <f t="shared" ca="1" si="94"/>
        <v>0</v>
      </c>
      <c r="BU44" s="138" t="str">
        <f t="shared" ca="1" si="61"/>
        <v/>
      </c>
      <c r="BV44" s="138">
        <f t="shared" ca="1" si="95"/>
        <v>0</v>
      </c>
      <c r="BW44" s="138" t="str">
        <f t="shared" ca="1" si="62"/>
        <v/>
      </c>
      <c r="BX44" s="138">
        <f t="shared" ca="1" si="96"/>
        <v>0</v>
      </c>
      <c r="BY44" s="138" t="str">
        <f t="shared" ca="1" si="63"/>
        <v/>
      </c>
      <c r="BZ44" s="138">
        <f t="shared" ca="1" si="97"/>
        <v>0</v>
      </c>
      <c r="CA44" s="138" t="str">
        <f t="shared" ca="1" si="64"/>
        <v/>
      </c>
      <c r="CB44" s="138">
        <f t="shared" ca="1" si="65"/>
        <v>0</v>
      </c>
      <c r="CC44" s="138" t="str">
        <f t="shared" ca="1" si="66"/>
        <v/>
      </c>
      <c r="CD44" s="138" t="e">
        <f t="shared" ca="1" si="67"/>
        <v>#N/A</v>
      </c>
    </row>
    <row r="45" spans="1:82">
      <c r="A45" s="135">
        <f t="shared" si="30"/>
        <v>40</v>
      </c>
      <c r="B45" s="40"/>
      <c r="C45" s="154"/>
      <c r="D45" s="155"/>
      <c r="E45" s="155"/>
      <c r="F45" s="156"/>
      <c r="G45" s="42"/>
      <c r="H45" s="42"/>
      <c r="I45" s="42"/>
      <c r="J45" s="42"/>
      <c r="K45" s="42"/>
      <c r="L45" s="153" t="str">
        <f t="shared" ca="1" si="68"/>
        <v/>
      </c>
      <c r="M45" s="104"/>
      <c r="N45" s="135" t="b">
        <f t="shared" ca="1" si="31"/>
        <v>0</v>
      </c>
      <c r="O45" s="135" t="b">
        <f t="shared" si="32"/>
        <v>0</v>
      </c>
      <c r="P45" s="104"/>
      <c r="Q45" s="135">
        <f t="shared" si="33"/>
        <v>39</v>
      </c>
      <c r="R45" s="135">
        <f t="shared" ca="1" si="69"/>
        <v>0</v>
      </c>
      <c r="S45" s="135" t="b">
        <f t="shared" ca="1" si="70"/>
        <v>1</v>
      </c>
      <c r="T45" s="104"/>
      <c r="U45" s="135" t="e">
        <f t="shared" ca="1" si="71"/>
        <v>#N/A</v>
      </c>
      <c r="V45" s="135" t="e">
        <f t="shared" ca="1" si="34"/>
        <v>#N/A</v>
      </c>
      <c r="W45" s="105" t="str">
        <f t="shared" ca="1" si="72"/>
        <v/>
      </c>
      <c r="X45" s="105" t="e">
        <f ca="1" xml:space="preserve"> IF(Y45,IF(AN45="",CONCATENATE(UPPER(LEFT(SystemName,1)),RIGHT(SystemName,LEN(SystemName)-1)),"When " &amp; AN45 &amp; ", " &amp; SystemName) &amp; " shall not allow " &amp; BB45 &amp; " to " &amp; BP45 &amp; ".  If such an attacker tries, " &amp; SystemName &amp; " shall " &amp; CD45 &amp; " the attack.","Attackers, prohibited threats, or intended response not yet defined.")</f>
        <v>#N/A</v>
      </c>
      <c r="Y45" s="105" t="e">
        <f t="shared" ca="1" si="35"/>
        <v>#N/A</v>
      </c>
      <c r="Z45" s="135" t="e">
        <f t="shared" ca="1" si="73"/>
        <v>#N/A</v>
      </c>
      <c r="AA45" s="135">
        <f t="shared" ca="1" si="74"/>
        <v>1</v>
      </c>
      <c r="AB45" s="138" t="e">
        <f t="shared" ca="1" si="75"/>
        <v>#N/A</v>
      </c>
      <c r="AC45" s="138" t="e">
        <f t="shared" ca="1" si="36"/>
        <v>#N/A</v>
      </c>
      <c r="AD45" s="138">
        <f t="shared" ca="1" si="76"/>
        <v>0</v>
      </c>
      <c r="AE45" s="138" t="str">
        <f t="shared" ca="1" si="37"/>
        <v/>
      </c>
      <c r="AF45" s="138">
        <f t="shared" ca="1" si="77"/>
        <v>0</v>
      </c>
      <c r="AG45" s="138" t="str">
        <f t="shared" ca="1" si="38"/>
        <v/>
      </c>
      <c r="AH45" s="138">
        <f t="shared" ca="1" si="78"/>
        <v>0</v>
      </c>
      <c r="AI45" s="138" t="str">
        <f t="shared" ca="1" si="39"/>
        <v/>
      </c>
      <c r="AJ45" s="138">
        <f t="shared" ca="1" si="79"/>
        <v>0</v>
      </c>
      <c r="AK45" s="138" t="str">
        <f t="shared" ca="1" si="40"/>
        <v/>
      </c>
      <c r="AL45" s="138">
        <f t="shared" ca="1" si="41"/>
        <v>0</v>
      </c>
      <c r="AM45" s="138" t="str">
        <f t="shared" ca="1" si="42"/>
        <v/>
      </c>
      <c r="AN45" s="138" t="e">
        <f t="shared" ca="1" si="43"/>
        <v>#N/A</v>
      </c>
      <c r="AO45" s="135">
        <f t="shared" ca="1" si="80"/>
        <v>1</v>
      </c>
      <c r="AP45" s="138" t="e">
        <f t="shared" ca="1" si="81"/>
        <v>#N/A</v>
      </c>
      <c r="AQ45" s="138" t="e">
        <f t="shared" ca="1" si="44"/>
        <v>#N/A</v>
      </c>
      <c r="AR45" s="138">
        <f t="shared" ca="1" si="82"/>
        <v>0</v>
      </c>
      <c r="AS45" s="138" t="str">
        <f t="shared" ca="1" si="45"/>
        <v/>
      </c>
      <c r="AT45" s="138">
        <f t="shared" ca="1" si="83"/>
        <v>0</v>
      </c>
      <c r="AU45" s="138" t="str">
        <f t="shared" ca="1" si="46"/>
        <v/>
      </c>
      <c r="AV45" s="138">
        <f t="shared" ca="1" si="84"/>
        <v>0</v>
      </c>
      <c r="AW45" s="138" t="str">
        <f t="shared" ca="1" si="47"/>
        <v/>
      </c>
      <c r="AX45" s="138">
        <f t="shared" ca="1" si="85"/>
        <v>0</v>
      </c>
      <c r="AY45" s="138" t="str">
        <f t="shared" ca="1" si="48"/>
        <v/>
      </c>
      <c r="AZ45" s="138">
        <f t="shared" ca="1" si="49"/>
        <v>0</v>
      </c>
      <c r="BA45" s="138" t="str">
        <f t="shared" ca="1" si="50"/>
        <v/>
      </c>
      <c r="BB45" s="138" t="e">
        <f t="shared" ca="1" si="51"/>
        <v>#N/A</v>
      </c>
      <c r="BC45" s="135">
        <f t="shared" ca="1" si="86"/>
        <v>1</v>
      </c>
      <c r="BD45" s="138" t="e">
        <f t="shared" ca="1" si="87"/>
        <v>#N/A</v>
      </c>
      <c r="BE45" s="138" t="e">
        <f t="shared" ca="1" si="52"/>
        <v>#N/A</v>
      </c>
      <c r="BF45" s="138">
        <f t="shared" ca="1" si="88"/>
        <v>0</v>
      </c>
      <c r="BG45" s="138" t="str">
        <f t="shared" ca="1" si="53"/>
        <v/>
      </c>
      <c r="BH45" s="138">
        <f t="shared" ca="1" si="89"/>
        <v>0</v>
      </c>
      <c r="BI45" s="138" t="str">
        <f t="shared" ca="1" si="54"/>
        <v/>
      </c>
      <c r="BJ45" s="138">
        <f t="shared" ca="1" si="90"/>
        <v>0</v>
      </c>
      <c r="BK45" s="138" t="str">
        <f t="shared" ca="1" si="55"/>
        <v/>
      </c>
      <c r="BL45" s="138">
        <f t="shared" ca="1" si="91"/>
        <v>0</v>
      </c>
      <c r="BM45" s="138" t="str">
        <f t="shared" ca="1" si="56"/>
        <v/>
      </c>
      <c r="BN45" s="138">
        <f t="shared" ca="1" si="57"/>
        <v>0</v>
      </c>
      <c r="BO45" s="138" t="str">
        <f t="shared" ca="1" si="58"/>
        <v/>
      </c>
      <c r="BP45" s="138" t="e">
        <f t="shared" ca="1" si="59"/>
        <v>#N/A</v>
      </c>
      <c r="BQ45" s="135">
        <f t="shared" ca="1" si="92"/>
        <v>1</v>
      </c>
      <c r="BR45" s="138" t="e">
        <f t="shared" ca="1" si="93"/>
        <v>#N/A</v>
      </c>
      <c r="BS45" s="138" t="e">
        <f t="shared" ca="1" si="60"/>
        <v>#N/A</v>
      </c>
      <c r="BT45" s="138">
        <f t="shared" ca="1" si="94"/>
        <v>0</v>
      </c>
      <c r="BU45" s="138" t="str">
        <f t="shared" ca="1" si="61"/>
        <v/>
      </c>
      <c r="BV45" s="138">
        <f t="shared" ca="1" si="95"/>
        <v>0</v>
      </c>
      <c r="BW45" s="138" t="str">
        <f t="shared" ca="1" si="62"/>
        <v/>
      </c>
      <c r="BX45" s="138">
        <f t="shared" ca="1" si="96"/>
        <v>0</v>
      </c>
      <c r="BY45" s="138" t="str">
        <f t="shared" ca="1" si="63"/>
        <v/>
      </c>
      <c r="BZ45" s="138">
        <f t="shared" ca="1" si="97"/>
        <v>0</v>
      </c>
      <c r="CA45" s="138" t="str">
        <f t="shared" ca="1" si="64"/>
        <v/>
      </c>
      <c r="CB45" s="138">
        <f t="shared" ca="1" si="65"/>
        <v>0</v>
      </c>
      <c r="CC45" s="138" t="str">
        <f t="shared" ca="1" si="66"/>
        <v/>
      </c>
      <c r="CD45" s="138" t="e">
        <f t="shared" ca="1" si="67"/>
        <v>#N/A</v>
      </c>
    </row>
    <row r="46" spans="1:82">
      <c r="A46" s="135">
        <f t="shared" si="30"/>
        <v>41</v>
      </c>
      <c r="B46" s="40"/>
      <c r="C46" s="154"/>
      <c r="D46" s="155"/>
      <c r="E46" s="155"/>
      <c r="F46" s="156"/>
      <c r="G46" s="42"/>
      <c r="H46" s="42"/>
      <c r="I46" s="42"/>
      <c r="J46" s="42"/>
      <c r="K46" s="42"/>
      <c r="L46" s="153" t="str">
        <f t="shared" ca="1" si="68"/>
        <v/>
      </c>
      <c r="M46" s="104"/>
      <c r="N46" s="135" t="b">
        <f t="shared" ca="1" si="31"/>
        <v>0</v>
      </c>
      <c r="O46" s="135" t="b">
        <f t="shared" si="32"/>
        <v>0</v>
      </c>
      <c r="P46" s="104"/>
      <c r="Q46" s="135">
        <f t="shared" si="33"/>
        <v>40</v>
      </c>
      <c r="R46" s="135">
        <f t="shared" ca="1" si="69"/>
        <v>0</v>
      </c>
      <c r="S46" s="135" t="b">
        <f t="shared" ca="1" si="70"/>
        <v>1</v>
      </c>
      <c r="T46" s="104"/>
      <c r="U46" s="135" t="e">
        <f t="shared" ca="1" si="71"/>
        <v>#N/A</v>
      </c>
      <c r="V46" s="135" t="e">
        <f t="shared" ca="1" si="34"/>
        <v>#N/A</v>
      </c>
      <c r="W46" s="105" t="str">
        <f t="shared" ca="1" si="72"/>
        <v/>
      </c>
      <c r="X46" s="105" t="e">
        <f ca="1" xml:space="preserve"> IF(Y46,IF(AN46="",CONCATENATE(UPPER(LEFT(SystemName,1)),RIGHT(SystemName,LEN(SystemName)-1)),"When " &amp; AN46 &amp; ", " &amp; SystemName) &amp; " shall not allow " &amp; BB46 &amp; " to " &amp; BP46 &amp; ".  If such an attacker tries, " &amp; SystemName &amp; " shall " &amp; CD46 &amp; " the attack.","Attackers, prohibited threats, or intended response not yet defined.")</f>
        <v>#N/A</v>
      </c>
      <c r="Y46" s="105" t="e">
        <f t="shared" ca="1" si="35"/>
        <v>#N/A</v>
      </c>
      <c r="Z46" s="135" t="e">
        <f t="shared" ca="1" si="73"/>
        <v>#N/A</v>
      </c>
      <c r="AA46" s="135">
        <f t="shared" ca="1" si="74"/>
        <v>1</v>
      </c>
      <c r="AB46" s="138" t="e">
        <f t="shared" ca="1" si="75"/>
        <v>#N/A</v>
      </c>
      <c r="AC46" s="138" t="e">
        <f t="shared" ca="1" si="36"/>
        <v>#N/A</v>
      </c>
      <c r="AD46" s="138">
        <f t="shared" ca="1" si="76"/>
        <v>0</v>
      </c>
      <c r="AE46" s="138" t="str">
        <f t="shared" ca="1" si="37"/>
        <v/>
      </c>
      <c r="AF46" s="138">
        <f t="shared" ca="1" si="77"/>
        <v>0</v>
      </c>
      <c r="AG46" s="138" t="str">
        <f t="shared" ca="1" si="38"/>
        <v/>
      </c>
      <c r="AH46" s="138">
        <f t="shared" ca="1" si="78"/>
        <v>0</v>
      </c>
      <c r="AI46" s="138" t="str">
        <f t="shared" ca="1" si="39"/>
        <v/>
      </c>
      <c r="AJ46" s="138">
        <f t="shared" ca="1" si="79"/>
        <v>0</v>
      </c>
      <c r="AK46" s="138" t="str">
        <f t="shared" ca="1" si="40"/>
        <v/>
      </c>
      <c r="AL46" s="138">
        <f t="shared" ca="1" si="41"/>
        <v>0</v>
      </c>
      <c r="AM46" s="138" t="str">
        <f t="shared" ca="1" si="42"/>
        <v/>
      </c>
      <c r="AN46" s="138" t="e">
        <f t="shared" ca="1" si="43"/>
        <v>#N/A</v>
      </c>
      <c r="AO46" s="135">
        <f t="shared" ca="1" si="80"/>
        <v>1</v>
      </c>
      <c r="AP46" s="138" t="e">
        <f t="shared" ca="1" si="81"/>
        <v>#N/A</v>
      </c>
      <c r="AQ46" s="138" t="e">
        <f t="shared" ca="1" si="44"/>
        <v>#N/A</v>
      </c>
      <c r="AR46" s="138">
        <f t="shared" ca="1" si="82"/>
        <v>0</v>
      </c>
      <c r="AS46" s="138" t="str">
        <f t="shared" ca="1" si="45"/>
        <v/>
      </c>
      <c r="AT46" s="138">
        <f t="shared" ca="1" si="83"/>
        <v>0</v>
      </c>
      <c r="AU46" s="138" t="str">
        <f t="shared" ca="1" si="46"/>
        <v/>
      </c>
      <c r="AV46" s="138">
        <f t="shared" ca="1" si="84"/>
        <v>0</v>
      </c>
      <c r="AW46" s="138" t="str">
        <f t="shared" ca="1" si="47"/>
        <v/>
      </c>
      <c r="AX46" s="138">
        <f t="shared" ca="1" si="85"/>
        <v>0</v>
      </c>
      <c r="AY46" s="138" t="str">
        <f t="shared" ca="1" si="48"/>
        <v/>
      </c>
      <c r="AZ46" s="138">
        <f t="shared" ca="1" si="49"/>
        <v>0</v>
      </c>
      <c r="BA46" s="138" t="str">
        <f t="shared" ca="1" si="50"/>
        <v/>
      </c>
      <c r="BB46" s="138" t="e">
        <f t="shared" ca="1" si="51"/>
        <v>#N/A</v>
      </c>
      <c r="BC46" s="135">
        <f t="shared" ca="1" si="86"/>
        <v>1</v>
      </c>
      <c r="BD46" s="138" t="e">
        <f t="shared" ca="1" si="87"/>
        <v>#N/A</v>
      </c>
      <c r="BE46" s="138" t="e">
        <f t="shared" ca="1" si="52"/>
        <v>#N/A</v>
      </c>
      <c r="BF46" s="138">
        <f t="shared" ca="1" si="88"/>
        <v>0</v>
      </c>
      <c r="BG46" s="138" t="str">
        <f t="shared" ca="1" si="53"/>
        <v/>
      </c>
      <c r="BH46" s="138">
        <f t="shared" ca="1" si="89"/>
        <v>0</v>
      </c>
      <c r="BI46" s="138" t="str">
        <f t="shared" ca="1" si="54"/>
        <v/>
      </c>
      <c r="BJ46" s="138">
        <f t="shared" ca="1" si="90"/>
        <v>0</v>
      </c>
      <c r="BK46" s="138" t="str">
        <f t="shared" ca="1" si="55"/>
        <v/>
      </c>
      <c r="BL46" s="138">
        <f t="shared" ca="1" si="91"/>
        <v>0</v>
      </c>
      <c r="BM46" s="138" t="str">
        <f t="shared" ca="1" si="56"/>
        <v/>
      </c>
      <c r="BN46" s="138">
        <f t="shared" ca="1" si="57"/>
        <v>0</v>
      </c>
      <c r="BO46" s="138" t="str">
        <f t="shared" ca="1" si="58"/>
        <v/>
      </c>
      <c r="BP46" s="138" t="e">
        <f t="shared" ca="1" si="59"/>
        <v>#N/A</v>
      </c>
      <c r="BQ46" s="135">
        <f t="shared" ca="1" si="92"/>
        <v>1</v>
      </c>
      <c r="BR46" s="138" t="e">
        <f t="shared" ca="1" si="93"/>
        <v>#N/A</v>
      </c>
      <c r="BS46" s="138" t="e">
        <f t="shared" ca="1" si="60"/>
        <v>#N/A</v>
      </c>
      <c r="BT46" s="138">
        <f t="shared" ca="1" si="94"/>
        <v>0</v>
      </c>
      <c r="BU46" s="138" t="str">
        <f t="shared" ca="1" si="61"/>
        <v/>
      </c>
      <c r="BV46" s="138">
        <f t="shared" ca="1" si="95"/>
        <v>0</v>
      </c>
      <c r="BW46" s="138" t="str">
        <f t="shared" ca="1" si="62"/>
        <v/>
      </c>
      <c r="BX46" s="138">
        <f t="shared" ca="1" si="96"/>
        <v>0</v>
      </c>
      <c r="BY46" s="138" t="str">
        <f t="shared" ca="1" si="63"/>
        <v/>
      </c>
      <c r="BZ46" s="138">
        <f t="shared" ca="1" si="97"/>
        <v>0</v>
      </c>
      <c r="CA46" s="138" t="str">
        <f t="shared" ca="1" si="64"/>
        <v/>
      </c>
      <c r="CB46" s="138">
        <f t="shared" ca="1" si="65"/>
        <v>0</v>
      </c>
      <c r="CC46" s="138" t="str">
        <f t="shared" ca="1" si="66"/>
        <v/>
      </c>
      <c r="CD46" s="138" t="e">
        <f t="shared" ca="1" si="67"/>
        <v>#N/A</v>
      </c>
    </row>
    <row r="47" spans="1:82">
      <c r="A47" s="135">
        <f t="shared" si="30"/>
        <v>42</v>
      </c>
      <c r="B47" s="40"/>
      <c r="C47" s="154"/>
      <c r="D47" s="155"/>
      <c r="E47" s="155"/>
      <c r="F47" s="156"/>
      <c r="G47" s="42"/>
      <c r="H47" s="42"/>
      <c r="I47" s="42"/>
      <c r="J47" s="42"/>
      <c r="K47" s="42"/>
      <c r="L47" s="153" t="str">
        <f t="shared" ca="1" si="68"/>
        <v/>
      </c>
      <c r="M47" s="104"/>
      <c r="N47" s="135" t="b">
        <f t="shared" ca="1" si="31"/>
        <v>0</v>
      </c>
      <c r="O47" s="135" t="b">
        <f t="shared" si="32"/>
        <v>0</v>
      </c>
      <c r="P47" s="104"/>
      <c r="Q47" s="135">
        <f t="shared" si="33"/>
        <v>41</v>
      </c>
      <c r="R47" s="135">
        <f t="shared" ca="1" si="69"/>
        <v>0</v>
      </c>
      <c r="S47" s="135" t="b">
        <f t="shared" ca="1" si="70"/>
        <v>1</v>
      </c>
      <c r="T47" s="104"/>
      <c r="U47" s="135" t="e">
        <f t="shared" ca="1" si="71"/>
        <v>#N/A</v>
      </c>
      <c r="V47" s="135" t="e">
        <f t="shared" ca="1" si="34"/>
        <v>#N/A</v>
      </c>
      <c r="W47" s="105" t="str">
        <f t="shared" ca="1" si="72"/>
        <v/>
      </c>
      <c r="X47" s="105" t="e">
        <f ca="1" xml:space="preserve"> IF(Y47,IF(AN47="",CONCATENATE(UPPER(LEFT(SystemName,1)),RIGHT(SystemName,LEN(SystemName)-1)),"When " &amp; AN47 &amp; ", " &amp; SystemName) &amp; " shall not allow " &amp; BB47 &amp; " to " &amp; BP47 &amp; ".  If such an attacker tries, " &amp; SystemName &amp; " shall " &amp; CD47 &amp; " the attack.","Attackers, prohibited threats, or intended response not yet defined.")</f>
        <v>#N/A</v>
      </c>
      <c r="Y47" s="105" t="e">
        <f t="shared" ca="1" si="35"/>
        <v>#N/A</v>
      </c>
      <c r="Z47" s="135" t="e">
        <f t="shared" ca="1" si="73"/>
        <v>#N/A</v>
      </c>
      <c r="AA47" s="135">
        <f t="shared" ca="1" si="74"/>
        <v>1</v>
      </c>
      <c r="AB47" s="138" t="e">
        <f t="shared" ca="1" si="75"/>
        <v>#N/A</v>
      </c>
      <c r="AC47" s="138" t="e">
        <f t="shared" ca="1" si="36"/>
        <v>#N/A</v>
      </c>
      <c r="AD47" s="138">
        <f t="shared" ca="1" si="76"/>
        <v>0</v>
      </c>
      <c r="AE47" s="138" t="str">
        <f t="shared" ca="1" si="37"/>
        <v/>
      </c>
      <c r="AF47" s="138">
        <f t="shared" ca="1" si="77"/>
        <v>0</v>
      </c>
      <c r="AG47" s="138" t="str">
        <f t="shared" ca="1" si="38"/>
        <v/>
      </c>
      <c r="AH47" s="138">
        <f t="shared" ca="1" si="78"/>
        <v>0</v>
      </c>
      <c r="AI47" s="138" t="str">
        <f t="shared" ca="1" si="39"/>
        <v/>
      </c>
      <c r="AJ47" s="138">
        <f t="shared" ca="1" si="79"/>
        <v>0</v>
      </c>
      <c r="AK47" s="138" t="str">
        <f t="shared" ca="1" si="40"/>
        <v/>
      </c>
      <c r="AL47" s="138">
        <f t="shared" ca="1" si="41"/>
        <v>0</v>
      </c>
      <c r="AM47" s="138" t="str">
        <f t="shared" ca="1" si="42"/>
        <v/>
      </c>
      <c r="AN47" s="138" t="e">
        <f t="shared" ca="1" si="43"/>
        <v>#N/A</v>
      </c>
      <c r="AO47" s="135">
        <f t="shared" ca="1" si="80"/>
        <v>1</v>
      </c>
      <c r="AP47" s="138" t="e">
        <f t="shared" ca="1" si="81"/>
        <v>#N/A</v>
      </c>
      <c r="AQ47" s="138" t="e">
        <f t="shared" ca="1" si="44"/>
        <v>#N/A</v>
      </c>
      <c r="AR47" s="138">
        <f t="shared" ca="1" si="82"/>
        <v>0</v>
      </c>
      <c r="AS47" s="138" t="str">
        <f t="shared" ca="1" si="45"/>
        <v/>
      </c>
      <c r="AT47" s="138">
        <f t="shared" ca="1" si="83"/>
        <v>0</v>
      </c>
      <c r="AU47" s="138" t="str">
        <f t="shared" ca="1" si="46"/>
        <v/>
      </c>
      <c r="AV47" s="138">
        <f t="shared" ca="1" si="84"/>
        <v>0</v>
      </c>
      <c r="AW47" s="138" t="str">
        <f t="shared" ca="1" si="47"/>
        <v/>
      </c>
      <c r="AX47" s="138">
        <f t="shared" ca="1" si="85"/>
        <v>0</v>
      </c>
      <c r="AY47" s="138" t="str">
        <f t="shared" ca="1" si="48"/>
        <v/>
      </c>
      <c r="AZ47" s="138">
        <f t="shared" ca="1" si="49"/>
        <v>0</v>
      </c>
      <c r="BA47" s="138" t="str">
        <f t="shared" ca="1" si="50"/>
        <v/>
      </c>
      <c r="BB47" s="138" t="e">
        <f t="shared" ca="1" si="51"/>
        <v>#N/A</v>
      </c>
      <c r="BC47" s="135">
        <f t="shared" ca="1" si="86"/>
        <v>1</v>
      </c>
      <c r="BD47" s="138" t="e">
        <f t="shared" ca="1" si="87"/>
        <v>#N/A</v>
      </c>
      <c r="BE47" s="138" t="e">
        <f t="shared" ca="1" si="52"/>
        <v>#N/A</v>
      </c>
      <c r="BF47" s="138">
        <f t="shared" ca="1" si="88"/>
        <v>0</v>
      </c>
      <c r="BG47" s="138" t="str">
        <f t="shared" ca="1" si="53"/>
        <v/>
      </c>
      <c r="BH47" s="138">
        <f t="shared" ca="1" si="89"/>
        <v>0</v>
      </c>
      <c r="BI47" s="138" t="str">
        <f t="shared" ca="1" si="54"/>
        <v/>
      </c>
      <c r="BJ47" s="138">
        <f t="shared" ca="1" si="90"/>
        <v>0</v>
      </c>
      <c r="BK47" s="138" t="str">
        <f t="shared" ca="1" si="55"/>
        <v/>
      </c>
      <c r="BL47" s="138">
        <f t="shared" ca="1" si="91"/>
        <v>0</v>
      </c>
      <c r="BM47" s="138" t="str">
        <f t="shared" ca="1" si="56"/>
        <v/>
      </c>
      <c r="BN47" s="138">
        <f t="shared" ca="1" si="57"/>
        <v>0</v>
      </c>
      <c r="BO47" s="138" t="str">
        <f t="shared" ca="1" si="58"/>
        <v/>
      </c>
      <c r="BP47" s="138" t="e">
        <f t="shared" ca="1" si="59"/>
        <v>#N/A</v>
      </c>
      <c r="BQ47" s="135">
        <f t="shared" ca="1" si="92"/>
        <v>1</v>
      </c>
      <c r="BR47" s="138" t="e">
        <f t="shared" ca="1" si="93"/>
        <v>#N/A</v>
      </c>
      <c r="BS47" s="138" t="e">
        <f t="shared" ca="1" si="60"/>
        <v>#N/A</v>
      </c>
      <c r="BT47" s="138">
        <f t="shared" ca="1" si="94"/>
        <v>0</v>
      </c>
      <c r="BU47" s="138" t="str">
        <f t="shared" ca="1" si="61"/>
        <v/>
      </c>
      <c r="BV47" s="138">
        <f t="shared" ca="1" si="95"/>
        <v>0</v>
      </c>
      <c r="BW47" s="138" t="str">
        <f t="shared" ca="1" si="62"/>
        <v/>
      </c>
      <c r="BX47" s="138">
        <f t="shared" ca="1" si="96"/>
        <v>0</v>
      </c>
      <c r="BY47" s="138" t="str">
        <f t="shared" ca="1" si="63"/>
        <v/>
      </c>
      <c r="BZ47" s="138">
        <f t="shared" ca="1" si="97"/>
        <v>0</v>
      </c>
      <c r="CA47" s="138" t="str">
        <f t="shared" ca="1" si="64"/>
        <v/>
      </c>
      <c r="CB47" s="138">
        <f t="shared" ca="1" si="65"/>
        <v>0</v>
      </c>
      <c r="CC47" s="138" t="str">
        <f t="shared" ca="1" si="66"/>
        <v/>
      </c>
      <c r="CD47" s="138" t="e">
        <f t="shared" ca="1" si="67"/>
        <v>#N/A</v>
      </c>
    </row>
    <row r="48" spans="1:82">
      <c r="A48" s="135">
        <f t="shared" si="30"/>
        <v>43</v>
      </c>
      <c r="B48" s="40"/>
      <c r="C48" s="154"/>
      <c r="D48" s="155"/>
      <c r="E48" s="155"/>
      <c r="F48" s="156"/>
      <c r="G48" s="42"/>
      <c r="H48" s="42"/>
      <c r="I48" s="42"/>
      <c r="J48" s="42"/>
      <c r="K48" s="42"/>
      <c r="L48" s="153" t="str">
        <f t="shared" ca="1" si="68"/>
        <v/>
      </c>
      <c r="M48" s="104"/>
      <c r="N48" s="135" t="b">
        <f t="shared" ca="1" si="31"/>
        <v>0</v>
      </c>
      <c r="O48" s="135" t="b">
        <f t="shared" si="32"/>
        <v>0</v>
      </c>
      <c r="P48" s="104"/>
      <c r="Q48" s="135">
        <f t="shared" si="33"/>
        <v>42</v>
      </c>
      <c r="R48" s="135">
        <f t="shared" ca="1" si="69"/>
        <v>0</v>
      </c>
      <c r="S48" s="135" t="b">
        <f t="shared" ca="1" si="70"/>
        <v>1</v>
      </c>
      <c r="T48" s="104"/>
      <c r="U48" s="135" t="e">
        <f t="shared" ca="1" si="71"/>
        <v>#N/A</v>
      </c>
      <c r="V48" s="135" t="e">
        <f t="shared" ca="1" si="34"/>
        <v>#N/A</v>
      </c>
      <c r="W48" s="105" t="str">
        <f t="shared" ca="1" si="72"/>
        <v/>
      </c>
      <c r="X48" s="105" t="e">
        <f ca="1" xml:space="preserve"> IF(Y48,IF(AN48="",CONCATENATE(UPPER(LEFT(SystemName,1)),RIGHT(SystemName,LEN(SystemName)-1)),"When " &amp; AN48 &amp; ", " &amp; SystemName) &amp; " shall not allow " &amp; BB48 &amp; " to " &amp; BP48 &amp; ".  If such an attacker tries, " &amp; SystemName &amp; " shall " &amp; CD48 &amp; " the attack.","Attackers, prohibited threats, or intended response not yet defined.")</f>
        <v>#N/A</v>
      </c>
      <c r="Y48" s="105" t="e">
        <f t="shared" ca="1" si="35"/>
        <v>#N/A</v>
      </c>
      <c r="Z48" s="135" t="e">
        <f t="shared" ca="1" si="73"/>
        <v>#N/A</v>
      </c>
      <c r="AA48" s="135">
        <f t="shared" ca="1" si="74"/>
        <v>1</v>
      </c>
      <c r="AB48" s="138" t="e">
        <f t="shared" ca="1" si="75"/>
        <v>#N/A</v>
      </c>
      <c r="AC48" s="138" t="e">
        <f t="shared" ca="1" si="36"/>
        <v>#N/A</v>
      </c>
      <c r="AD48" s="138">
        <f t="shared" ca="1" si="76"/>
        <v>0</v>
      </c>
      <c r="AE48" s="138" t="str">
        <f t="shared" ca="1" si="37"/>
        <v/>
      </c>
      <c r="AF48" s="138">
        <f t="shared" ca="1" si="77"/>
        <v>0</v>
      </c>
      <c r="AG48" s="138" t="str">
        <f t="shared" ca="1" si="38"/>
        <v/>
      </c>
      <c r="AH48" s="138">
        <f t="shared" ca="1" si="78"/>
        <v>0</v>
      </c>
      <c r="AI48" s="138" t="str">
        <f t="shared" ca="1" si="39"/>
        <v/>
      </c>
      <c r="AJ48" s="138">
        <f t="shared" ca="1" si="79"/>
        <v>0</v>
      </c>
      <c r="AK48" s="138" t="str">
        <f t="shared" ca="1" si="40"/>
        <v/>
      </c>
      <c r="AL48" s="138">
        <f t="shared" ca="1" si="41"/>
        <v>0</v>
      </c>
      <c r="AM48" s="138" t="str">
        <f t="shared" ca="1" si="42"/>
        <v/>
      </c>
      <c r="AN48" s="138" t="e">
        <f t="shared" ca="1" si="43"/>
        <v>#N/A</v>
      </c>
      <c r="AO48" s="135">
        <f t="shared" ca="1" si="80"/>
        <v>1</v>
      </c>
      <c r="AP48" s="138" t="e">
        <f t="shared" ca="1" si="81"/>
        <v>#N/A</v>
      </c>
      <c r="AQ48" s="138" t="e">
        <f t="shared" ca="1" si="44"/>
        <v>#N/A</v>
      </c>
      <c r="AR48" s="138">
        <f t="shared" ca="1" si="82"/>
        <v>0</v>
      </c>
      <c r="AS48" s="138" t="str">
        <f t="shared" ca="1" si="45"/>
        <v/>
      </c>
      <c r="AT48" s="138">
        <f t="shared" ca="1" si="83"/>
        <v>0</v>
      </c>
      <c r="AU48" s="138" t="str">
        <f t="shared" ca="1" si="46"/>
        <v/>
      </c>
      <c r="AV48" s="138">
        <f t="shared" ca="1" si="84"/>
        <v>0</v>
      </c>
      <c r="AW48" s="138" t="str">
        <f t="shared" ca="1" si="47"/>
        <v/>
      </c>
      <c r="AX48" s="138">
        <f t="shared" ca="1" si="85"/>
        <v>0</v>
      </c>
      <c r="AY48" s="138" t="str">
        <f t="shared" ca="1" si="48"/>
        <v/>
      </c>
      <c r="AZ48" s="138">
        <f t="shared" ca="1" si="49"/>
        <v>0</v>
      </c>
      <c r="BA48" s="138" t="str">
        <f t="shared" ca="1" si="50"/>
        <v/>
      </c>
      <c r="BB48" s="138" t="e">
        <f t="shared" ca="1" si="51"/>
        <v>#N/A</v>
      </c>
      <c r="BC48" s="135">
        <f t="shared" ca="1" si="86"/>
        <v>1</v>
      </c>
      <c r="BD48" s="138" t="e">
        <f t="shared" ca="1" si="87"/>
        <v>#N/A</v>
      </c>
      <c r="BE48" s="138" t="e">
        <f t="shared" ca="1" si="52"/>
        <v>#N/A</v>
      </c>
      <c r="BF48" s="138">
        <f t="shared" ca="1" si="88"/>
        <v>0</v>
      </c>
      <c r="BG48" s="138" t="str">
        <f t="shared" ca="1" si="53"/>
        <v/>
      </c>
      <c r="BH48" s="138">
        <f t="shared" ca="1" si="89"/>
        <v>0</v>
      </c>
      <c r="BI48" s="138" t="str">
        <f t="shared" ca="1" si="54"/>
        <v/>
      </c>
      <c r="BJ48" s="138">
        <f t="shared" ca="1" si="90"/>
        <v>0</v>
      </c>
      <c r="BK48" s="138" t="str">
        <f t="shared" ca="1" si="55"/>
        <v/>
      </c>
      <c r="BL48" s="138">
        <f t="shared" ca="1" si="91"/>
        <v>0</v>
      </c>
      <c r="BM48" s="138" t="str">
        <f t="shared" ca="1" si="56"/>
        <v/>
      </c>
      <c r="BN48" s="138">
        <f t="shared" ca="1" si="57"/>
        <v>0</v>
      </c>
      <c r="BO48" s="138" t="str">
        <f t="shared" ca="1" si="58"/>
        <v/>
      </c>
      <c r="BP48" s="138" t="e">
        <f t="shared" ca="1" si="59"/>
        <v>#N/A</v>
      </c>
      <c r="BQ48" s="135">
        <f t="shared" ca="1" si="92"/>
        <v>1</v>
      </c>
      <c r="BR48" s="138" t="e">
        <f t="shared" ca="1" si="93"/>
        <v>#N/A</v>
      </c>
      <c r="BS48" s="138" t="e">
        <f t="shared" ca="1" si="60"/>
        <v>#N/A</v>
      </c>
      <c r="BT48" s="138">
        <f t="shared" ca="1" si="94"/>
        <v>0</v>
      </c>
      <c r="BU48" s="138" t="str">
        <f t="shared" ca="1" si="61"/>
        <v/>
      </c>
      <c r="BV48" s="138">
        <f t="shared" ca="1" si="95"/>
        <v>0</v>
      </c>
      <c r="BW48" s="138" t="str">
        <f t="shared" ca="1" si="62"/>
        <v/>
      </c>
      <c r="BX48" s="138">
        <f t="shared" ca="1" si="96"/>
        <v>0</v>
      </c>
      <c r="BY48" s="138" t="str">
        <f t="shared" ca="1" si="63"/>
        <v/>
      </c>
      <c r="BZ48" s="138">
        <f t="shared" ca="1" si="97"/>
        <v>0</v>
      </c>
      <c r="CA48" s="138" t="str">
        <f t="shared" ca="1" si="64"/>
        <v/>
      </c>
      <c r="CB48" s="138">
        <f t="shared" ca="1" si="65"/>
        <v>0</v>
      </c>
      <c r="CC48" s="138" t="str">
        <f t="shared" ca="1" si="66"/>
        <v/>
      </c>
      <c r="CD48" s="138" t="e">
        <f t="shared" ca="1" si="67"/>
        <v>#N/A</v>
      </c>
    </row>
    <row r="49" spans="1:82">
      <c r="A49" s="135">
        <f t="shared" si="30"/>
        <v>44</v>
      </c>
      <c r="B49" s="40"/>
      <c r="C49" s="154"/>
      <c r="D49" s="155"/>
      <c r="E49" s="155"/>
      <c r="F49" s="156"/>
      <c r="G49" s="42"/>
      <c r="H49" s="42"/>
      <c r="I49" s="42"/>
      <c r="J49" s="42"/>
      <c r="K49" s="42"/>
      <c r="L49" s="153" t="str">
        <f t="shared" ca="1" si="68"/>
        <v/>
      </c>
      <c r="M49" s="104"/>
      <c r="N49" s="135" t="b">
        <f t="shared" ca="1" si="31"/>
        <v>0</v>
      </c>
      <c r="O49" s="135" t="b">
        <f t="shared" si="32"/>
        <v>0</v>
      </c>
      <c r="P49" s="104"/>
      <c r="Q49" s="135">
        <f t="shared" si="33"/>
        <v>43</v>
      </c>
      <c r="R49" s="135">
        <f t="shared" ca="1" si="69"/>
        <v>0</v>
      </c>
      <c r="S49" s="135" t="b">
        <f t="shared" ca="1" si="70"/>
        <v>1</v>
      </c>
      <c r="T49" s="104"/>
      <c r="U49" s="135" t="e">
        <f t="shared" ca="1" si="71"/>
        <v>#N/A</v>
      </c>
      <c r="V49" s="135" t="e">
        <f t="shared" ca="1" si="34"/>
        <v>#N/A</v>
      </c>
      <c r="W49" s="105" t="str">
        <f t="shared" ca="1" si="72"/>
        <v/>
      </c>
      <c r="X49" s="105" t="e">
        <f ca="1" xml:space="preserve"> IF(Y49,IF(AN49="",CONCATENATE(UPPER(LEFT(SystemName,1)),RIGHT(SystemName,LEN(SystemName)-1)),"When " &amp; AN49 &amp; ", " &amp; SystemName) &amp; " shall not allow " &amp; BB49 &amp; " to " &amp; BP49 &amp; ".  If such an attacker tries, " &amp; SystemName &amp; " shall " &amp; CD49 &amp; " the attack.","Attackers, prohibited threats, or intended response not yet defined.")</f>
        <v>#N/A</v>
      </c>
      <c r="Y49" s="105" t="e">
        <f t="shared" ca="1" si="35"/>
        <v>#N/A</v>
      </c>
      <c r="Z49" s="135" t="e">
        <f t="shared" ca="1" si="73"/>
        <v>#N/A</v>
      </c>
      <c r="AA49" s="135">
        <f t="shared" ca="1" si="74"/>
        <v>1</v>
      </c>
      <c r="AB49" s="138" t="e">
        <f t="shared" ca="1" si="75"/>
        <v>#N/A</v>
      </c>
      <c r="AC49" s="138" t="e">
        <f t="shared" ca="1" si="36"/>
        <v>#N/A</v>
      </c>
      <c r="AD49" s="138">
        <f t="shared" ca="1" si="76"/>
        <v>0</v>
      </c>
      <c r="AE49" s="138" t="str">
        <f t="shared" ca="1" si="37"/>
        <v/>
      </c>
      <c r="AF49" s="138">
        <f t="shared" ca="1" si="77"/>
        <v>0</v>
      </c>
      <c r="AG49" s="138" t="str">
        <f t="shared" ca="1" si="38"/>
        <v/>
      </c>
      <c r="AH49" s="138">
        <f t="shared" ca="1" si="78"/>
        <v>0</v>
      </c>
      <c r="AI49" s="138" t="str">
        <f t="shared" ca="1" si="39"/>
        <v/>
      </c>
      <c r="AJ49" s="138">
        <f t="shared" ca="1" si="79"/>
        <v>0</v>
      </c>
      <c r="AK49" s="138" t="str">
        <f t="shared" ca="1" si="40"/>
        <v/>
      </c>
      <c r="AL49" s="138">
        <f t="shared" ca="1" si="41"/>
        <v>0</v>
      </c>
      <c r="AM49" s="138" t="str">
        <f t="shared" ca="1" si="42"/>
        <v/>
      </c>
      <c r="AN49" s="138" t="e">
        <f t="shared" ca="1" si="43"/>
        <v>#N/A</v>
      </c>
      <c r="AO49" s="135">
        <f t="shared" ca="1" si="80"/>
        <v>1</v>
      </c>
      <c r="AP49" s="138" t="e">
        <f t="shared" ca="1" si="81"/>
        <v>#N/A</v>
      </c>
      <c r="AQ49" s="138" t="e">
        <f t="shared" ca="1" si="44"/>
        <v>#N/A</v>
      </c>
      <c r="AR49" s="138">
        <f t="shared" ca="1" si="82"/>
        <v>0</v>
      </c>
      <c r="AS49" s="138" t="str">
        <f t="shared" ca="1" si="45"/>
        <v/>
      </c>
      <c r="AT49" s="138">
        <f t="shared" ca="1" si="83"/>
        <v>0</v>
      </c>
      <c r="AU49" s="138" t="str">
        <f t="shared" ca="1" si="46"/>
        <v/>
      </c>
      <c r="AV49" s="138">
        <f t="shared" ca="1" si="84"/>
        <v>0</v>
      </c>
      <c r="AW49" s="138" t="str">
        <f t="shared" ca="1" si="47"/>
        <v/>
      </c>
      <c r="AX49" s="138">
        <f t="shared" ca="1" si="85"/>
        <v>0</v>
      </c>
      <c r="AY49" s="138" t="str">
        <f t="shared" ca="1" si="48"/>
        <v/>
      </c>
      <c r="AZ49" s="138">
        <f t="shared" ca="1" si="49"/>
        <v>0</v>
      </c>
      <c r="BA49" s="138" t="str">
        <f t="shared" ca="1" si="50"/>
        <v/>
      </c>
      <c r="BB49" s="138" t="e">
        <f t="shared" ca="1" si="51"/>
        <v>#N/A</v>
      </c>
      <c r="BC49" s="135">
        <f t="shared" ca="1" si="86"/>
        <v>1</v>
      </c>
      <c r="BD49" s="138" t="e">
        <f t="shared" ca="1" si="87"/>
        <v>#N/A</v>
      </c>
      <c r="BE49" s="138" t="e">
        <f t="shared" ca="1" si="52"/>
        <v>#N/A</v>
      </c>
      <c r="BF49" s="138">
        <f t="shared" ca="1" si="88"/>
        <v>0</v>
      </c>
      <c r="BG49" s="138" t="str">
        <f t="shared" ca="1" si="53"/>
        <v/>
      </c>
      <c r="BH49" s="138">
        <f t="shared" ca="1" si="89"/>
        <v>0</v>
      </c>
      <c r="BI49" s="138" t="str">
        <f t="shared" ca="1" si="54"/>
        <v/>
      </c>
      <c r="BJ49" s="138">
        <f t="shared" ca="1" si="90"/>
        <v>0</v>
      </c>
      <c r="BK49" s="138" t="str">
        <f t="shared" ca="1" si="55"/>
        <v/>
      </c>
      <c r="BL49" s="138">
        <f t="shared" ca="1" si="91"/>
        <v>0</v>
      </c>
      <c r="BM49" s="138" t="str">
        <f t="shared" ca="1" si="56"/>
        <v/>
      </c>
      <c r="BN49" s="138">
        <f t="shared" ca="1" si="57"/>
        <v>0</v>
      </c>
      <c r="BO49" s="138" t="str">
        <f t="shared" ca="1" si="58"/>
        <v/>
      </c>
      <c r="BP49" s="138" t="e">
        <f t="shared" ca="1" si="59"/>
        <v>#N/A</v>
      </c>
      <c r="BQ49" s="135">
        <f t="shared" ca="1" si="92"/>
        <v>1</v>
      </c>
      <c r="BR49" s="138" t="e">
        <f t="shared" ca="1" si="93"/>
        <v>#N/A</v>
      </c>
      <c r="BS49" s="138" t="e">
        <f t="shared" ca="1" si="60"/>
        <v>#N/A</v>
      </c>
      <c r="BT49" s="138">
        <f t="shared" ca="1" si="94"/>
        <v>0</v>
      </c>
      <c r="BU49" s="138" t="str">
        <f t="shared" ca="1" si="61"/>
        <v/>
      </c>
      <c r="BV49" s="138">
        <f t="shared" ca="1" si="95"/>
        <v>0</v>
      </c>
      <c r="BW49" s="138" t="str">
        <f t="shared" ca="1" si="62"/>
        <v/>
      </c>
      <c r="BX49" s="138">
        <f t="shared" ca="1" si="96"/>
        <v>0</v>
      </c>
      <c r="BY49" s="138" t="str">
        <f t="shared" ca="1" si="63"/>
        <v/>
      </c>
      <c r="BZ49" s="138">
        <f t="shared" ca="1" si="97"/>
        <v>0</v>
      </c>
      <c r="CA49" s="138" t="str">
        <f t="shared" ca="1" si="64"/>
        <v/>
      </c>
      <c r="CB49" s="138">
        <f t="shared" ca="1" si="65"/>
        <v>0</v>
      </c>
      <c r="CC49" s="138" t="str">
        <f t="shared" ca="1" si="66"/>
        <v/>
      </c>
      <c r="CD49" s="138" t="e">
        <f t="shared" ca="1" si="67"/>
        <v>#N/A</v>
      </c>
    </row>
    <row r="50" spans="1:82">
      <c r="A50" s="135">
        <f t="shared" si="30"/>
        <v>45</v>
      </c>
      <c r="B50" s="40"/>
      <c r="C50" s="154"/>
      <c r="D50" s="155"/>
      <c r="E50" s="155"/>
      <c r="F50" s="156"/>
      <c r="G50" s="42"/>
      <c r="H50" s="42"/>
      <c r="I50" s="42"/>
      <c r="J50" s="42"/>
      <c r="K50" s="42"/>
      <c r="L50" s="153" t="str">
        <f t="shared" ca="1" si="68"/>
        <v/>
      </c>
      <c r="M50" s="104"/>
      <c r="N50" s="135" t="b">
        <f t="shared" ca="1" si="31"/>
        <v>0</v>
      </c>
      <c r="O50" s="135" t="b">
        <f t="shared" si="32"/>
        <v>0</v>
      </c>
      <c r="P50" s="104"/>
      <c r="Q50" s="135">
        <f t="shared" si="33"/>
        <v>44</v>
      </c>
      <c r="R50" s="135">
        <f t="shared" ca="1" si="69"/>
        <v>0</v>
      </c>
      <c r="S50" s="135" t="b">
        <f t="shared" ca="1" si="70"/>
        <v>1</v>
      </c>
      <c r="T50" s="104"/>
      <c r="U50" s="135" t="e">
        <f t="shared" ca="1" si="71"/>
        <v>#N/A</v>
      </c>
      <c r="V50" s="135" t="e">
        <f t="shared" ca="1" si="34"/>
        <v>#N/A</v>
      </c>
      <c r="W50" s="105" t="str">
        <f t="shared" ca="1" si="72"/>
        <v/>
      </c>
      <c r="X50" s="105" t="e">
        <f ca="1" xml:space="preserve"> IF(Y50,IF(AN50="",CONCATENATE(UPPER(LEFT(SystemName,1)),RIGHT(SystemName,LEN(SystemName)-1)),"When " &amp; AN50 &amp; ", " &amp; SystemName) &amp; " shall not allow " &amp; BB50 &amp; " to " &amp; BP50 &amp; ".  If such an attacker tries, " &amp; SystemName &amp; " shall " &amp; CD50 &amp; " the attack.","Attackers, prohibited threats, or intended response not yet defined.")</f>
        <v>#N/A</v>
      </c>
      <c r="Y50" s="105" t="e">
        <f t="shared" ca="1" si="35"/>
        <v>#N/A</v>
      </c>
      <c r="Z50" s="135" t="e">
        <f t="shared" ca="1" si="73"/>
        <v>#N/A</v>
      </c>
      <c r="AA50" s="135">
        <f t="shared" ca="1" si="74"/>
        <v>1</v>
      </c>
      <c r="AB50" s="138" t="e">
        <f t="shared" ca="1" si="75"/>
        <v>#N/A</v>
      </c>
      <c r="AC50" s="138" t="e">
        <f t="shared" ca="1" si="36"/>
        <v>#N/A</v>
      </c>
      <c r="AD50" s="138">
        <f t="shared" ca="1" si="76"/>
        <v>0</v>
      </c>
      <c r="AE50" s="138" t="str">
        <f t="shared" ca="1" si="37"/>
        <v/>
      </c>
      <c r="AF50" s="138">
        <f t="shared" ca="1" si="77"/>
        <v>0</v>
      </c>
      <c r="AG50" s="138" t="str">
        <f t="shared" ca="1" si="38"/>
        <v/>
      </c>
      <c r="AH50" s="138">
        <f t="shared" ca="1" si="78"/>
        <v>0</v>
      </c>
      <c r="AI50" s="138" t="str">
        <f t="shared" ca="1" si="39"/>
        <v/>
      </c>
      <c r="AJ50" s="138">
        <f t="shared" ca="1" si="79"/>
        <v>0</v>
      </c>
      <c r="AK50" s="138" t="str">
        <f t="shared" ca="1" si="40"/>
        <v/>
      </c>
      <c r="AL50" s="138">
        <f t="shared" ca="1" si="41"/>
        <v>0</v>
      </c>
      <c r="AM50" s="138" t="str">
        <f t="shared" ca="1" si="42"/>
        <v/>
      </c>
      <c r="AN50" s="138" t="e">
        <f t="shared" ca="1" si="43"/>
        <v>#N/A</v>
      </c>
      <c r="AO50" s="135">
        <f t="shared" ca="1" si="80"/>
        <v>1</v>
      </c>
      <c r="AP50" s="138" t="e">
        <f t="shared" ca="1" si="81"/>
        <v>#N/A</v>
      </c>
      <c r="AQ50" s="138" t="e">
        <f t="shared" ca="1" si="44"/>
        <v>#N/A</v>
      </c>
      <c r="AR50" s="138">
        <f t="shared" ca="1" si="82"/>
        <v>0</v>
      </c>
      <c r="AS50" s="138" t="str">
        <f t="shared" ca="1" si="45"/>
        <v/>
      </c>
      <c r="AT50" s="138">
        <f t="shared" ca="1" si="83"/>
        <v>0</v>
      </c>
      <c r="AU50" s="138" t="str">
        <f t="shared" ca="1" si="46"/>
        <v/>
      </c>
      <c r="AV50" s="138">
        <f t="shared" ca="1" si="84"/>
        <v>0</v>
      </c>
      <c r="AW50" s="138" t="str">
        <f t="shared" ca="1" si="47"/>
        <v/>
      </c>
      <c r="AX50" s="138">
        <f t="shared" ca="1" si="85"/>
        <v>0</v>
      </c>
      <c r="AY50" s="138" t="str">
        <f t="shared" ca="1" si="48"/>
        <v/>
      </c>
      <c r="AZ50" s="138">
        <f t="shared" ca="1" si="49"/>
        <v>0</v>
      </c>
      <c r="BA50" s="138" t="str">
        <f t="shared" ca="1" si="50"/>
        <v/>
      </c>
      <c r="BB50" s="138" t="e">
        <f t="shared" ca="1" si="51"/>
        <v>#N/A</v>
      </c>
      <c r="BC50" s="135">
        <f t="shared" ca="1" si="86"/>
        <v>1</v>
      </c>
      <c r="BD50" s="138" t="e">
        <f t="shared" ca="1" si="87"/>
        <v>#N/A</v>
      </c>
      <c r="BE50" s="138" t="e">
        <f t="shared" ca="1" si="52"/>
        <v>#N/A</v>
      </c>
      <c r="BF50" s="138">
        <f t="shared" ca="1" si="88"/>
        <v>0</v>
      </c>
      <c r="BG50" s="138" t="str">
        <f t="shared" ca="1" si="53"/>
        <v/>
      </c>
      <c r="BH50" s="138">
        <f t="shared" ca="1" si="89"/>
        <v>0</v>
      </c>
      <c r="BI50" s="138" t="str">
        <f t="shared" ca="1" si="54"/>
        <v/>
      </c>
      <c r="BJ50" s="138">
        <f t="shared" ca="1" si="90"/>
        <v>0</v>
      </c>
      <c r="BK50" s="138" t="str">
        <f t="shared" ca="1" si="55"/>
        <v/>
      </c>
      <c r="BL50" s="138">
        <f t="shared" ca="1" si="91"/>
        <v>0</v>
      </c>
      <c r="BM50" s="138" t="str">
        <f t="shared" ca="1" si="56"/>
        <v/>
      </c>
      <c r="BN50" s="138">
        <f t="shared" ca="1" si="57"/>
        <v>0</v>
      </c>
      <c r="BO50" s="138" t="str">
        <f t="shared" ca="1" si="58"/>
        <v/>
      </c>
      <c r="BP50" s="138" t="e">
        <f t="shared" ca="1" si="59"/>
        <v>#N/A</v>
      </c>
      <c r="BQ50" s="135">
        <f t="shared" ca="1" si="92"/>
        <v>1</v>
      </c>
      <c r="BR50" s="138" t="e">
        <f t="shared" ca="1" si="93"/>
        <v>#N/A</v>
      </c>
      <c r="BS50" s="138" t="e">
        <f t="shared" ca="1" si="60"/>
        <v>#N/A</v>
      </c>
      <c r="BT50" s="138">
        <f t="shared" ca="1" si="94"/>
        <v>0</v>
      </c>
      <c r="BU50" s="138" t="str">
        <f t="shared" ca="1" si="61"/>
        <v/>
      </c>
      <c r="BV50" s="138">
        <f t="shared" ca="1" si="95"/>
        <v>0</v>
      </c>
      <c r="BW50" s="138" t="str">
        <f t="shared" ca="1" si="62"/>
        <v/>
      </c>
      <c r="BX50" s="138">
        <f t="shared" ca="1" si="96"/>
        <v>0</v>
      </c>
      <c r="BY50" s="138" t="str">
        <f t="shared" ca="1" si="63"/>
        <v/>
      </c>
      <c r="BZ50" s="138">
        <f t="shared" ca="1" si="97"/>
        <v>0</v>
      </c>
      <c r="CA50" s="138" t="str">
        <f t="shared" ca="1" si="64"/>
        <v/>
      </c>
      <c r="CB50" s="138">
        <f t="shared" ca="1" si="65"/>
        <v>0</v>
      </c>
      <c r="CC50" s="138" t="str">
        <f t="shared" ca="1" si="66"/>
        <v/>
      </c>
      <c r="CD50" s="138" t="e">
        <f t="shared" ca="1" si="67"/>
        <v>#N/A</v>
      </c>
    </row>
    <row r="51" spans="1:82">
      <c r="A51" s="135">
        <f t="shared" si="30"/>
        <v>46</v>
      </c>
      <c r="B51" s="40"/>
      <c r="C51" s="154"/>
      <c r="D51" s="155"/>
      <c r="E51" s="155"/>
      <c r="F51" s="156"/>
      <c r="G51" s="42"/>
      <c r="H51" s="42"/>
      <c r="I51" s="42"/>
      <c r="J51" s="42"/>
      <c r="K51" s="42"/>
      <c r="L51" s="153" t="str">
        <f t="shared" ca="1" si="68"/>
        <v/>
      </c>
      <c r="M51" s="104"/>
      <c r="N51" s="135" t="b">
        <f t="shared" ca="1" si="31"/>
        <v>0</v>
      </c>
      <c r="O51" s="135" t="b">
        <f t="shared" si="32"/>
        <v>0</v>
      </c>
      <c r="P51" s="104"/>
      <c r="Q51" s="135">
        <f t="shared" si="33"/>
        <v>45</v>
      </c>
      <c r="R51" s="135">
        <f t="shared" ca="1" si="69"/>
        <v>0</v>
      </c>
      <c r="S51" s="135" t="b">
        <f t="shared" ca="1" si="70"/>
        <v>1</v>
      </c>
      <c r="T51" s="104"/>
      <c r="U51" s="135" t="e">
        <f t="shared" ca="1" si="71"/>
        <v>#N/A</v>
      </c>
      <c r="V51" s="135" t="e">
        <f t="shared" ca="1" si="34"/>
        <v>#N/A</v>
      </c>
      <c r="W51" s="105" t="str">
        <f t="shared" ca="1" si="72"/>
        <v/>
      </c>
      <c r="X51" s="105" t="e">
        <f ca="1" xml:space="preserve"> IF(Y51,IF(AN51="",CONCATENATE(UPPER(LEFT(SystemName,1)),RIGHT(SystemName,LEN(SystemName)-1)),"When " &amp; AN51 &amp; ", " &amp; SystemName) &amp; " shall not allow " &amp; BB51 &amp; " to " &amp; BP51 &amp; ".  If such an attacker tries, " &amp; SystemName &amp; " shall " &amp; CD51 &amp; " the attack.","Attackers, prohibited threats, or intended response not yet defined.")</f>
        <v>#N/A</v>
      </c>
      <c r="Y51" s="105" t="e">
        <f t="shared" ca="1" si="35"/>
        <v>#N/A</v>
      </c>
      <c r="Z51" s="135" t="e">
        <f t="shared" ca="1" si="73"/>
        <v>#N/A</v>
      </c>
      <c r="AA51" s="135">
        <f t="shared" ca="1" si="74"/>
        <v>1</v>
      </c>
      <c r="AB51" s="138" t="e">
        <f t="shared" ca="1" si="75"/>
        <v>#N/A</v>
      </c>
      <c r="AC51" s="138" t="e">
        <f t="shared" ca="1" si="36"/>
        <v>#N/A</v>
      </c>
      <c r="AD51" s="138">
        <f t="shared" ca="1" si="76"/>
        <v>0</v>
      </c>
      <c r="AE51" s="138" t="str">
        <f t="shared" ca="1" si="37"/>
        <v/>
      </c>
      <c r="AF51" s="138">
        <f t="shared" ca="1" si="77"/>
        <v>0</v>
      </c>
      <c r="AG51" s="138" t="str">
        <f t="shared" ca="1" si="38"/>
        <v/>
      </c>
      <c r="AH51" s="138">
        <f t="shared" ca="1" si="78"/>
        <v>0</v>
      </c>
      <c r="AI51" s="138" t="str">
        <f t="shared" ca="1" si="39"/>
        <v/>
      </c>
      <c r="AJ51" s="138">
        <f t="shared" ca="1" si="79"/>
        <v>0</v>
      </c>
      <c r="AK51" s="138" t="str">
        <f t="shared" ca="1" si="40"/>
        <v/>
      </c>
      <c r="AL51" s="138">
        <f t="shared" ca="1" si="41"/>
        <v>0</v>
      </c>
      <c r="AM51" s="138" t="str">
        <f t="shared" ca="1" si="42"/>
        <v/>
      </c>
      <c r="AN51" s="138" t="e">
        <f t="shared" ca="1" si="43"/>
        <v>#N/A</v>
      </c>
      <c r="AO51" s="135">
        <f t="shared" ca="1" si="80"/>
        <v>1</v>
      </c>
      <c r="AP51" s="138" t="e">
        <f t="shared" ca="1" si="81"/>
        <v>#N/A</v>
      </c>
      <c r="AQ51" s="138" t="e">
        <f t="shared" ca="1" si="44"/>
        <v>#N/A</v>
      </c>
      <c r="AR51" s="138">
        <f t="shared" ca="1" si="82"/>
        <v>0</v>
      </c>
      <c r="AS51" s="138" t="str">
        <f t="shared" ca="1" si="45"/>
        <v/>
      </c>
      <c r="AT51" s="138">
        <f t="shared" ca="1" si="83"/>
        <v>0</v>
      </c>
      <c r="AU51" s="138" t="str">
        <f t="shared" ca="1" si="46"/>
        <v/>
      </c>
      <c r="AV51" s="138">
        <f t="shared" ca="1" si="84"/>
        <v>0</v>
      </c>
      <c r="AW51" s="138" t="str">
        <f t="shared" ca="1" si="47"/>
        <v/>
      </c>
      <c r="AX51" s="138">
        <f t="shared" ca="1" si="85"/>
        <v>0</v>
      </c>
      <c r="AY51" s="138" t="str">
        <f t="shared" ca="1" si="48"/>
        <v/>
      </c>
      <c r="AZ51" s="138">
        <f t="shared" ca="1" si="49"/>
        <v>0</v>
      </c>
      <c r="BA51" s="138" t="str">
        <f t="shared" ca="1" si="50"/>
        <v/>
      </c>
      <c r="BB51" s="138" t="e">
        <f t="shared" ca="1" si="51"/>
        <v>#N/A</v>
      </c>
      <c r="BC51" s="135">
        <f t="shared" ca="1" si="86"/>
        <v>1</v>
      </c>
      <c r="BD51" s="138" t="e">
        <f t="shared" ca="1" si="87"/>
        <v>#N/A</v>
      </c>
      <c r="BE51" s="138" t="e">
        <f t="shared" ca="1" si="52"/>
        <v>#N/A</v>
      </c>
      <c r="BF51" s="138">
        <f t="shared" ca="1" si="88"/>
        <v>0</v>
      </c>
      <c r="BG51" s="138" t="str">
        <f t="shared" ca="1" si="53"/>
        <v/>
      </c>
      <c r="BH51" s="138">
        <f t="shared" ca="1" si="89"/>
        <v>0</v>
      </c>
      <c r="BI51" s="138" t="str">
        <f t="shared" ca="1" si="54"/>
        <v/>
      </c>
      <c r="BJ51" s="138">
        <f t="shared" ca="1" si="90"/>
        <v>0</v>
      </c>
      <c r="BK51" s="138" t="str">
        <f t="shared" ca="1" si="55"/>
        <v/>
      </c>
      <c r="BL51" s="138">
        <f t="shared" ca="1" si="91"/>
        <v>0</v>
      </c>
      <c r="BM51" s="138" t="str">
        <f t="shared" ca="1" si="56"/>
        <v/>
      </c>
      <c r="BN51" s="138">
        <f t="shared" ca="1" si="57"/>
        <v>0</v>
      </c>
      <c r="BO51" s="138" t="str">
        <f t="shared" ca="1" si="58"/>
        <v/>
      </c>
      <c r="BP51" s="138" t="e">
        <f t="shared" ca="1" si="59"/>
        <v>#N/A</v>
      </c>
      <c r="BQ51" s="135">
        <f t="shared" ca="1" si="92"/>
        <v>1</v>
      </c>
      <c r="BR51" s="138" t="e">
        <f t="shared" ca="1" si="93"/>
        <v>#N/A</v>
      </c>
      <c r="BS51" s="138" t="e">
        <f t="shared" ca="1" si="60"/>
        <v>#N/A</v>
      </c>
      <c r="BT51" s="138">
        <f t="shared" ca="1" si="94"/>
        <v>0</v>
      </c>
      <c r="BU51" s="138" t="str">
        <f t="shared" ca="1" si="61"/>
        <v/>
      </c>
      <c r="BV51" s="138">
        <f t="shared" ca="1" si="95"/>
        <v>0</v>
      </c>
      <c r="BW51" s="138" t="str">
        <f t="shared" ca="1" si="62"/>
        <v/>
      </c>
      <c r="BX51" s="138">
        <f t="shared" ca="1" si="96"/>
        <v>0</v>
      </c>
      <c r="BY51" s="138" t="str">
        <f t="shared" ca="1" si="63"/>
        <v/>
      </c>
      <c r="BZ51" s="138">
        <f t="shared" ca="1" si="97"/>
        <v>0</v>
      </c>
      <c r="CA51" s="138" t="str">
        <f t="shared" ca="1" si="64"/>
        <v/>
      </c>
      <c r="CB51" s="138">
        <f t="shared" ca="1" si="65"/>
        <v>0</v>
      </c>
      <c r="CC51" s="138" t="str">
        <f t="shared" ca="1" si="66"/>
        <v/>
      </c>
      <c r="CD51" s="138" t="e">
        <f t="shared" ca="1" si="67"/>
        <v>#N/A</v>
      </c>
    </row>
    <row r="52" spans="1:82">
      <c r="A52" s="135">
        <f t="shared" si="30"/>
        <v>47</v>
      </c>
      <c r="B52" s="40"/>
      <c r="C52" s="154"/>
      <c r="D52" s="155"/>
      <c r="E52" s="155"/>
      <c r="F52" s="156"/>
      <c r="G52" s="42"/>
      <c r="H52" s="42"/>
      <c r="I52" s="42"/>
      <c r="J52" s="42"/>
      <c r="K52" s="42"/>
      <c r="L52" s="153" t="str">
        <f t="shared" ca="1" si="68"/>
        <v/>
      </c>
      <c r="M52" s="104"/>
      <c r="N52" s="135" t="b">
        <f t="shared" ca="1" si="31"/>
        <v>0</v>
      </c>
      <c r="O52" s="135" t="b">
        <f t="shared" si="32"/>
        <v>0</v>
      </c>
      <c r="P52" s="104"/>
      <c r="Q52" s="135">
        <f t="shared" si="33"/>
        <v>46</v>
      </c>
      <c r="R52" s="135">
        <f t="shared" ca="1" si="69"/>
        <v>0</v>
      </c>
      <c r="S52" s="135" t="b">
        <f t="shared" ca="1" si="70"/>
        <v>1</v>
      </c>
      <c r="T52" s="104"/>
      <c r="U52" s="135" t="e">
        <f t="shared" ca="1" si="71"/>
        <v>#N/A</v>
      </c>
      <c r="V52" s="135" t="e">
        <f t="shared" ca="1" si="34"/>
        <v>#N/A</v>
      </c>
      <c r="W52" s="105" t="str">
        <f t="shared" ca="1" si="72"/>
        <v/>
      </c>
      <c r="X52" s="105" t="e">
        <f ca="1" xml:space="preserve"> IF(Y52,IF(AN52="",CONCATENATE(UPPER(LEFT(SystemName,1)),RIGHT(SystemName,LEN(SystemName)-1)),"When " &amp; AN52 &amp; ", " &amp; SystemName) &amp; " shall not allow " &amp; BB52 &amp; " to " &amp; BP52 &amp; ".  If such an attacker tries, " &amp; SystemName &amp; " shall " &amp; CD52 &amp; " the attack.","Attackers, prohibited threats, or intended response not yet defined.")</f>
        <v>#N/A</v>
      </c>
      <c r="Y52" s="105" t="e">
        <f t="shared" ca="1" si="35"/>
        <v>#N/A</v>
      </c>
      <c r="Z52" s="135" t="e">
        <f t="shared" ca="1" si="73"/>
        <v>#N/A</v>
      </c>
      <c r="AA52" s="135">
        <f t="shared" ca="1" si="74"/>
        <v>1</v>
      </c>
      <c r="AB52" s="138" t="e">
        <f t="shared" ca="1" si="75"/>
        <v>#N/A</v>
      </c>
      <c r="AC52" s="138" t="e">
        <f t="shared" ca="1" si="36"/>
        <v>#N/A</v>
      </c>
      <c r="AD52" s="138">
        <f t="shared" ca="1" si="76"/>
        <v>0</v>
      </c>
      <c r="AE52" s="138" t="str">
        <f t="shared" ca="1" si="37"/>
        <v/>
      </c>
      <c r="AF52" s="138">
        <f t="shared" ca="1" si="77"/>
        <v>0</v>
      </c>
      <c r="AG52" s="138" t="str">
        <f t="shared" ca="1" si="38"/>
        <v/>
      </c>
      <c r="AH52" s="138">
        <f t="shared" ca="1" si="78"/>
        <v>0</v>
      </c>
      <c r="AI52" s="138" t="str">
        <f t="shared" ca="1" si="39"/>
        <v/>
      </c>
      <c r="AJ52" s="138">
        <f t="shared" ca="1" si="79"/>
        <v>0</v>
      </c>
      <c r="AK52" s="138" t="str">
        <f t="shared" ca="1" si="40"/>
        <v/>
      </c>
      <c r="AL52" s="138">
        <f t="shared" ca="1" si="41"/>
        <v>0</v>
      </c>
      <c r="AM52" s="138" t="str">
        <f t="shared" ca="1" si="42"/>
        <v/>
      </c>
      <c r="AN52" s="138" t="e">
        <f t="shared" ca="1" si="43"/>
        <v>#N/A</v>
      </c>
      <c r="AO52" s="135">
        <f t="shared" ca="1" si="80"/>
        <v>1</v>
      </c>
      <c r="AP52" s="138" t="e">
        <f t="shared" ca="1" si="81"/>
        <v>#N/A</v>
      </c>
      <c r="AQ52" s="138" t="e">
        <f t="shared" ca="1" si="44"/>
        <v>#N/A</v>
      </c>
      <c r="AR52" s="138">
        <f t="shared" ca="1" si="82"/>
        <v>0</v>
      </c>
      <c r="AS52" s="138" t="str">
        <f t="shared" ca="1" si="45"/>
        <v/>
      </c>
      <c r="AT52" s="138">
        <f t="shared" ca="1" si="83"/>
        <v>0</v>
      </c>
      <c r="AU52" s="138" t="str">
        <f t="shared" ca="1" si="46"/>
        <v/>
      </c>
      <c r="AV52" s="138">
        <f t="shared" ca="1" si="84"/>
        <v>0</v>
      </c>
      <c r="AW52" s="138" t="str">
        <f t="shared" ca="1" si="47"/>
        <v/>
      </c>
      <c r="AX52" s="138">
        <f t="shared" ca="1" si="85"/>
        <v>0</v>
      </c>
      <c r="AY52" s="138" t="str">
        <f t="shared" ca="1" si="48"/>
        <v/>
      </c>
      <c r="AZ52" s="138">
        <f t="shared" ca="1" si="49"/>
        <v>0</v>
      </c>
      <c r="BA52" s="138" t="str">
        <f t="shared" ca="1" si="50"/>
        <v/>
      </c>
      <c r="BB52" s="138" t="e">
        <f t="shared" ca="1" si="51"/>
        <v>#N/A</v>
      </c>
      <c r="BC52" s="135">
        <f t="shared" ca="1" si="86"/>
        <v>1</v>
      </c>
      <c r="BD52" s="138" t="e">
        <f t="shared" ca="1" si="87"/>
        <v>#N/A</v>
      </c>
      <c r="BE52" s="138" t="e">
        <f t="shared" ca="1" si="52"/>
        <v>#N/A</v>
      </c>
      <c r="BF52" s="138">
        <f t="shared" ca="1" si="88"/>
        <v>0</v>
      </c>
      <c r="BG52" s="138" t="str">
        <f t="shared" ca="1" si="53"/>
        <v/>
      </c>
      <c r="BH52" s="138">
        <f t="shared" ca="1" si="89"/>
        <v>0</v>
      </c>
      <c r="BI52" s="138" t="str">
        <f t="shared" ca="1" si="54"/>
        <v/>
      </c>
      <c r="BJ52" s="138">
        <f t="shared" ca="1" si="90"/>
        <v>0</v>
      </c>
      <c r="BK52" s="138" t="str">
        <f t="shared" ca="1" si="55"/>
        <v/>
      </c>
      <c r="BL52" s="138">
        <f t="shared" ca="1" si="91"/>
        <v>0</v>
      </c>
      <c r="BM52" s="138" t="str">
        <f t="shared" ca="1" si="56"/>
        <v/>
      </c>
      <c r="BN52" s="138">
        <f t="shared" ca="1" si="57"/>
        <v>0</v>
      </c>
      <c r="BO52" s="138" t="str">
        <f t="shared" ca="1" si="58"/>
        <v/>
      </c>
      <c r="BP52" s="138" t="e">
        <f t="shared" ca="1" si="59"/>
        <v>#N/A</v>
      </c>
      <c r="BQ52" s="135">
        <f t="shared" ca="1" si="92"/>
        <v>1</v>
      </c>
      <c r="BR52" s="138" t="e">
        <f t="shared" ca="1" si="93"/>
        <v>#N/A</v>
      </c>
      <c r="BS52" s="138" t="e">
        <f t="shared" ca="1" si="60"/>
        <v>#N/A</v>
      </c>
      <c r="BT52" s="138">
        <f t="shared" ca="1" si="94"/>
        <v>0</v>
      </c>
      <c r="BU52" s="138" t="str">
        <f t="shared" ca="1" si="61"/>
        <v/>
      </c>
      <c r="BV52" s="138">
        <f t="shared" ca="1" si="95"/>
        <v>0</v>
      </c>
      <c r="BW52" s="138" t="str">
        <f t="shared" ca="1" si="62"/>
        <v/>
      </c>
      <c r="BX52" s="138">
        <f t="shared" ca="1" si="96"/>
        <v>0</v>
      </c>
      <c r="BY52" s="138" t="str">
        <f t="shared" ca="1" si="63"/>
        <v/>
      </c>
      <c r="BZ52" s="138">
        <f t="shared" ca="1" si="97"/>
        <v>0</v>
      </c>
      <c r="CA52" s="138" t="str">
        <f t="shared" ca="1" si="64"/>
        <v/>
      </c>
      <c r="CB52" s="138">
        <f t="shared" ca="1" si="65"/>
        <v>0</v>
      </c>
      <c r="CC52" s="138" t="str">
        <f t="shared" ca="1" si="66"/>
        <v/>
      </c>
      <c r="CD52" s="138" t="e">
        <f t="shared" ca="1" si="67"/>
        <v>#N/A</v>
      </c>
    </row>
    <row r="53" spans="1:82">
      <c r="A53" s="135">
        <f t="shared" si="30"/>
        <v>48</v>
      </c>
      <c r="B53" s="40"/>
      <c r="C53" s="154"/>
      <c r="D53" s="155"/>
      <c r="E53" s="155"/>
      <c r="F53" s="156"/>
      <c r="G53" s="42"/>
      <c r="H53" s="42"/>
      <c r="I53" s="42"/>
      <c r="J53" s="42"/>
      <c r="K53" s="42"/>
      <c r="L53" s="153" t="str">
        <f t="shared" ca="1" si="68"/>
        <v/>
      </c>
      <c r="M53" s="104"/>
      <c r="N53" s="135" t="b">
        <f t="shared" ca="1" si="31"/>
        <v>0</v>
      </c>
      <c r="O53" s="135" t="b">
        <f t="shared" si="32"/>
        <v>0</v>
      </c>
      <c r="P53" s="104"/>
      <c r="Q53" s="135">
        <f t="shared" si="33"/>
        <v>47</v>
      </c>
      <c r="R53" s="135">
        <f t="shared" ca="1" si="69"/>
        <v>0</v>
      </c>
      <c r="S53" s="135" t="b">
        <f t="shared" ca="1" si="70"/>
        <v>1</v>
      </c>
      <c r="T53" s="104"/>
      <c r="U53" s="135" t="e">
        <f t="shared" ca="1" si="71"/>
        <v>#N/A</v>
      </c>
      <c r="V53" s="135" t="e">
        <f t="shared" ca="1" si="34"/>
        <v>#N/A</v>
      </c>
      <c r="W53" s="105" t="str">
        <f t="shared" ca="1" si="72"/>
        <v/>
      </c>
      <c r="X53" s="105" t="e">
        <f ca="1" xml:space="preserve"> IF(Y53,IF(AN53="",CONCATENATE(UPPER(LEFT(SystemName,1)),RIGHT(SystemName,LEN(SystemName)-1)),"When " &amp; AN53 &amp; ", " &amp; SystemName) &amp; " shall not allow " &amp; BB53 &amp; " to " &amp; BP53 &amp; ".  If such an attacker tries, " &amp; SystemName &amp; " shall " &amp; CD53 &amp; " the attack.","Attackers, prohibited threats, or intended response not yet defined.")</f>
        <v>#N/A</v>
      </c>
      <c r="Y53" s="105" t="e">
        <f t="shared" ca="1" si="35"/>
        <v>#N/A</v>
      </c>
      <c r="Z53" s="135" t="e">
        <f t="shared" ca="1" si="73"/>
        <v>#N/A</v>
      </c>
      <c r="AA53" s="135">
        <f t="shared" ca="1" si="74"/>
        <v>1</v>
      </c>
      <c r="AB53" s="138" t="e">
        <f t="shared" ca="1" si="75"/>
        <v>#N/A</v>
      </c>
      <c r="AC53" s="138" t="e">
        <f t="shared" ca="1" si="36"/>
        <v>#N/A</v>
      </c>
      <c r="AD53" s="138">
        <f t="shared" ca="1" si="76"/>
        <v>0</v>
      </c>
      <c r="AE53" s="138" t="str">
        <f t="shared" ca="1" si="37"/>
        <v/>
      </c>
      <c r="AF53" s="138">
        <f t="shared" ca="1" si="77"/>
        <v>0</v>
      </c>
      <c r="AG53" s="138" t="str">
        <f t="shared" ca="1" si="38"/>
        <v/>
      </c>
      <c r="AH53" s="138">
        <f t="shared" ca="1" si="78"/>
        <v>0</v>
      </c>
      <c r="AI53" s="138" t="str">
        <f t="shared" ca="1" si="39"/>
        <v/>
      </c>
      <c r="AJ53" s="138">
        <f t="shared" ca="1" si="79"/>
        <v>0</v>
      </c>
      <c r="AK53" s="138" t="str">
        <f t="shared" ca="1" si="40"/>
        <v/>
      </c>
      <c r="AL53" s="138">
        <f t="shared" ca="1" si="41"/>
        <v>0</v>
      </c>
      <c r="AM53" s="138" t="str">
        <f t="shared" ca="1" si="42"/>
        <v/>
      </c>
      <c r="AN53" s="138" t="e">
        <f t="shared" ca="1" si="43"/>
        <v>#N/A</v>
      </c>
      <c r="AO53" s="135">
        <f t="shared" ca="1" si="80"/>
        <v>1</v>
      </c>
      <c r="AP53" s="138" t="e">
        <f t="shared" ca="1" si="81"/>
        <v>#N/A</v>
      </c>
      <c r="AQ53" s="138" t="e">
        <f t="shared" ca="1" si="44"/>
        <v>#N/A</v>
      </c>
      <c r="AR53" s="138">
        <f t="shared" ca="1" si="82"/>
        <v>0</v>
      </c>
      <c r="AS53" s="138" t="str">
        <f t="shared" ca="1" si="45"/>
        <v/>
      </c>
      <c r="AT53" s="138">
        <f t="shared" ca="1" si="83"/>
        <v>0</v>
      </c>
      <c r="AU53" s="138" t="str">
        <f t="shared" ca="1" si="46"/>
        <v/>
      </c>
      <c r="AV53" s="138">
        <f t="shared" ca="1" si="84"/>
        <v>0</v>
      </c>
      <c r="AW53" s="138" t="str">
        <f t="shared" ca="1" si="47"/>
        <v/>
      </c>
      <c r="AX53" s="138">
        <f t="shared" ca="1" si="85"/>
        <v>0</v>
      </c>
      <c r="AY53" s="138" t="str">
        <f t="shared" ca="1" si="48"/>
        <v/>
      </c>
      <c r="AZ53" s="138">
        <f t="shared" ca="1" si="49"/>
        <v>0</v>
      </c>
      <c r="BA53" s="138" t="str">
        <f t="shared" ca="1" si="50"/>
        <v/>
      </c>
      <c r="BB53" s="138" t="e">
        <f t="shared" ca="1" si="51"/>
        <v>#N/A</v>
      </c>
      <c r="BC53" s="135">
        <f t="shared" ca="1" si="86"/>
        <v>1</v>
      </c>
      <c r="BD53" s="138" t="e">
        <f t="shared" ca="1" si="87"/>
        <v>#N/A</v>
      </c>
      <c r="BE53" s="138" t="e">
        <f t="shared" ca="1" si="52"/>
        <v>#N/A</v>
      </c>
      <c r="BF53" s="138">
        <f t="shared" ca="1" si="88"/>
        <v>0</v>
      </c>
      <c r="BG53" s="138" t="str">
        <f t="shared" ca="1" si="53"/>
        <v/>
      </c>
      <c r="BH53" s="138">
        <f t="shared" ca="1" si="89"/>
        <v>0</v>
      </c>
      <c r="BI53" s="138" t="str">
        <f t="shared" ca="1" si="54"/>
        <v/>
      </c>
      <c r="BJ53" s="138">
        <f t="shared" ca="1" si="90"/>
        <v>0</v>
      </c>
      <c r="BK53" s="138" t="str">
        <f t="shared" ca="1" si="55"/>
        <v/>
      </c>
      <c r="BL53" s="138">
        <f t="shared" ca="1" si="91"/>
        <v>0</v>
      </c>
      <c r="BM53" s="138" t="str">
        <f t="shared" ca="1" si="56"/>
        <v/>
      </c>
      <c r="BN53" s="138">
        <f t="shared" ca="1" si="57"/>
        <v>0</v>
      </c>
      <c r="BO53" s="138" t="str">
        <f t="shared" ca="1" si="58"/>
        <v/>
      </c>
      <c r="BP53" s="138" t="e">
        <f t="shared" ca="1" si="59"/>
        <v>#N/A</v>
      </c>
      <c r="BQ53" s="135">
        <f t="shared" ca="1" si="92"/>
        <v>1</v>
      </c>
      <c r="BR53" s="138" t="e">
        <f t="shared" ca="1" si="93"/>
        <v>#N/A</v>
      </c>
      <c r="BS53" s="138" t="e">
        <f t="shared" ca="1" si="60"/>
        <v>#N/A</v>
      </c>
      <c r="BT53" s="138">
        <f t="shared" ca="1" si="94"/>
        <v>0</v>
      </c>
      <c r="BU53" s="138" t="str">
        <f t="shared" ca="1" si="61"/>
        <v/>
      </c>
      <c r="BV53" s="138">
        <f t="shared" ca="1" si="95"/>
        <v>0</v>
      </c>
      <c r="BW53" s="138" t="str">
        <f t="shared" ca="1" si="62"/>
        <v/>
      </c>
      <c r="BX53" s="138">
        <f t="shared" ca="1" si="96"/>
        <v>0</v>
      </c>
      <c r="BY53" s="138" t="str">
        <f t="shared" ca="1" si="63"/>
        <v/>
      </c>
      <c r="BZ53" s="138">
        <f t="shared" ca="1" si="97"/>
        <v>0</v>
      </c>
      <c r="CA53" s="138" t="str">
        <f t="shared" ca="1" si="64"/>
        <v/>
      </c>
      <c r="CB53" s="138">
        <f t="shared" ca="1" si="65"/>
        <v>0</v>
      </c>
      <c r="CC53" s="138" t="str">
        <f t="shared" ca="1" si="66"/>
        <v/>
      </c>
      <c r="CD53" s="138" t="e">
        <f t="shared" ca="1" si="67"/>
        <v>#N/A</v>
      </c>
    </row>
    <row r="54" spans="1:82">
      <c r="A54" s="135">
        <f t="shared" si="30"/>
        <v>49</v>
      </c>
      <c r="B54" s="40"/>
      <c r="C54" s="154"/>
      <c r="D54" s="155"/>
      <c r="E54" s="155"/>
      <c r="F54" s="156"/>
      <c r="G54" s="42"/>
      <c r="H54" s="42"/>
      <c r="I54" s="42"/>
      <c r="J54" s="42"/>
      <c r="K54" s="42"/>
      <c r="L54" s="153" t="str">
        <f t="shared" ca="1" si="68"/>
        <v/>
      </c>
      <c r="M54" s="104"/>
      <c r="N54" s="135" t="b">
        <f t="shared" ca="1" si="31"/>
        <v>0</v>
      </c>
      <c r="O54" s="135" t="b">
        <f t="shared" si="32"/>
        <v>0</v>
      </c>
      <c r="P54" s="104"/>
      <c r="Q54" s="135">
        <f t="shared" si="33"/>
        <v>48</v>
      </c>
      <c r="R54" s="135">
        <f t="shared" ca="1" si="69"/>
        <v>0</v>
      </c>
      <c r="S54" s="135" t="b">
        <f t="shared" ca="1" si="70"/>
        <v>1</v>
      </c>
      <c r="T54" s="104"/>
      <c r="U54" s="135" t="e">
        <f t="shared" ca="1" si="71"/>
        <v>#N/A</v>
      </c>
      <c r="V54" s="135" t="e">
        <f t="shared" ca="1" si="34"/>
        <v>#N/A</v>
      </c>
      <c r="W54" s="105" t="str">
        <f t="shared" ca="1" si="72"/>
        <v/>
      </c>
      <c r="X54" s="105" t="e">
        <f ca="1" xml:space="preserve"> IF(Y54,IF(AN54="",CONCATENATE(UPPER(LEFT(SystemName,1)),RIGHT(SystemName,LEN(SystemName)-1)),"When " &amp; AN54 &amp; ", " &amp; SystemName) &amp; " shall not allow " &amp; BB54 &amp; " to " &amp; BP54 &amp; ".  If such an attacker tries, " &amp; SystemName &amp; " shall " &amp; CD54 &amp; " the attack.","Attackers, prohibited threats, or intended response not yet defined.")</f>
        <v>#N/A</v>
      </c>
      <c r="Y54" s="105" t="e">
        <f t="shared" ca="1" si="35"/>
        <v>#N/A</v>
      </c>
      <c r="Z54" s="135" t="e">
        <f t="shared" ca="1" si="73"/>
        <v>#N/A</v>
      </c>
      <c r="AA54" s="135">
        <f t="shared" ca="1" si="74"/>
        <v>1</v>
      </c>
      <c r="AB54" s="138" t="e">
        <f t="shared" ca="1" si="75"/>
        <v>#N/A</v>
      </c>
      <c r="AC54" s="138" t="e">
        <f t="shared" ca="1" si="36"/>
        <v>#N/A</v>
      </c>
      <c r="AD54" s="138">
        <f t="shared" ca="1" si="76"/>
        <v>0</v>
      </c>
      <c r="AE54" s="138" t="str">
        <f t="shared" ca="1" si="37"/>
        <v/>
      </c>
      <c r="AF54" s="138">
        <f t="shared" ca="1" si="77"/>
        <v>0</v>
      </c>
      <c r="AG54" s="138" t="str">
        <f t="shared" ca="1" si="38"/>
        <v/>
      </c>
      <c r="AH54" s="138">
        <f t="shared" ca="1" si="78"/>
        <v>0</v>
      </c>
      <c r="AI54" s="138" t="str">
        <f t="shared" ca="1" si="39"/>
        <v/>
      </c>
      <c r="AJ54" s="138">
        <f t="shared" ca="1" si="79"/>
        <v>0</v>
      </c>
      <c r="AK54" s="138" t="str">
        <f t="shared" ca="1" si="40"/>
        <v/>
      </c>
      <c r="AL54" s="138">
        <f t="shared" ca="1" si="41"/>
        <v>0</v>
      </c>
      <c r="AM54" s="138" t="str">
        <f t="shared" ca="1" si="42"/>
        <v/>
      </c>
      <c r="AN54" s="138" t="e">
        <f t="shared" ca="1" si="43"/>
        <v>#N/A</v>
      </c>
      <c r="AO54" s="135">
        <f t="shared" ca="1" si="80"/>
        <v>1</v>
      </c>
      <c r="AP54" s="138" t="e">
        <f t="shared" ca="1" si="81"/>
        <v>#N/A</v>
      </c>
      <c r="AQ54" s="138" t="e">
        <f t="shared" ca="1" si="44"/>
        <v>#N/A</v>
      </c>
      <c r="AR54" s="138">
        <f t="shared" ca="1" si="82"/>
        <v>0</v>
      </c>
      <c r="AS54" s="138" t="str">
        <f t="shared" ca="1" si="45"/>
        <v/>
      </c>
      <c r="AT54" s="138">
        <f t="shared" ca="1" si="83"/>
        <v>0</v>
      </c>
      <c r="AU54" s="138" t="str">
        <f t="shared" ca="1" si="46"/>
        <v/>
      </c>
      <c r="AV54" s="138">
        <f t="shared" ca="1" si="84"/>
        <v>0</v>
      </c>
      <c r="AW54" s="138" t="str">
        <f t="shared" ca="1" si="47"/>
        <v/>
      </c>
      <c r="AX54" s="138">
        <f t="shared" ca="1" si="85"/>
        <v>0</v>
      </c>
      <c r="AY54" s="138" t="str">
        <f t="shared" ca="1" si="48"/>
        <v/>
      </c>
      <c r="AZ54" s="138">
        <f t="shared" ca="1" si="49"/>
        <v>0</v>
      </c>
      <c r="BA54" s="138" t="str">
        <f t="shared" ca="1" si="50"/>
        <v/>
      </c>
      <c r="BB54" s="138" t="e">
        <f t="shared" ca="1" si="51"/>
        <v>#N/A</v>
      </c>
      <c r="BC54" s="135">
        <f t="shared" ca="1" si="86"/>
        <v>1</v>
      </c>
      <c r="BD54" s="138" t="e">
        <f t="shared" ca="1" si="87"/>
        <v>#N/A</v>
      </c>
      <c r="BE54" s="138" t="e">
        <f t="shared" ca="1" si="52"/>
        <v>#N/A</v>
      </c>
      <c r="BF54" s="138">
        <f t="shared" ca="1" si="88"/>
        <v>0</v>
      </c>
      <c r="BG54" s="138" t="str">
        <f t="shared" ca="1" si="53"/>
        <v/>
      </c>
      <c r="BH54" s="138">
        <f t="shared" ca="1" si="89"/>
        <v>0</v>
      </c>
      <c r="BI54" s="138" t="str">
        <f t="shared" ca="1" si="54"/>
        <v/>
      </c>
      <c r="BJ54" s="138">
        <f t="shared" ca="1" si="90"/>
        <v>0</v>
      </c>
      <c r="BK54" s="138" t="str">
        <f t="shared" ca="1" si="55"/>
        <v/>
      </c>
      <c r="BL54" s="138">
        <f t="shared" ca="1" si="91"/>
        <v>0</v>
      </c>
      <c r="BM54" s="138" t="str">
        <f t="shared" ca="1" si="56"/>
        <v/>
      </c>
      <c r="BN54" s="138">
        <f t="shared" ca="1" si="57"/>
        <v>0</v>
      </c>
      <c r="BO54" s="138" t="str">
        <f t="shared" ca="1" si="58"/>
        <v/>
      </c>
      <c r="BP54" s="138" t="e">
        <f t="shared" ca="1" si="59"/>
        <v>#N/A</v>
      </c>
      <c r="BQ54" s="135">
        <f t="shared" ca="1" si="92"/>
        <v>1</v>
      </c>
      <c r="BR54" s="138" t="e">
        <f t="shared" ca="1" si="93"/>
        <v>#N/A</v>
      </c>
      <c r="BS54" s="138" t="e">
        <f t="shared" ca="1" si="60"/>
        <v>#N/A</v>
      </c>
      <c r="BT54" s="138">
        <f t="shared" ca="1" si="94"/>
        <v>0</v>
      </c>
      <c r="BU54" s="138" t="str">
        <f t="shared" ca="1" si="61"/>
        <v/>
      </c>
      <c r="BV54" s="138">
        <f t="shared" ca="1" si="95"/>
        <v>0</v>
      </c>
      <c r="BW54" s="138" t="str">
        <f t="shared" ca="1" si="62"/>
        <v/>
      </c>
      <c r="BX54" s="138">
        <f t="shared" ca="1" si="96"/>
        <v>0</v>
      </c>
      <c r="BY54" s="138" t="str">
        <f t="shared" ca="1" si="63"/>
        <v/>
      </c>
      <c r="BZ54" s="138">
        <f t="shared" ca="1" si="97"/>
        <v>0</v>
      </c>
      <c r="CA54" s="138" t="str">
        <f t="shared" ca="1" si="64"/>
        <v/>
      </c>
      <c r="CB54" s="138">
        <f t="shared" ca="1" si="65"/>
        <v>0</v>
      </c>
      <c r="CC54" s="138" t="str">
        <f t="shared" ca="1" si="66"/>
        <v/>
      </c>
      <c r="CD54" s="138" t="e">
        <f t="shared" ca="1" si="67"/>
        <v>#N/A</v>
      </c>
    </row>
    <row r="55" spans="1:82">
      <c r="A55" s="135">
        <f t="shared" si="30"/>
        <v>50</v>
      </c>
      <c r="B55" s="40"/>
      <c r="C55" s="154"/>
      <c r="D55" s="155"/>
      <c r="E55" s="155"/>
      <c r="F55" s="156"/>
      <c r="G55" s="42"/>
      <c r="H55" s="42"/>
      <c r="I55" s="42"/>
      <c r="J55" s="42"/>
      <c r="K55" s="42"/>
      <c r="L55" s="153" t="str">
        <f t="shared" ca="1" si="68"/>
        <v/>
      </c>
      <c r="M55" s="104"/>
      <c r="N55" s="135" t="b">
        <f t="shared" ca="1" si="31"/>
        <v>0</v>
      </c>
      <c r="O55" s="135" t="b">
        <f t="shared" si="32"/>
        <v>0</v>
      </c>
      <c r="P55" s="104"/>
      <c r="Q55" s="135">
        <f t="shared" si="33"/>
        <v>49</v>
      </c>
      <c r="R55" s="135">
        <f t="shared" ca="1" si="69"/>
        <v>0</v>
      </c>
      <c r="S55" s="135" t="b">
        <f t="shared" ca="1" si="70"/>
        <v>1</v>
      </c>
      <c r="T55" s="104"/>
      <c r="U55" s="135" t="e">
        <f t="shared" ca="1" si="71"/>
        <v>#N/A</v>
      </c>
      <c r="V55" s="135" t="e">
        <f t="shared" ca="1" si="34"/>
        <v>#N/A</v>
      </c>
      <c r="W55" s="105" t="str">
        <f t="shared" ca="1" si="72"/>
        <v/>
      </c>
      <c r="X55" s="105" t="e">
        <f ca="1" xml:space="preserve"> IF(Y55,IF(AN55="",CONCATENATE(UPPER(LEFT(SystemName,1)),RIGHT(SystemName,LEN(SystemName)-1)),"When " &amp; AN55 &amp; ", " &amp; SystemName) &amp; " shall not allow " &amp; BB55 &amp; " to " &amp; BP55 &amp; ".  If such an attacker tries, " &amp; SystemName &amp; " shall " &amp; CD55 &amp; " the attack.","Attackers, prohibited threats, or intended response not yet defined.")</f>
        <v>#N/A</v>
      </c>
      <c r="Y55" s="105" t="e">
        <f t="shared" ca="1" si="35"/>
        <v>#N/A</v>
      </c>
      <c r="Z55" s="135" t="e">
        <f t="shared" ca="1" si="73"/>
        <v>#N/A</v>
      </c>
      <c r="AA55" s="135">
        <f t="shared" ca="1" si="74"/>
        <v>1</v>
      </c>
      <c r="AB55" s="138" t="e">
        <f t="shared" ca="1" si="75"/>
        <v>#N/A</v>
      </c>
      <c r="AC55" s="138" t="e">
        <f t="shared" ca="1" si="36"/>
        <v>#N/A</v>
      </c>
      <c r="AD55" s="138">
        <f t="shared" ca="1" si="76"/>
        <v>0</v>
      </c>
      <c r="AE55" s="138" t="str">
        <f t="shared" ca="1" si="37"/>
        <v/>
      </c>
      <c r="AF55" s="138">
        <f t="shared" ca="1" si="77"/>
        <v>0</v>
      </c>
      <c r="AG55" s="138" t="str">
        <f t="shared" ca="1" si="38"/>
        <v/>
      </c>
      <c r="AH55" s="138">
        <f t="shared" ca="1" si="78"/>
        <v>0</v>
      </c>
      <c r="AI55" s="138" t="str">
        <f t="shared" ca="1" si="39"/>
        <v/>
      </c>
      <c r="AJ55" s="138">
        <f t="shared" ca="1" si="79"/>
        <v>0</v>
      </c>
      <c r="AK55" s="138" t="str">
        <f t="shared" ca="1" si="40"/>
        <v/>
      </c>
      <c r="AL55" s="138">
        <f t="shared" ca="1" si="41"/>
        <v>0</v>
      </c>
      <c r="AM55" s="138" t="str">
        <f t="shared" ca="1" si="42"/>
        <v/>
      </c>
      <c r="AN55" s="138" t="e">
        <f t="shared" ca="1" si="43"/>
        <v>#N/A</v>
      </c>
      <c r="AO55" s="135">
        <f t="shared" ca="1" si="80"/>
        <v>1</v>
      </c>
      <c r="AP55" s="138" t="e">
        <f t="shared" ca="1" si="81"/>
        <v>#N/A</v>
      </c>
      <c r="AQ55" s="138" t="e">
        <f t="shared" ca="1" si="44"/>
        <v>#N/A</v>
      </c>
      <c r="AR55" s="138">
        <f t="shared" ca="1" si="82"/>
        <v>0</v>
      </c>
      <c r="AS55" s="138" t="str">
        <f t="shared" ca="1" si="45"/>
        <v/>
      </c>
      <c r="AT55" s="138">
        <f t="shared" ca="1" si="83"/>
        <v>0</v>
      </c>
      <c r="AU55" s="138" t="str">
        <f t="shared" ca="1" si="46"/>
        <v/>
      </c>
      <c r="AV55" s="138">
        <f t="shared" ca="1" si="84"/>
        <v>0</v>
      </c>
      <c r="AW55" s="138" t="str">
        <f t="shared" ca="1" si="47"/>
        <v/>
      </c>
      <c r="AX55" s="138">
        <f t="shared" ca="1" si="85"/>
        <v>0</v>
      </c>
      <c r="AY55" s="138" t="str">
        <f t="shared" ca="1" si="48"/>
        <v/>
      </c>
      <c r="AZ55" s="138">
        <f t="shared" ca="1" si="49"/>
        <v>0</v>
      </c>
      <c r="BA55" s="138" t="str">
        <f t="shared" ca="1" si="50"/>
        <v/>
      </c>
      <c r="BB55" s="138" t="e">
        <f t="shared" ca="1" si="51"/>
        <v>#N/A</v>
      </c>
      <c r="BC55" s="135">
        <f t="shared" ca="1" si="86"/>
        <v>1</v>
      </c>
      <c r="BD55" s="138" t="e">
        <f t="shared" ca="1" si="87"/>
        <v>#N/A</v>
      </c>
      <c r="BE55" s="138" t="e">
        <f t="shared" ca="1" si="52"/>
        <v>#N/A</v>
      </c>
      <c r="BF55" s="138">
        <f t="shared" ca="1" si="88"/>
        <v>0</v>
      </c>
      <c r="BG55" s="138" t="str">
        <f t="shared" ca="1" si="53"/>
        <v/>
      </c>
      <c r="BH55" s="138">
        <f t="shared" ca="1" si="89"/>
        <v>0</v>
      </c>
      <c r="BI55" s="138" t="str">
        <f t="shared" ca="1" si="54"/>
        <v/>
      </c>
      <c r="BJ55" s="138">
        <f t="shared" ca="1" si="90"/>
        <v>0</v>
      </c>
      <c r="BK55" s="138" t="str">
        <f t="shared" ca="1" si="55"/>
        <v/>
      </c>
      <c r="BL55" s="138">
        <f t="shared" ca="1" si="91"/>
        <v>0</v>
      </c>
      <c r="BM55" s="138" t="str">
        <f t="shared" ca="1" si="56"/>
        <v/>
      </c>
      <c r="BN55" s="138">
        <f t="shared" ca="1" si="57"/>
        <v>0</v>
      </c>
      <c r="BO55" s="138" t="str">
        <f t="shared" ca="1" si="58"/>
        <v/>
      </c>
      <c r="BP55" s="138" t="e">
        <f t="shared" ca="1" si="59"/>
        <v>#N/A</v>
      </c>
      <c r="BQ55" s="135">
        <f t="shared" ca="1" si="92"/>
        <v>1</v>
      </c>
      <c r="BR55" s="138" t="e">
        <f t="shared" ca="1" si="93"/>
        <v>#N/A</v>
      </c>
      <c r="BS55" s="138" t="e">
        <f t="shared" ca="1" si="60"/>
        <v>#N/A</v>
      </c>
      <c r="BT55" s="138">
        <f t="shared" ca="1" si="94"/>
        <v>0</v>
      </c>
      <c r="BU55" s="138" t="str">
        <f t="shared" ca="1" si="61"/>
        <v/>
      </c>
      <c r="BV55" s="138">
        <f t="shared" ca="1" si="95"/>
        <v>0</v>
      </c>
      <c r="BW55" s="138" t="str">
        <f t="shared" ca="1" si="62"/>
        <v/>
      </c>
      <c r="BX55" s="138">
        <f t="shared" ca="1" si="96"/>
        <v>0</v>
      </c>
      <c r="BY55" s="138" t="str">
        <f t="shared" ca="1" si="63"/>
        <v/>
      </c>
      <c r="BZ55" s="138">
        <f t="shared" ca="1" si="97"/>
        <v>0</v>
      </c>
      <c r="CA55" s="138" t="str">
        <f t="shared" ca="1" si="64"/>
        <v/>
      </c>
      <c r="CB55" s="138">
        <f t="shared" ca="1" si="65"/>
        <v>0</v>
      </c>
      <c r="CC55" s="138" t="str">
        <f t="shared" ca="1" si="66"/>
        <v/>
      </c>
      <c r="CD55" s="138" t="e">
        <f t="shared" ca="1" si="67"/>
        <v>#N/A</v>
      </c>
    </row>
  </sheetData>
  <autoFilter ref="B5:K5"/>
  <mergeCells count="9">
    <mergeCell ref="G4:K4"/>
    <mergeCell ref="B3:K3"/>
    <mergeCell ref="Q3:S3"/>
    <mergeCell ref="U3:CD3"/>
    <mergeCell ref="AA4:AN4"/>
    <mergeCell ref="AO4:BB4"/>
    <mergeCell ref="BC4:BP4"/>
    <mergeCell ref="BQ4:CD4"/>
    <mergeCell ref="L3:O3"/>
  </mergeCells>
  <phoneticPr fontId="10" type="noConversion"/>
  <conditionalFormatting sqref="C6:F55">
    <cfRule type="expression" dxfId="77" priority="0" stopIfTrue="1">
      <formula>AND($N6,$O6)</formula>
    </cfRule>
    <cfRule type="expression" dxfId="76" priority="1" stopIfTrue="1">
      <formula>AND(NOT($N6),$O6)</formula>
    </cfRule>
  </conditionalFormatting>
  <conditionalFormatting sqref="G5:K5">
    <cfRule type="expression" dxfId="75" priority="12" stopIfTrue="1">
      <formula>NOT(G$2)</formula>
    </cfRule>
  </conditionalFormatting>
  <conditionalFormatting sqref="L6:L55">
    <cfRule type="expression" dxfId="74" priority="3">
      <formula>AND(B6&lt;&gt;"",N6)</formula>
    </cfRule>
    <cfRule type="expression" dxfId="73" priority="6" stopIfTrue="1">
      <formula>AND(B6&lt;&gt;"",NOT(N6))</formula>
    </cfRule>
  </conditionalFormatting>
  <conditionalFormatting sqref="G6:K55">
    <cfRule type="expression" dxfId="72" priority="56" stopIfTrue="1">
      <formula>OR(NOT(G$2),NOT($N6))</formula>
    </cfRule>
    <cfRule type="expression" dxfId="71" priority="57" stopIfTrue="1">
      <formula>AND(G$2,$N6,NOT(ISBLANK(G6)),NOT(G6))</formula>
    </cfRule>
    <cfRule type="expression" dxfId="70" priority="58" stopIfTrue="1">
      <formula>AND(G$2,$N6,NOT(ISBLANK(G6)),G6)</formula>
    </cfRule>
  </conditionalFormatting>
  <conditionalFormatting sqref="B5:B55">
    <cfRule type="expression" dxfId="69" priority="61" stopIfTrue="1">
      <formula>AND(NOT(ISBLANK($B5)),NOT($S5))</formula>
    </cfRule>
  </conditionalFormatting>
  <conditionalFormatting sqref="B6:B55">
    <cfRule type="expression" dxfId="68" priority="62" stopIfTrue="1">
      <formula>AND(NOT(ISBLANK($B6)),$S6)</formula>
    </cfRule>
  </conditionalFormatting>
  <dataValidations count="3">
    <dataValidation type="list" allowBlank="1" showInputMessage="1" showErrorMessage="1" sqref="D6:D55">
      <formula1>AttackerName</formula1>
    </dataValidation>
    <dataValidation type="list" allowBlank="1" showInputMessage="1" showErrorMessage="1" sqref="F6:F55">
      <formula1>IntendedResponse</formula1>
    </dataValidation>
    <dataValidation type="list" allowBlank="1" showInputMessage="1" showErrorMessage="1" sqref="G6:K55">
      <formula1>"TRUE, FALSE"</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xSplit="2" ySplit="4" topLeftCell="C5" activePane="bottomRight" state="frozen"/>
      <selection activeCell="A3" sqref="A3"/>
      <selection pane="topRight" activeCell="C3" sqref="C3"/>
      <selection pane="bottomLeft" activeCell="A5" sqref="A5"/>
      <selection pane="bottomRight" activeCell="B5" sqref="B5"/>
    </sheetView>
  </sheetViews>
  <sheetFormatPr baseColWidth="10" defaultRowHeight="13" x14ac:dyDescent="0"/>
  <cols>
    <col min="1" max="1" width="6.140625" customWidth="1"/>
    <col min="2" max="2" width="12.85546875" customWidth="1"/>
    <col min="3" max="3" width="23" customWidth="1"/>
    <col min="4" max="4" width="22.85546875" customWidth="1"/>
    <col min="5" max="5" width="27.140625" customWidth="1"/>
    <col min="6" max="10" width="5.7109375" customWidth="1"/>
  </cols>
  <sheetData>
    <row r="1" spans="1:10" hidden="1">
      <c r="A1" s="22"/>
      <c r="B1" s="22"/>
      <c r="C1" s="22"/>
      <c r="D1" s="22"/>
      <c r="E1" s="108" t="s">
        <v>226</v>
      </c>
      <c r="F1" s="31" t="b">
        <f>Actors!L$6&lt;&gt;""</f>
        <v>0</v>
      </c>
      <c r="G1" s="31" t="b">
        <f>Actors!M$6&lt;&gt;""</f>
        <v>0</v>
      </c>
      <c r="H1" s="31" t="b">
        <f>Actors!N$6&lt;&gt;""</f>
        <v>0</v>
      </c>
      <c r="I1" s="31" t="b">
        <f>Actors!O$6&lt;&gt;""</f>
        <v>0</v>
      </c>
      <c r="J1" s="31" t="b">
        <f>Actors!P$6&lt;&gt;""</f>
        <v>0</v>
      </c>
    </row>
    <row r="2" spans="1:10" ht="66" hidden="1" customHeight="1">
      <c r="A2" s="205" t="s">
        <v>219</v>
      </c>
      <c r="B2" s="257"/>
      <c r="C2" s="206"/>
      <c r="D2" s="206"/>
      <c r="E2" s="206"/>
      <c r="F2" s="206"/>
      <c r="G2" s="206"/>
      <c r="H2" s="206"/>
      <c r="I2" s="206"/>
      <c r="J2" s="207"/>
    </row>
    <row r="3" spans="1:10" ht="16" customHeight="1">
      <c r="A3" s="16"/>
      <c r="B3" s="16"/>
      <c r="C3" s="16"/>
      <c r="D3" s="16"/>
      <c r="E3" s="16"/>
      <c r="F3" s="208" t="s">
        <v>255</v>
      </c>
      <c r="G3" s="209"/>
      <c r="H3" s="209"/>
      <c r="I3" s="209"/>
      <c r="J3" s="215"/>
    </row>
    <row r="4" spans="1:10" ht="78" customHeight="1">
      <c r="A4" s="16" t="s">
        <v>288</v>
      </c>
      <c r="B4" s="16" t="s">
        <v>26</v>
      </c>
      <c r="C4" s="16" t="s">
        <v>50</v>
      </c>
      <c r="D4" s="16" t="s">
        <v>217</v>
      </c>
      <c r="E4" s="16" t="s">
        <v>218</v>
      </c>
      <c r="F4" s="19" t="str">
        <f>IF(F$1,Actors!L$6,"")</f>
        <v/>
      </c>
      <c r="G4" s="19" t="str">
        <f>IF(G$1,Actors!M$6,"")</f>
        <v/>
      </c>
      <c r="H4" s="19" t="str">
        <f>IF(H$1,Actors!N$6,"")</f>
        <v/>
      </c>
      <c r="I4" s="19" t="str">
        <f>IF(I$1,Actors!O$6,"")</f>
        <v/>
      </c>
      <c r="J4" s="19" t="str">
        <f>IF(J$1,Actors!P$6,"")</f>
        <v/>
      </c>
    </row>
    <row r="5" spans="1:10">
      <c r="A5" s="40" t="s">
        <v>289</v>
      </c>
      <c r="B5" s="129"/>
      <c r="C5" s="130"/>
      <c r="D5" s="188"/>
      <c r="E5" s="188"/>
      <c r="F5" s="42"/>
      <c r="G5" s="42"/>
      <c r="H5" s="42"/>
      <c r="I5" s="42"/>
      <c r="J5" s="42"/>
    </row>
    <row r="6" spans="1:10">
      <c r="A6" s="129"/>
      <c r="B6" s="40"/>
      <c r="C6" s="41"/>
      <c r="D6" s="41"/>
      <c r="E6" s="41"/>
      <c r="F6" s="42"/>
      <c r="G6" s="42"/>
      <c r="H6" s="42"/>
      <c r="I6" s="42"/>
      <c r="J6" s="42"/>
    </row>
    <row r="7" spans="1:10">
      <c r="A7" s="129"/>
      <c r="B7" s="40"/>
      <c r="C7" s="41"/>
      <c r="D7" s="41"/>
      <c r="E7" s="41"/>
      <c r="F7" s="42"/>
      <c r="G7" s="42"/>
      <c r="H7" s="42"/>
      <c r="I7" s="42"/>
      <c r="J7" s="42"/>
    </row>
    <row r="8" spans="1:10">
      <c r="A8" s="129"/>
      <c r="B8" s="40"/>
      <c r="C8" s="41"/>
      <c r="D8" s="41"/>
      <c r="E8" s="41"/>
      <c r="F8" s="42"/>
      <c r="G8" s="42"/>
      <c r="H8" s="42"/>
      <c r="I8" s="42"/>
      <c r="J8" s="42"/>
    </row>
    <row r="9" spans="1:10">
      <c r="A9" s="40"/>
      <c r="B9" s="40"/>
      <c r="C9" s="41"/>
      <c r="D9" s="41"/>
      <c r="E9" s="41"/>
      <c r="F9" s="42"/>
      <c r="G9" s="42"/>
      <c r="H9" s="42"/>
      <c r="I9" s="42"/>
      <c r="J9" s="42"/>
    </row>
    <row r="10" spans="1:10">
      <c r="A10" s="40"/>
      <c r="B10" s="40"/>
      <c r="C10" s="41"/>
      <c r="D10" s="41"/>
      <c r="E10" s="41"/>
      <c r="F10" s="42"/>
      <c r="G10" s="42"/>
      <c r="H10" s="42"/>
      <c r="I10" s="42"/>
      <c r="J10" s="42"/>
    </row>
    <row r="11" spans="1:10">
      <c r="A11" s="40"/>
      <c r="B11" s="40"/>
      <c r="C11" s="41"/>
      <c r="D11" s="41"/>
      <c r="E11" s="41"/>
      <c r="F11" s="42"/>
      <c r="G11" s="42"/>
      <c r="H11" s="42"/>
      <c r="I11" s="42"/>
      <c r="J11" s="42"/>
    </row>
    <row r="12" spans="1:10">
      <c r="A12" s="40"/>
      <c r="B12" s="40"/>
      <c r="C12" s="41"/>
      <c r="D12" s="41"/>
      <c r="E12" s="41"/>
      <c r="F12" s="42"/>
      <c r="G12" s="42"/>
      <c r="H12" s="42"/>
      <c r="I12" s="42"/>
      <c r="J12" s="42"/>
    </row>
    <row r="13" spans="1:10">
      <c r="A13" s="40"/>
      <c r="B13" s="40"/>
      <c r="C13" s="41"/>
      <c r="D13" s="41"/>
      <c r="E13" s="41"/>
      <c r="F13" s="42"/>
      <c r="G13" s="42"/>
      <c r="H13" s="42"/>
      <c r="I13" s="42"/>
      <c r="J13" s="42"/>
    </row>
    <row r="14" spans="1:10">
      <c r="A14" s="40"/>
      <c r="B14" s="40"/>
      <c r="C14" s="41"/>
      <c r="D14" s="41"/>
      <c r="E14" s="41"/>
      <c r="F14" s="42"/>
      <c r="G14" s="42"/>
      <c r="H14" s="42"/>
      <c r="I14" s="42"/>
      <c r="J14" s="42"/>
    </row>
    <row r="15" spans="1:10">
      <c r="A15" s="40"/>
      <c r="B15" s="40"/>
      <c r="C15" s="41"/>
      <c r="D15" s="41"/>
      <c r="E15" s="41"/>
      <c r="F15" s="42"/>
      <c r="G15" s="42"/>
      <c r="H15" s="42"/>
      <c r="I15" s="42"/>
      <c r="J15" s="42"/>
    </row>
    <row r="16" spans="1:10">
      <c r="A16" s="40"/>
      <c r="B16" s="40"/>
      <c r="C16" s="41"/>
      <c r="D16" s="41"/>
      <c r="E16" s="41"/>
      <c r="F16" s="42"/>
      <c r="G16" s="42"/>
      <c r="H16" s="42"/>
      <c r="I16" s="42"/>
      <c r="J16" s="42"/>
    </row>
    <row r="17" spans="1:10">
      <c r="A17" s="40"/>
      <c r="B17" s="40"/>
      <c r="C17" s="41"/>
      <c r="D17" s="41"/>
      <c r="E17" s="41"/>
      <c r="F17" s="42"/>
      <c r="G17" s="42"/>
      <c r="H17" s="42"/>
      <c r="I17" s="42"/>
      <c r="J17" s="42"/>
    </row>
    <row r="18" spans="1:10">
      <c r="A18" s="40"/>
      <c r="B18" s="40"/>
      <c r="C18" s="41"/>
      <c r="D18" s="41"/>
      <c r="E18" s="41"/>
      <c r="F18" s="42"/>
      <c r="G18" s="42"/>
      <c r="H18" s="42"/>
      <c r="I18" s="42"/>
      <c r="J18" s="42"/>
    </row>
    <row r="19" spans="1:10">
      <c r="A19" s="40"/>
      <c r="B19" s="40"/>
      <c r="C19" s="41"/>
      <c r="D19" s="41"/>
      <c r="E19" s="41"/>
      <c r="F19" s="42"/>
      <c r="G19" s="42"/>
      <c r="H19" s="42"/>
      <c r="I19" s="42"/>
      <c r="J19" s="42"/>
    </row>
    <row r="20" spans="1:10">
      <c r="A20" s="40"/>
      <c r="B20" s="40"/>
      <c r="C20" s="41"/>
      <c r="D20" s="41"/>
      <c r="E20" s="41"/>
      <c r="F20" s="42"/>
      <c r="G20" s="42"/>
      <c r="H20" s="42"/>
      <c r="I20" s="42"/>
      <c r="J20" s="42"/>
    </row>
    <row r="21" spans="1:10">
      <c r="A21" s="40"/>
      <c r="B21" s="40"/>
      <c r="C21" s="41"/>
      <c r="D21" s="41"/>
      <c r="E21" s="41"/>
      <c r="F21" s="42"/>
      <c r="G21" s="42"/>
      <c r="H21" s="42"/>
      <c r="I21" s="42"/>
      <c r="J21" s="42"/>
    </row>
    <row r="22" spans="1:10">
      <c r="A22" s="40"/>
      <c r="B22" s="40"/>
      <c r="C22" s="41"/>
      <c r="D22" s="41"/>
      <c r="E22" s="41"/>
      <c r="F22" s="42"/>
      <c r="G22" s="42"/>
      <c r="H22" s="42"/>
      <c r="I22" s="42"/>
      <c r="J22" s="42"/>
    </row>
    <row r="23" spans="1:10">
      <c r="A23" s="40"/>
      <c r="B23" s="40"/>
      <c r="C23" s="41"/>
      <c r="D23" s="41"/>
      <c r="E23" s="41"/>
      <c r="F23" s="42"/>
      <c r="G23" s="42"/>
      <c r="H23" s="42"/>
      <c r="I23" s="42"/>
      <c r="J23" s="42"/>
    </row>
    <row r="24" spans="1:10">
      <c r="A24" s="40"/>
      <c r="B24" s="40"/>
      <c r="C24" s="41"/>
      <c r="D24" s="41"/>
      <c r="E24" s="41"/>
      <c r="F24" s="42"/>
      <c r="G24" s="42"/>
      <c r="H24" s="42"/>
      <c r="I24" s="42"/>
      <c r="J24" s="42"/>
    </row>
    <row r="25" spans="1:10">
      <c r="A25" s="40"/>
      <c r="B25" s="40"/>
      <c r="C25" s="41"/>
      <c r="D25" s="41"/>
      <c r="E25" s="41"/>
      <c r="F25" s="42"/>
      <c r="G25" s="42"/>
      <c r="H25" s="42"/>
      <c r="I25" s="42"/>
      <c r="J25" s="42"/>
    </row>
    <row r="26" spans="1:10">
      <c r="A26" s="40"/>
      <c r="B26" s="40"/>
      <c r="C26" s="41"/>
      <c r="D26" s="41"/>
      <c r="E26" s="41"/>
      <c r="F26" s="42"/>
      <c r="G26" s="42"/>
      <c r="H26" s="42"/>
      <c r="I26" s="42"/>
      <c r="J26" s="42"/>
    </row>
    <row r="27" spans="1:10">
      <c r="A27" s="40"/>
      <c r="B27" s="40"/>
      <c r="C27" s="41"/>
      <c r="D27" s="41"/>
      <c r="E27" s="41"/>
      <c r="F27" s="42"/>
      <c r="G27" s="42"/>
      <c r="H27" s="42"/>
      <c r="I27" s="42"/>
      <c r="J27" s="42"/>
    </row>
    <row r="28" spans="1:10">
      <c r="A28" s="40"/>
      <c r="B28" s="40"/>
      <c r="C28" s="41"/>
      <c r="D28" s="41"/>
      <c r="E28" s="41"/>
      <c r="F28" s="42"/>
      <c r="G28" s="42"/>
      <c r="H28" s="42"/>
      <c r="I28" s="42"/>
      <c r="J28" s="42"/>
    </row>
    <row r="29" spans="1:10">
      <c r="A29" s="40"/>
      <c r="B29" s="40"/>
      <c r="C29" s="41"/>
      <c r="D29" s="41"/>
      <c r="E29" s="41"/>
      <c r="F29" s="42"/>
      <c r="G29" s="42"/>
      <c r="H29" s="42"/>
      <c r="I29" s="42"/>
      <c r="J29" s="42"/>
    </row>
    <row r="30" spans="1:10">
      <c r="A30" s="40"/>
      <c r="B30" s="40"/>
      <c r="C30" s="41"/>
      <c r="D30" s="41"/>
      <c r="E30" s="41"/>
      <c r="F30" s="42"/>
      <c r="G30" s="42"/>
      <c r="H30" s="42"/>
      <c r="I30" s="42"/>
      <c r="J30" s="42"/>
    </row>
    <row r="31" spans="1:10">
      <c r="A31" s="40"/>
      <c r="B31" s="40"/>
      <c r="C31" s="41"/>
      <c r="D31" s="41"/>
      <c r="E31" s="41"/>
      <c r="F31" s="42"/>
      <c r="G31" s="42"/>
      <c r="H31" s="42"/>
      <c r="I31" s="42"/>
      <c r="J31" s="42"/>
    </row>
    <row r="32" spans="1:10">
      <c r="A32" s="40"/>
      <c r="B32" s="40"/>
      <c r="C32" s="41"/>
      <c r="D32" s="41"/>
      <c r="E32" s="41"/>
      <c r="F32" s="42"/>
      <c r="G32" s="42"/>
      <c r="H32" s="42"/>
      <c r="I32" s="42"/>
      <c r="J32" s="42"/>
    </row>
    <row r="33" spans="1:10">
      <c r="A33" s="40"/>
      <c r="B33" s="40"/>
      <c r="C33" s="41"/>
      <c r="D33" s="41"/>
      <c r="E33" s="41"/>
      <c r="F33" s="42"/>
      <c r="G33" s="42"/>
      <c r="H33" s="42"/>
      <c r="I33" s="42"/>
      <c r="J33" s="42"/>
    </row>
    <row r="34" spans="1:10">
      <c r="A34" s="40"/>
      <c r="B34" s="40"/>
      <c r="C34" s="41"/>
      <c r="D34" s="41"/>
      <c r="E34" s="41"/>
      <c r="F34" s="42"/>
      <c r="G34" s="42"/>
      <c r="H34" s="42"/>
      <c r="I34" s="42"/>
      <c r="J34" s="42"/>
    </row>
    <row r="35" spans="1:10">
      <c r="A35" s="40"/>
      <c r="B35" s="40"/>
      <c r="C35" s="41"/>
      <c r="D35" s="41"/>
      <c r="E35" s="41"/>
      <c r="F35" s="42"/>
      <c r="G35" s="42"/>
      <c r="H35" s="42"/>
      <c r="I35" s="42"/>
      <c r="J35" s="42"/>
    </row>
    <row r="36" spans="1:10">
      <c r="A36" s="40"/>
      <c r="B36" s="40"/>
      <c r="C36" s="41"/>
      <c r="D36" s="41"/>
      <c r="E36" s="41"/>
      <c r="F36" s="42"/>
      <c r="G36" s="42"/>
      <c r="H36" s="42"/>
      <c r="I36" s="42"/>
      <c r="J36" s="42"/>
    </row>
    <row r="37" spans="1:10">
      <c r="A37" s="40"/>
      <c r="B37" s="40"/>
      <c r="C37" s="41"/>
      <c r="D37" s="41"/>
      <c r="E37" s="41"/>
      <c r="F37" s="42"/>
      <c r="G37" s="42"/>
      <c r="H37" s="42"/>
      <c r="I37" s="42"/>
      <c r="J37" s="42"/>
    </row>
    <row r="38" spans="1:10">
      <c r="A38" s="40"/>
      <c r="B38" s="40"/>
      <c r="C38" s="41"/>
      <c r="D38" s="41"/>
      <c r="E38" s="41"/>
      <c r="F38" s="42"/>
      <c r="G38" s="42"/>
      <c r="H38" s="42"/>
      <c r="I38" s="42"/>
      <c r="J38" s="42"/>
    </row>
  </sheetData>
  <autoFilter ref="A4:J4"/>
  <mergeCells count="2">
    <mergeCell ref="A2:J2"/>
    <mergeCell ref="F3:J3"/>
  </mergeCells>
  <phoneticPr fontId="10" type="noConversion"/>
  <conditionalFormatting sqref="A5:E38">
    <cfRule type="expression" dxfId="67" priority="0" stopIfTrue="1">
      <formula>NOT(ISBLANK(A5))</formula>
    </cfRule>
  </conditionalFormatting>
  <conditionalFormatting sqref="F5:J38">
    <cfRule type="expression" dxfId="66" priority="84" stopIfTrue="1">
      <formula>AND(F$1,NOT(ISBLANK(F5)),NOT(F5))</formula>
    </cfRule>
    <cfRule type="expression" dxfId="65" priority="85" stopIfTrue="1">
      <formula>AND(F$1,NOT(ISBLANK(F5)),F5)</formula>
    </cfRule>
  </conditionalFormatting>
  <conditionalFormatting sqref="F4:J38">
    <cfRule type="expression" dxfId="64" priority="1" stopIfTrue="1">
      <formula>NOT(F$1)</formula>
    </cfRule>
  </conditionalFormatting>
  <dataValidations count="1">
    <dataValidation type="list" allowBlank="1" showInputMessage="1" showErrorMessage="1" sqref="F5:J38">
      <formula1>"TRUE, FALSE"</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Overview</vt:lpstr>
      <vt:lpstr>Actors</vt:lpstr>
      <vt:lpstr>Data Model</vt:lpstr>
      <vt:lpstr>Intended Actions</vt:lpstr>
      <vt:lpstr>Connections</vt:lpstr>
      <vt:lpstr>Protocols</vt:lpstr>
      <vt:lpstr>Threats</vt:lpstr>
      <vt:lpstr>Security Objectives</vt:lpstr>
      <vt:lpstr>Use Case Index</vt:lpstr>
      <vt:lpstr>Use Case Details</vt:lpstr>
      <vt:lpstr>Document Index</vt:lpstr>
      <vt:lpstr>Development Team</vt:lpstr>
      <vt:lpstr>Actor Type Reference</vt:lpstr>
      <vt:lpstr>Data Type Reference</vt:lpstr>
      <vt:lpstr>Action Reference</vt:lpstr>
      <vt:lpstr>Network Layer Reference</vt:lpstr>
      <vt:lpstr>Meaningful Threat Reference</vt:lpstr>
      <vt:lpstr>Intended Response Reference</vt:lpstr>
      <vt:lpstr>Guide Word Reference</vt:lpstr>
    </vt:vector>
  </TitlesOfParts>
  <Company>Stach &amp; Liu,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Larcom</dc:creator>
  <cp:lastModifiedBy>Brenda Larcom</cp:lastModifiedBy>
  <cp:lastPrinted>2010-12-04T23:30:33Z</cp:lastPrinted>
  <dcterms:created xsi:type="dcterms:W3CDTF">2010-11-16T22:27:02Z</dcterms:created>
  <dcterms:modified xsi:type="dcterms:W3CDTF">2012-05-14T23:54:58Z</dcterms:modified>
</cp:coreProperties>
</file>