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Pasotr\Desktop\Spring 2020\Decision Models\Assignments\"/>
    </mc:Choice>
  </mc:AlternateContent>
  <xr:revisionPtr revIDLastSave="0" documentId="8_{F9F56B4C-82BA-414A-84DE-840027375913}" xr6:coauthVersionLast="45" xr6:coauthVersionMax="45" xr10:uidLastSave="{00000000-0000-0000-0000-000000000000}"/>
  <bookViews>
    <workbookView xWindow="-108" yWindow="-108" windowWidth="23256" windowHeight="12576" activeTab="2" xr2:uid="{16E4842C-3CA3-C948-ADB3-FC6F7FD842DA}"/>
  </bookViews>
  <sheets>
    <sheet name="P1" sheetId="3" r:id="rId1"/>
    <sheet name="P2" sheetId="2" r:id="rId2"/>
    <sheet name="P3" sheetId="1" r:id="rId3"/>
  </sheets>
  <definedNames>
    <definedName name="solver_adj" localSheetId="2" hidden="1">'P3'!$B$8:$G$9,'P3'!$B$11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'P3'!$B$11</definedName>
    <definedName name="solver_lhs2" localSheetId="2" hidden="1">'P3'!$B$5:$G$5</definedName>
    <definedName name="solver_lhs3" localSheetId="2" hidden="1">'P3'!$B$9:$G$9</definedName>
    <definedName name="solver_lhs4" localSheetId="2" hidden="1">'P3'!$B$8:$G$9</definedName>
    <definedName name="solver_lhs5" localSheetId="2" hidden="1">'P3'!$B$9:$G$9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'P3'!$H$20</definedName>
    <definedName name="solver_pre" localSheetId="2" hidden="1">0.000001</definedName>
    <definedName name="solver_rbv" localSheetId="2" hidden="1">1</definedName>
    <definedName name="solver_rel1" localSheetId="2" hidden="1">5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hs1" localSheetId="2" hidden="1">binary</definedName>
    <definedName name="solver_rhs2" localSheetId="2" hidden="1">'P3'!$B$6:$G$6</definedName>
    <definedName name="solver_rhs3" localSheetId="2" hidden="1">'P3'!$B$12:$G$12</definedName>
    <definedName name="solver_rhs4" localSheetId="2" hidden="1">0</definedName>
    <definedName name="solver_rhs5" localSheetId="2" hidden="1">'P3'!$B$12:$G$12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11" i="3"/>
  <c r="G8" i="3"/>
  <c r="G7" i="3"/>
  <c r="G6" i="3"/>
  <c r="G5" i="3"/>
  <c r="G3" i="3"/>
  <c r="G2" i="3"/>
  <c r="F17" i="2" l="1"/>
  <c r="E17" i="2"/>
  <c r="B17" i="2"/>
  <c r="F16" i="2"/>
  <c r="E16" i="2"/>
  <c r="B16" i="2"/>
  <c r="F15" i="2"/>
  <c r="F19" i="2" s="1"/>
  <c r="E15" i="2"/>
  <c r="D15" i="2"/>
  <c r="C15" i="2"/>
  <c r="B15" i="2"/>
  <c r="B19" i="2" s="1"/>
  <c r="H5" i="2"/>
  <c r="H4" i="2"/>
  <c r="H3" i="2"/>
  <c r="H2" i="2"/>
  <c r="C16" i="2" l="1"/>
  <c r="D16" i="2"/>
  <c r="C16" i="1" l="1"/>
  <c r="D16" i="1"/>
  <c r="E16" i="1"/>
  <c r="F16" i="1"/>
  <c r="G16" i="1"/>
  <c r="B16" i="1"/>
  <c r="C14" i="1" l="1"/>
  <c r="D14" i="1"/>
  <c r="E14" i="1"/>
  <c r="F14" i="1"/>
  <c r="G14" i="1"/>
  <c r="B14" i="1"/>
  <c r="C15" i="1"/>
  <c r="D15" i="1"/>
  <c r="E15" i="1"/>
  <c r="F15" i="1"/>
  <c r="G15" i="1"/>
  <c r="B15" i="1"/>
  <c r="B4" i="1"/>
  <c r="C12" i="1"/>
  <c r="D12" i="1"/>
  <c r="E12" i="1"/>
  <c r="F12" i="1"/>
  <c r="G12" i="1"/>
  <c r="B12" i="1"/>
  <c r="B19" i="1" l="1"/>
  <c r="B5" i="1"/>
  <c r="C4" i="1" s="1"/>
  <c r="C5" i="1" s="1"/>
  <c r="H15" i="1"/>
  <c r="H14" i="1"/>
  <c r="H16" i="1" l="1"/>
  <c r="H17" i="1" s="1"/>
  <c r="C19" i="1"/>
  <c r="D4" i="1"/>
  <c r="D5" i="1" s="1"/>
  <c r="E4" i="1" l="1"/>
  <c r="E5" i="1" s="1"/>
  <c r="D19" i="1"/>
  <c r="F4" i="1" l="1"/>
  <c r="F5" i="1" s="1"/>
  <c r="E19" i="1"/>
  <c r="G4" i="1" l="1"/>
  <c r="G5" i="1" s="1"/>
  <c r="F19" i="1"/>
  <c r="G19" i="1" l="1"/>
  <c r="H19" i="1" s="1"/>
  <c r="H20" i="1" s="1"/>
</calcChain>
</file>

<file path=xl/sharedStrings.xml><?xml version="1.0" encoding="utf-8"?>
<sst xmlns="http://schemas.openxmlformats.org/spreadsheetml/2006/main" count="64" uniqueCount="59">
  <si>
    <t xml:space="preserve">January </t>
  </si>
  <si>
    <t>Febuary</t>
  </si>
  <si>
    <t>March</t>
  </si>
  <si>
    <t>April</t>
  </si>
  <si>
    <t>May</t>
  </si>
  <si>
    <t>June</t>
  </si>
  <si>
    <t>Accounts Recievable</t>
  </si>
  <si>
    <t>Planned Payments</t>
  </si>
  <si>
    <t>Beginning Balance</t>
  </si>
  <si>
    <t>Ending Balance</t>
  </si>
  <si>
    <t>Delay Payments</t>
  </si>
  <si>
    <t>Borrowed Against</t>
  </si>
  <si>
    <t>Short-term Loan</t>
  </si>
  <si>
    <t>Amount Available</t>
  </si>
  <si>
    <t>Forfeit 2% Discount</t>
  </si>
  <si>
    <t>Interest Charged</t>
  </si>
  <si>
    <t>Interst on ST Loan</t>
  </si>
  <si>
    <t>Interest Gained</t>
  </si>
  <si>
    <t>Total</t>
  </si>
  <si>
    <t>Sum of Totals</t>
  </si>
  <si>
    <t>End Balance &gt;=</t>
  </si>
  <si>
    <t xml:space="preserve">&amp; &lt;= Planned Payment </t>
  </si>
  <si>
    <t>Total Cost</t>
  </si>
  <si>
    <t>Balance Allowance</t>
  </si>
  <si>
    <t>Commodity</t>
  </si>
  <si>
    <t>Available Tons</t>
  </si>
  <si>
    <t>Volume</t>
  </si>
  <si>
    <t>Profit</t>
  </si>
  <si>
    <t>ForwardW</t>
  </si>
  <si>
    <t>CenterW</t>
  </si>
  <si>
    <t>RearW</t>
  </si>
  <si>
    <t xml:space="preserve">TOTAL </t>
  </si>
  <si>
    <t>Cargo Hold</t>
  </si>
  <si>
    <t>Weight Capacity</t>
  </si>
  <si>
    <t>Volume Capacity</t>
  </si>
  <si>
    <t>Forward</t>
  </si>
  <si>
    <t>Center</t>
  </si>
  <si>
    <t>Rear</t>
  </si>
  <si>
    <t>Weight Taken</t>
  </si>
  <si>
    <t>Lower Weight Limit</t>
  </si>
  <si>
    <t>Upper Weight Limit</t>
  </si>
  <si>
    <t>Volume taken</t>
  </si>
  <si>
    <t>PROFIT</t>
  </si>
  <si>
    <t xml:space="preserve">Total </t>
  </si>
  <si>
    <t xml:space="preserve">Raisins </t>
  </si>
  <si>
    <t>Grain</t>
  </si>
  <si>
    <t>Chocolate Chips</t>
  </si>
  <si>
    <t>Peanuts</t>
  </si>
  <si>
    <t>Almonds</t>
  </si>
  <si>
    <t>Cost/lb</t>
  </si>
  <si>
    <t>Amount (lbs)</t>
  </si>
  <si>
    <t xml:space="preserve">Required Amount </t>
  </si>
  <si>
    <t>Vitamins</t>
  </si>
  <si>
    <t>Minerals</t>
  </si>
  <si>
    <t>Protein</t>
  </si>
  <si>
    <t>Calories</t>
  </si>
  <si>
    <t>lbs</t>
  </si>
  <si>
    <t>Minimum Amount</t>
  </si>
  <si>
    <t>Maximum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</si>
</sst>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7" formatCode="0.00000"/>
    <numFmt numFmtId="168" formatCode="0.000000"/>
    <numFmt numFmtId="170" formatCode="0.00000000"/>
    <numFmt numFmtId="179" formatCode="_(* #,##0_);_(* \(#,##0\);_(* &quot;-&quot;??_);_(@_)"/>
    <numFmt numFmtId="180" formatCode="&quot;$&quot;#,##0.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b/>
      <i/>
      <u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2" applyFont="1"/>
    <xf numFmtId="167" fontId="0" fillId="0" borderId="0" xfId="0" applyNumberFormat="1"/>
    <xf numFmtId="167" fontId="0" fillId="0" borderId="0" xfId="2" applyNumberFormat="1" applyFont="1"/>
    <xf numFmtId="167" fontId="0" fillId="0" borderId="0" xfId="0" applyNumberFormat="1" applyAlignment="1">
      <alignment horizontal="center"/>
    </xf>
    <xf numFmtId="170" fontId="0" fillId="0" borderId="0" xfId="2" applyNumberFormat="1" applyFont="1"/>
    <xf numFmtId="44" fontId="0" fillId="2" borderId="0" xfId="2" applyFont="1" applyFill="1"/>
    <xf numFmtId="44" fontId="3" fillId="3" borderId="0" xfId="2" applyFont="1" applyFill="1"/>
    <xf numFmtId="3" fontId="0" fillId="0" borderId="0" xfId="0" applyNumberFormat="1"/>
    <xf numFmtId="0" fontId="2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9" fontId="0" fillId="0" borderId="0" xfId="1" applyNumberFormat="1" applyFont="1"/>
    <xf numFmtId="8" fontId="0" fillId="0" borderId="0" xfId="0" applyNumberFormat="1" applyAlignment="1">
      <alignment horizontal="center"/>
    </xf>
    <xf numFmtId="168" fontId="4" fillId="0" borderId="8" xfId="2" applyNumberFormat="1" applyFont="1" applyBorder="1"/>
    <xf numFmtId="44" fontId="5" fillId="0" borderId="8" xfId="0" applyNumberFormat="1" applyFont="1" applyBorder="1"/>
    <xf numFmtId="180" fontId="6" fillId="2" borderId="9" xfId="0" applyNumberFormat="1" applyFont="1" applyFill="1" applyBorder="1" applyAlignment="1">
      <alignment horizontal="center"/>
    </xf>
    <xf numFmtId="2" fontId="7" fillId="5" borderId="3" xfId="0" applyNumberFormat="1" applyFont="1" applyFill="1" applyBorder="1"/>
    <xf numFmtId="2" fontId="7" fillId="5" borderId="0" xfId="0" applyNumberFormat="1" applyFont="1" applyFill="1"/>
    <xf numFmtId="2" fontId="7" fillId="5" borderId="4" xfId="0" applyNumberFormat="1" applyFont="1" applyFill="1" applyBorder="1"/>
    <xf numFmtId="2" fontId="7" fillId="5" borderId="5" xfId="0" applyNumberFormat="1" applyFont="1" applyFill="1" applyBorder="1"/>
    <xf numFmtId="2" fontId="7" fillId="5" borderId="6" xfId="0" applyNumberFormat="1" applyFont="1" applyFill="1" applyBorder="1"/>
    <xf numFmtId="2" fontId="7" fillId="5" borderId="7" xfId="0" applyNumberFormat="1" applyFont="1" applyFill="1" applyBorder="1"/>
    <xf numFmtId="0" fontId="7" fillId="5" borderId="0" xfId="0" applyFont="1" applyFill="1" applyAlignment="1">
      <alignment horizontal="center"/>
    </xf>
    <xf numFmtId="44" fontId="8" fillId="4" borderId="0" xfId="2" applyFont="1" applyFill="1"/>
    <xf numFmtId="167" fontId="7" fillId="4" borderId="0" xfId="0" applyNumberFormat="1" applyFont="1" applyFill="1"/>
    <xf numFmtId="0" fontId="9" fillId="6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0" xfId="0" applyFont="1" applyFill="1"/>
    <xf numFmtId="44" fontId="10" fillId="7" borderId="0" xfId="2" applyFont="1" applyFill="1"/>
    <xf numFmtId="44" fontId="10" fillId="7" borderId="0" xfId="2" applyNumberFormat="1" applyFont="1" applyFill="1"/>
    <xf numFmtId="164" fontId="10" fillId="6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F69B-1413-438E-9104-94701E9227AF}">
  <dimension ref="A1:H12"/>
  <sheetViews>
    <sheetView workbookViewId="0">
      <selection activeCell="E14" sqref="E14"/>
    </sheetView>
  </sheetViews>
  <sheetFormatPr defaultRowHeight="15.6" x14ac:dyDescent="0.3"/>
  <cols>
    <col min="1" max="1" width="16.69921875" bestFit="1" customWidth="1"/>
    <col min="2" max="2" width="7.19921875" bestFit="1" customWidth="1"/>
    <col min="3" max="3" width="6" bestFit="1" customWidth="1"/>
    <col min="4" max="4" width="14.5" bestFit="1" customWidth="1"/>
    <col min="5" max="5" width="7.59765625" bestFit="1" customWidth="1"/>
    <col min="6" max="6" width="8.296875" bestFit="1" customWidth="1"/>
    <col min="7" max="7" width="5.8984375" bestFit="1" customWidth="1"/>
    <col min="8" max="8" width="16.3984375" bestFit="1" customWidth="1"/>
  </cols>
  <sheetData>
    <row r="1" spans="1:8" x14ac:dyDescent="0.3">
      <c r="A1" s="1"/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18</v>
      </c>
      <c r="H1" s="1"/>
    </row>
    <row r="2" spans="1:8" ht="16.2" thickBot="1" x14ac:dyDescent="0.35">
      <c r="A2" s="1" t="s">
        <v>49</v>
      </c>
      <c r="B2" s="17">
        <v>2.5</v>
      </c>
      <c r="C2" s="17">
        <v>1.5</v>
      </c>
      <c r="D2" s="17">
        <v>2</v>
      </c>
      <c r="E2" s="17">
        <v>3.5</v>
      </c>
      <c r="F2" s="17">
        <v>3</v>
      </c>
      <c r="G2" s="20">
        <f>SUMPRODUCT($B$3:$F$3,B2:F2)</f>
        <v>5.850000000000005</v>
      </c>
      <c r="H2" s="1"/>
    </row>
    <row r="3" spans="1:8" ht="16.2" thickTop="1" x14ac:dyDescent="0.3">
      <c r="A3" s="1" t="s">
        <v>50</v>
      </c>
      <c r="B3" s="27">
        <v>0.74999999999997835</v>
      </c>
      <c r="C3" s="27">
        <v>0.1</v>
      </c>
      <c r="D3" s="27">
        <v>0.10000000000001118</v>
      </c>
      <c r="E3" s="27">
        <v>0.95000000000001061</v>
      </c>
      <c r="F3" s="27">
        <v>0.1</v>
      </c>
      <c r="G3" s="1">
        <f>SUM(B3:F3)</f>
        <v>2</v>
      </c>
      <c r="H3" s="1"/>
    </row>
    <row r="4" spans="1:8" x14ac:dyDescent="0.3">
      <c r="A4" s="1"/>
      <c r="B4" s="1"/>
      <c r="C4" s="1"/>
      <c r="D4" s="1"/>
      <c r="E4" s="1"/>
      <c r="F4" s="1"/>
      <c r="G4" s="1"/>
      <c r="H4" s="1" t="s">
        <v>51</v>
      </c>
    </row>
    <row r="5" spans="1:8" x14ac:dyDescent="0.3">
      <c r="A5" s="1" t="s">
        <v>52</v>
      </c>
      <c r="B5" s="1">
        <v>20</v>
      </c>
      <c r="C5" s="1">
        <v>10</v>
      </c>
      <c r="D5" s="1">
        <v>10</v>
      </c>
      <c r="E5" s="1">
        <v>30</v>
      </c>
      <c r="F5" s="1">
        <v>20</v>
      </c>
      <c r="G5" s="31">
        <f>SUMPRODUCT(B5:F5,$B$3:$F$3)</f>
        <v>47.5</v>
      </c>
      <c r="H5" s="30">
        <v>40</v>
      </c>
    </row>
    <row r="6" spans="1:8" x14ac:dyDescent="0.3">
      <c r="A6" s="1" t="s">
        <v>53</v>
      </c>
      <c r="B6" s="1">
        <v>7</v>
      </c>
      <c r="C6" s="1">
        <v>4</v>
      </c>
      <c r="D6" s="1">
        <v>5</v>
      </c>
      <c r="E6" s="1">
        <v>9</v>
      </c>
      <c r="F6" s="1">
        <v>3</v>
      </c>
      <c r="G6" s="31">
        <f t="shared" ref="G6:G8" si="0">SUMPRODUCT(B6:F6,$B$3:$F$3)</f>
        <v>15</v>
      </c>
      <c r="H6" s="30">
        <v>15</v>
      </c>
    </row>
    <row r="7" spans="1:8" x14ac:dyDescent="0.3">
      <c r="A7" s="1" t="s">
        <v>54</v>
      </c>
      <c r="B7" s="1">
        <v>4</v>
      </c>
      <c r="C7" s="1">
        <v>2</v>
      </c>
      <c r="D7" s="1">
        <v>1</v>
      </c>
      <c r="E7" s="1">
        <v>10</v>
      </c>
      <c r="F7" s="1">
        <v>1</v>
      </c>
      <c r="G7" s="31">
        <f t="shared" si="0"/>
        <v>12.900000000000031</v>
      </c>
      <c r="H7" s="30">
        <v>10</v>
      </c>
    </row>
    <row r="8" spans="1:8" x14ac:dyDescent="0.3">
      <c r="A8" s="1" t="s">
        <v>55</v>
      </c>
      <c r="B8" s="1">
        <v>450</v>
      </c>
      <c r="C8" s="1">
        <v>150</v>
      </c>
      <c r="D8" s="1">
        <v>500</v>
      </c>
      <c r="E8" s="1">
        <v>300</v>
      </c>
      <c r="F8" s="1">
        <v>300</v>
      </c>
      <c r="G8" s="31">
        <f t="shared" si="0"/>
        <v>717.49999999999909</v>
      </c>
      <c r="H8" s="30">
        <v>600</v>
      </c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 t="s">
        <v>56</v>
      </c>
      <c r="C10" s="1"/>
      <c r="D10" s="1"/>
      <c r="E10" s="1"/>
      <c r="F10" s="1"/>
      <c r="G10" s="1"/>
      <c r="H10" s="1"/>
    </row>
    <row r="11" spans="1:8" x14ac:dyDescent="0.3">
      <c r="A11" s="1" t="s">
        <v>57</v>
      </c>
      <c r="B11" s="1">
        <f>0.05*SUM(B3:F3)</f>
        <v>0.1</v>
      </c>
      <c r="C11" s="1"/>
      <c r="D11" s="1"/>
      <c r="E11" s="1"/>
      <c r="F11" s="1"/>
      <c r="G11" s="1"/>
      <c r="H11" s="1"/>
    </row>
    <row r="12" spans="1:8" x14ac:dyDescent="0.3">
      <c r="A12" s="1" t="s">
        <v>58</v>
      </c>
      <c r="B12" s="1">
        <f>0.5*SUM(B3:F3)</f>
        <v>1</v>
      </c>
      <c r="C12" s="1"/>
      <c r="D12" s="1"/>
      <c r="E12" s="1"/>
      <c r="F12" s="1"/>
      <c r="G12" s="1"/>
      <c r="H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EAFF-2829-48EF-8D00-3FEBDCCDCBA5}">
  <dimension ref="A1:H20"/>
  <sheetViews>
    <sheetView workbookViewId="0">
      <selection activeCell="D19" sqref="D19"/>
    </sheetView>
  </sheetViews>
  <sheetFormatPr defaultRowHeight="15.6" x14ac:dyDescent="0.3"/>
  <cols>
    <col min="1" max="1" width="9.796875" bestFit="1" customWidth="1"/>
    <col min="2" max="2" width="13.296875" bestFit="1" customWidth="1"/>
    <col min="3" max="3" width="15.5" bestFit="1" customWidth="1"/>
    <col min="4" max="4" width="15.59765625" bestFit="1" customWidth="1"/>
    <col min="5" max="5" width="11.5" bestFit="1" customWidth="1"/>
    <col min="6" max="6" width="12.09765625" bestFit="1" customWidth="1"/>
    <col min="7" max="7" width="7.3984375" bestFit="1" customWidth="1"/>
    <col min="8" max="8" width="6.19921875" bestFit="1" customWidth="1"/>
  </cols>
  <sheetData>
    <row r="1" spans="1:8" x14ac:dyDescent="0.3">
      <c r="A1" s="12" t="s">
        <v>24</v>
      </c>
      <c r="B1" s="12" t="s">
        <v>25</v>
      </c>
      <c r="C1" s="12" t="s">
        <v>26</v>
      </c>
      <c r="D1" s="12" t="s">
        <v>27</v>
      </c>
      <c r="E1" s="13" t="s">
        <v>28</v>
      </c>
      <c r="F1" s="14" t="s">
        <v>29</v>
      </c>
      <c r="G1" s="14" t="s">
        <v>30</v>
      </c>
      <c r="H1" s="15" t="s">
        <v>31</v>
      </c>
    </row>
    <row r="2" spans="1:8" x14ac:dyDescent="0.3">
      <c r="A2">
        <v>1</v>
      </c>
      <c r="B2" s="11">
        <v>4800</v>
      </c>
      <c r="C2">
        <v>40</v>
      </c>
      <c r="D2">
        <v>70</v>
      </c>
      <c r="E2" s="21">
        <v>1198</v>
      </c>
      <c r="F2" s="22">
        <v>382</v>
      </c>
      <c r="G2" s="22">
        <v>3220</v>
      </c>
      <c r="H2" s="32">
        <f>SUM(E2:G2)</f>
        <v>4800</v>
      </c>
    </row>
    <row r="3" spans="1:8" x14ac:dyDescent="0.3">
      <c r="A3">
        <v>2</v>
      </c>
      <c r="B3" s="11">
        <v>2500</v>
      </c>
      <c r="C3">
        <v>25</v>
      </c>
      <c r="D3">
        <v>50</v>
      </c>
      <c r="E3" s="21">
        <v>0</v>
      </c>
      <c r="F3" s="22">
        <v>2500</v>
      </c>
      <c r="G3" s="23">
        <v>0</v>
      </c>
      <c r="H3" s="32">
        <f t="shared" ref="H3:H5" si="0">SUM(E3:G3)</f>
        <v>2500</v>
      </c>
    </row>
    <row r="4" spans="1:8" x14ac:dyDescent="0.3">
      <c r="A4">
        <v>3</v>
      </c>
      <c r="B4" s="11">
        <v>1200</v>
      </c>
      <c r="C4">
        <v>60</v>
      </c>
      <c r="D4">
        <v>60</v>
      </c>
      <c r="E4" s="21">
        <v>0</v>
      </c>
      <c r="F4" s="22">
        <v>1200</v>
      </c>
      <c r="G4" s="23">
        <v>0</v>
      </c>
      <c r="H4" s="32">
        <f t="shared" si="0"/>
        <v>1200</v>
      </c>
    </row>
    <row r="5" spans="1:8" x14ac:dyDescent="0.3">
      <c r="A5">
        <v>4</v>
      </c>
      <c r="B5" s="11">
        <v>1700</v>
      </c>
      <c r="C5">
        <v>55</v>
      </c>
      <c r="D5">
        <v>80</v>
      </c>
      <c r="E5" s="24">
        <v>1700</v>
      </c>
      <c r="F5" s="25">
        <v>0</v>
      </c>
      <c r="G5" s="26">
        <v>0</v>
      </c>
      <c r="H5" s="32">
        <f t="shared" si="0"/>
        <v>1700</v>
      </c>
    </row>
    <row r="8" spans="1:8" x14ac:dyDescent="0.3">
      <c r="A8" s="12" t="s">
        <v>32</v>
      </c>
      <c r="B8" s="12" t="s">
        <v>33</v>
      </c>
      <c r="C8" s="12" t="s">
        <v>34</v>
      </c>
    </row>
    <row r="9" spans="1:8" x14ac:dyDescent="0.3">
      <c r="A9" t="s">
        <v>35</v>
      </c>
      <c r="B9" s="11">
        <v>3000</v>
      </c>
      <c r="C9" s="11">
        <v>145000</v>
      </c>
    </row>
    <row r="10" spans="1:8" x14ac:dyDescent="0.3">
      <c r="A10" t="s">
        <v>36</v>
      </c>
      <c r="B10" s="11">
        <v>6000</v>
      </c>
      <c r="C10" s="11">
        <v>180000</v>
      </c>
    </row>
    <row r="11" spans="1:8" x14ac:dyDescent="0.3">
      <c r="A11" t="s">
        <v>37</v>
      </c>
      <c r="B11" s="11">
        <v>4000</v>
      </c>
      <c r="C11" s="11">
        <v>155000</v>
      </c>
    </row>
    <row r="14" spans="1:8" x14ac:dyDescent="0.3">
      <c r="A14" s="12" t="s">
        <v>32</v>
      </c>
      <c r="B14" s="15" t="s">
        <v>38</v>
      </c>
      <c r="C14" s="15" t="s">
        <v>39</v>
      </c>
      <c r="D14" s="12" t="s">
        <v>40</v>
      </c>
      <c r="E14" s="15" t="s">
        <v>41</v>
      </c>
      <c r="F14" s="15" t="s">
        <v>42</v>
      </c>
    </row>
    <row r="15" spans="1:8" x14ac:dyDescent="0.3">
      <c r="A15" t="s">
        <v>35</v>
      </c>
      <c r="B15" s="3">
        <f>SUM(E2:E5)</f>
        <v>2898</v>
      </c>
      <c r="C15" s="35">
        <f>$B$17-(0.1*$B$17)</f>
        <v>2898</v>
      </c>
      <c r="D15" s="35">
        <f>$B$17+(0.1*$B$17)</f>
        <v>3542</v>
      </c>
      <c r="E15" s="16">
        <f>SUMPRODUCT(E2:E5,C2:C5)</f>
        <v>141420</v>
      </c>
      <c r="F15" s="4">
        <f>SUMPRODUCT(E2:E5,D2:D5)</f>
        <v>219860</v>
      </c>
    </row>
    <row r="16" spans="1:8" x14ac:dyDescent="0.3">
      <c r="A16" t="s">
        <v>36</v>
      </c>
      <c r="B16" s="3">
        <f>SUM(F2:F5)</f>
        <v>4082</v>
      </c>
      <c r="C16" s="35">
        <f>(0.4*$B$19)</f>
        <v>4080</v>
      </c>
      <c r="D16" s="35">
        <f>(0.6*$B$19)</f>
        <v>6120</v>
      </c>
      <c r="E16" s="16">
        <f>SUMPRODUCT(F2:F5,C2:C5)</f>
        <v>149780</v>
      </c>
      <c r="F16" s="4">
        <f>SUMPRODUCT(F2:F5,D2:D5)</f>
        <v>223740</v>
      </c>
    </row>
    <row r="17" spans="1:6" x14ac:dyDescent="0.3">
      <c r="A17" t="s">
        <v>37</v>
      </c>
      <c r="B17" s="3">
        <f>SUM(G2:G5)</f>
        <v>3220</v>
      </c>
      <c r="E17" s="16">
        <f>SUMPRODUCT(G2:G5,C2:C5)</f>
        <v>128800</v>
      </c>
      <c r="F17" s="4">
        <f>SUMPRODUCT(G2:G5,D2:D5)</f>
        <v>225400</v>
      </c>
    </row>
    <row r="19" spans="1:6" ht="16.2" thickBot="1" x14ac:dyDescent="0.35">
      <c r="A19" t="s">
        <v>43</v>
      </c>
      <c r="B19" s="3">
        <f>SUM(B15:B17)</f>
        <v>10200</v>
      </c>
      <c r="F19" s="19">
        <f>SUM(F15:F17)</f>
        <v>669000</v>
      </c>
    </row>
    <row r="20" spans="1:6" ht="16.2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70A6-5B17-7443-9741-1032AA07EBEC}">
  <dimension ref="A1:I21"/>
  <sheetViews>
    <sheetView tabSelected="1" workbookViewId="0">
      <selection activeCell="B22" sqref="B22"/>
    </sheetView>
  </sheetViews>
  <sheetFormatPr defaultColWidth="11.19921875" defaultRowHeight="15.6" x14ac:dyDescent="0.3"/>
  <cols>
    <col min="1" max="1" width="18.09765625" bestFit="1" customWidth="1"/>
    <col min="2" max="3" width="10.3984375" bestFit="1" customWidth="1"/>
    <col min="4" max="4" width="15.19921875" customWidth="1"/>
    <col min="5" max="5" width="14.69921875" customWidth="1"/>
    <col min="6" max="6" width="12.296875" customWidth="1"/>
    <col min="7" max="7" width="12.796875" customWidth="1"/>
    <col min="8" max="8" width="14.5" customWidth="1"/>
  </cols>
  <sheetData>
    <row r="1" spans="1:9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3">
      <c r="A2" s="2" t="s">
        <v>6</v>
      </c>
      <c r="B2" s="9">
        <v>1.5</v>
      </c>
      <c r="C2" s="9">
        <v>1</v>
      </c>
      <c r="D2" s="9">
        <v>1.4</v>
      </c>
      <c r="E2" s="9">
        <v>2.2999999999999998</v>
      </c>
      <c r="F2" s="9">
        <v>2</v>
      </c>
      <c r="G2" s="9">
        <v>1</v>
      </c>
      <c r="H2" s="5"/>
    </row>
    <row r="3" spans="1:9" x14ac:dyDescent="0.3">
      <c r="A3" s="2" t="s">
        <v>7</v>
      </c>
      <c r="B3" s="9">
        <v>1.8</v>
      </c>
      <c r="C3" s="9">
        <v>1.6</v>
      </c>
      <c r="D3" s="9">
        <v>2.2000000000000002</v>
      </c>
      <c r="E3" s="9">
        <v>1.2</v>
      </c>
      <c r="F3" s="9">
        <v>0.8</v>
      </c>
      <c r="G3" s="9">
        <v>1.2</v>
      </c>
      <c r="H3" s="5"/>
    </row>
    <row r="4" spans="1:9" x14ac:dyDescent="0.3">
      <c r="A4" s="2" t="s">
        <v>8</v>
      </c>
      <c r="B4" s="4">
        <f>0.4+B11</f>
        <v>0.4</v>
      </c>
      <c r="C4" s="4">
        <f>B5</f>
        <v>0.25</v>
      </c>
      <c r="D4" s="4">
        <f t="shared" ref="D4:G4" si="0">C5</f>
        <v>0.25000000000000067</v>
      </c>
      <c r="E4" s="4">
        <f t="shared" si="0"/>
        <v>0.25000000000000011</v>
      </c>
      <c r="F4" s="4">
        <f t="shared" si="0"/>
        <v>0.25000000000000044</v>
      </c>
      <c r="G4" s="4">
        <f t="shared" si="0"/>
        <v>0.9530906114999993</v>
      </c>
      <c r="H4" s="5"/>
      <c r="I4" t="s">
        <v>20</v>
      </c>
    </row>
    <row r="5" spans="1:9" x14ac:dyDescent="0.3">
      <c r="A5" s="2" t="s">
        <v>9</v>
      </c>
      <c r="B5" s="33">
        <f>(B4+B2)-(B3)+(B8+B9)</f>
        <v>0.25</v>
      </c>
      <c r="C5" s="34">
        <f>(C4+C2)-(C3)+(C8+C9)-(B14+B15+B16)</f>
        <v>0.25000000000000067</v>
      </c>
      <c r="D5" s="34">
        <f t="shared" ref="D5:G5" si="1">(D4+D2)-(D3)+(D8+D9)-(C14+C15+C16)</f>
        <v>0.25000000000000011</v>
      </c>
      <c r="E5" s="34">
        <f t="shared" si="1"/>
        <v>0.25000000000000044</v>
      </c>
      <c r="F5" s="34">
        <f t="shared" si="1"/>
        <v>0.9530906114999993</v>
      </c>
      <c r="G5" s="34">
        <f t="shared" si="1"/>
        <v>0.75309061149999934</v>
      </c>
      <c r="H5" s="5"/>
      <c r="I5">
        <v>0.25</v>
      </c>
    </row>
    <row r="6" spans="1:9" x14ac:dyDescent="0.3">
      <c r="A6" s="2" t="s">
        <v>23</v>
      </c>
      <c r="B6" s="10">
        <v>0.25</v>
      </c>
      <c r="C6" s="10">
        <v>0.25</v>
      </c>
      <c r="D6" s="10">
        <v>0.25</v>
      </c>
      <c r="E6" s="10">
        <v>0.25</v>
      </c>
      <c r="F6" s="10">
        <v>0.25</v>
      </c>
      <c r="G6" s="10">
        <v>0.25</v>
      </c>
      <c r="H6" s="5"/>
    </row>
    <row r="7" spans="1:9" x14ac:dyDescent="0.3">
      <c r="A7" s="2"/>
      <c r="B7" s="5"/>
      <c r="C7" s="5"/>
      <c r="D7" s="5"/>
      <c r="E7" s="5"/>
      <c r="F7" s="5"/>
      <c r="G7" s="5"/>
      <c r="H7" s="5"/>
      <c r="I7" t="s">
        <v>21</v>
      </c>
    </row>
    <row r="8" spans="1:9" ht="17.399999999999999" x14ac:dyDescent="0.45">
      <c r="A8" s="2" t="s">
        <v>10</v>
      </c>
      <c r="B8" s="28">
        <v>0</v>
      </c>
      <c r="C8" s="28">
        <v>2.2500000000009093E-3</v>
      </c>
      <c r="D8" s="28">
        <v>0.51354500000000081</v>
      </c>
      <c r="E8" s="28">
        <v>0</v>
      </c>
      <c r="F8" s="28">
        <v>0</v>
      </c>
      <c r="G8" s="28">
        <v>0</v>
      </c>
      <c r="H8" s="5"/>
    </row>
    <row r="9" spans="1:9" ht="17.399999999999999" x14ac:dyDescent="0.45">
      <c r="A9" s="2" t="s">
        <v>11</v>
      </c>
      <c r="B9" s="28">
        <v>0.15000000000000016</v>
      </c>
      <c r="C9" s="28">
        <v>0.75</v>
      </c>
      <c r="D9" s="28">
        <v>1.0499999999999998</v>
      </c>
      <c r="E9" s="28">
        <v>0.48956590000000116</v>
      </c>
      <c r="F9" s="28">
        <v>0</v>
      </c>
      <c r="G9" s="28">
        <v>0</v>
      </c>
      <c r="H9" s="5"/>
    </row>
    <row r="10" spans="1:9" x14ac:dyDescent="0.3">
      <c r="A10" s="2"/>
      <c r="B10" s="5"/>
      <c r="C10" s="5"/>
      <c r="D10" s="5"/>
      <c r="E10" s="5"/>
      <c r="F10" s="5"/>
      <c r="G10" s="5"/>
      <c r="H10" s="5"/>
    </row>
    <row r="11" spans="1:9" x14ac:dyDescent="0.3">
      <c r="A11" s="2" t="s">
        <v>12</v>
      </c>
      <c r="B11" s="29">
        <v>0</v>
      </c>
      <c r="C11" s="5"/>
      <c r="D11" s="5"/>
      <c r="E11" s="5"/>
      <c r="F11" s="5"/>
      <c r="G11" s="5"/>
      <c r="H11" s="5"/>
    </row>
    <row r="12" spans="1:9" x14ac:dyDescent="0.3">
      <c r="A12" s="2" t="s">
        <v>13</v>
      </c>
      <c r="B12" s="4">
        <f>0.75*B2</f>
        <v>1.125</v>
      </c>
      <c r="C12" s="4">
        <f t="shared" ref="C12:G12" si="2">0.75*C2</f>
        <v>0.75</v>
      </c>
      <c r="D12" s="4">
        <f t="shared" si="2"/>
        <v>1.0499999999999998</v>
      </c>
      <c r="E12" s="4">
        <f t="shared" si="2"/>
        <v>1.7249999999999999</v>
      </c>
      <c r="F12" s="4">
        <f t="shared" si="2"/>
        <v>1.5</v>
      </c>
      <c r="G12" s="4">
        <f t="shared" si="2"/>
        <v>0.75</v>
      </c>
      <c r="H12" s="5"/>
    </row>
    <row r="13" spans="1:9" x14ac:dyDescent="0.3">
      <c r="A13" s="2"/>
      <c r="B13" s="5"/>
      <c r="C13" s="5"/>
      <c r="D13" s="5"/>
      <c r="E13" s="5"/>
      <c r="F13" s="5"/>
      <c r="G13" s="5"/>
      <c r="H13" s="7" t="s">
        <v>18</v>
      </c>
    </row>
    <row r="14" spans="1:9" x14ac:dyDescent="0.3">
      <c r="A14" s="2" t="s">
        <v>14</v>
      </c>
      <c r="B14" s="8">
        <f>B8*1.02</f>
        <v>0</v>
      </c>
      <c r="C14" s="8">
        <f t="shared" ref="C14:G14" si="3">C8*1.02</f>
        <v>2.2950000000009274E-3</v>
      </c>
      <c r="D14" s="8">
        <f t="shared" si="3"/>
        <v>0.52381590000000078</v>
      </c>
      <c r="E14" s="8">
        <f t="shared" si="3"/>
        <v>0</v>
      </c>
      <c r="F14" s="8">
        <f t="shared" si="3"/>
        <v>0</v>
      </c>
      <c r="G14" s="8">
        <f t="shared" si="3"/>
        <v>0</v>
      </c>
      <c r="H14" s="6">
        <f>SUM(B14:G14)</f>
        <v>0.52611090000000171</v>
      </c>
    </row>
    <row r="15" spans="1:9" x14ac:dyDescent="0.3">
      <c r="A15" s="2" t="s">
        <v>15</v>
      </c>
      <c r="B15" s="8">
        <f>B9*1.015</f>
        <v>0.15225000000000014</v>
      </c>
      <c r="C15" s="8">
        <f t="shared" ref="C15:G15" si="4">C9*1.015</f>
        <v>0.76124999999999998</v>
      </c>
      <c r="D15" s="8">
        <f t="shared" si="4"/>
        <v>1.0657499999999998</v>
      </c>
      <c r="E15" s="8">
        <f t="shared" si="4"/>
        <v>0.49690938850000116</v>
      </c>
      <c r="F15" s="8">
        <f t="shared" si="4"/>
        <v>0</v>
      </c>
      <c r="G15" s="8">
        <f t="shared" si="4"/>
        <v>0</v>
      </c>
      <c r="H15" s="6">
        <f t="shared" ref="H15:H16" si="5">SUM(B15:G15)</f>
        <v>2.4761593885000011</v>
      </c>
    </row>
    <row r="16" spans="1:9" x14ac:dyDescent="0.3">
      <c r="A16" s="2" t="s">
        <v>16</v>
      </c>
      <c r="B16" s="8">
        <f>$B$11*1.01</f>
        <v>0</v>
      </c>
      <c r="C16" s="8">
        <f t="shared" ref="C16:G16" si="6">$B$11*1.01</f>
        <v>0</v>
      </c>
      <c r="D16" s="8">
        <f t="shared" si="6"/>
        <v>0</v>
      </c>
      <c r="E16" s="8">
        <f t="shared" si="6"/>
        <v>0</v>
      </c>
      <c r="F16" s="8">
        <f t="shared" si="6"/>
        <v>0</v>
      </c>
      <c r="G16" s="8">
        <f t="shared" si="6"/>
        <v>0</v>
      </c>
      <c r="H16" s="6">
        <f t="shared" si="5"/>
        <v>0</v>
      </c>
    </row>
    <row r="17" spans="1:8" x14ac:dyDescent="0.3">
      <c r="A17" s="2"/>
      <c r="B17" s="5"/>
      <c r="C17" s="5"/>
      <c r="D17" s="5"/>
      <c r="E17" s="5"/>
      <c r="F17" s="5"/>
      <c r="G17" s="7" t="s">
        <v>19</v>
      </c>
      <c r="H17" s="6">
        <f>SUM(H14:H16)</f>
        <v>3.0022702885000028</v>
      </c>
    </row>
    <row r="18" spans="1:8" x14ac:dyDescent="0.3">
      <c r="A18" s="2"/>
      <c r="B18" s="5"/>
      <c r="C18" s="5"/>
      <c r="D18" s="5"/>
      <c r="E18" s="5"/>
      <c r="F18" s="5"/>
      <c r="G18" s="5"/>
      <c r="H18" s="5"/>
    </row>
    <row r="19" spans="1:8" x14ac:dyDescent="0.3">
      <c r="A19" s="2" t="s">
        <v>17</v>
      </c>
      <c r="B19" s="6">
        <f>B4*0.005</f>
        <v>2E-3</v>
      </c>
      <c r="C19" s="6">
        <f t="shared" ref="C19:G19" si="7">C4*0.005</f>
        <v>1.25E-3</v>
      </c>
      <c r="D19" s="6">
        <f t="shared" si="7"/>
        <v>1.2500000000000033E-3</v>
      </c>
      <c r="E19" s="6">
        <f t="shared" si="7"/>
        <v>1.2500000000000007E-3</v>
      </c>
      <c r="F19" s="6">
        <f t="shared" si="7"/>
        <v>1.2500000000000022E-3</v>
      </c>
      <c r="G19" s="6">
        <f t="shared" si="7"/>
        <v>4.7654530574999963E-3</v>
      </c>
      <c r="H19" s="6">
        <f>SUM(B19:G19)</f>
        <v>1.1765453057500003E-2</v>
      </c>
    </row>
    <row r="20" spans="1:8" ht="16.2" thickBot="1" x14ac:dyDescent="0.35">
      <c r="B20" s="5"/>
      <c r="C20" s="5"/>
      <c r="D20" s="5"/>
      <c r="E20" s="5"/>
      <c r="F20" s="5"/>
      <c r="G20" s="7" t="s">
        <v>22</v>
      </c>
      <c r="H20" s="18">
        <f>H17-H19</f>
        <v>2.9905048354425028</v>
      </c>
    </row>
    <row r="21" spans="1:8" ht="16.2" thickTop="1" x14ac:dyDescent="0.3">
      <c r="B21" s="5"/>
      <c r="C21" s="5"/>
      <c r="D21" s="5"/>
      <c r="E21" s="5"/>
      <c r="F21" s="5"/>
      <c r="G21" s="5"/>
      <c r="H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P2</vt:lpstr>
      <vt:lpstr>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Pastor</cp:lastModifiedBy>
  <dcterms:created xsi:type="dcterms:W3CDTF">2020-01-30T17:47:50Z</dcterms:created>
  <dcterms:modified xsi:type="dcterms:W3CDTF">2020-02-01T01:20:44Z</dcterms:modified>
</cp:coreProperties>
</file>