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weckle\AppData\Local\Box\Box Edit\Documents\cgr6NKQTYUKid1I7oF1o_g==\"/>
    </mc:Choice>
  </mc:AlternateContent>
  <xr:revisionPtr revIDLastSave="0" documentId="13_ncr:1_{D03AE3A2-3231-41EF-B72A-13BBB0F32B4D}" xr6:coauthVersionLast="47" xr6:coauthVersionMax="47" xr10:uidLastSave="{00000000-0000-0000-0000-000000000000}"/>
  <bookViews>
    <workbookView xWindow="-120" yWindow="-120" windowWidth="51840" windowHeight="21120" activeTab="2" xr2:uid="{53B7916A-C13B-4774-ACBD-37423F3D1B5C}"/>
  </bookViews>
  <sheets>
    <sheet name="2025 data" sheetId="5" r:id="rId1"/>
    <sheet name="2025 Calculations" sheetId="6" r:id="rId2"/>
    <sheet name="Sheet1" sheetId="1" r:id="rId3"/>
    <sheet name="Sheet3" sheetId="3" r:id="rId4"/>
    <sheet name="Sheet2" sheetId="2" r:id="rId5"/>
    <sheet name="Sheet4" sheetId="4" r:id="rId6"/>
  </sheets>
  <definedNames>
    <definedName name="_xlchart.v1.4" hidden="1">Sheet1!$M$52:$M$64</definedName>
    <definedName name="_xlchart.v1.5" hidden="1">Sheet1!$N$52:$N$64</definedName>
    <definedName name="_xlchart.v2.0" hidden="1">Sheet1!$CA$34:$CA$43</definedName>
    <definedName name="_xlchart.v2.1" hidden="1">Sheet1!$CB$34:$CB$43</definedName>
    <definedName name="_xlchart.v2.2" hidden="1">Sheet1!$CA$34:$CA$43</definedName>
    <definedName name="_xlchart.v2.3" hidden="1">Sheet1!$CB$34:$CB$43</definedName>
    <definedName name="_xlchart.v2.6" hidden="1">Sheet1!$CA$34:$CA$43</definedName>
    <definedName name="_xlchart.v2.7" hidden="1">Sheet1!$CB$34:$CB$43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6" i="1" l="1"/>
  <c r="U45" i="1"/>
  <c r="U44" i="1"/>
  <c r="U43" i="1"/>
  <c r="U42" i="1"/>
  <c r="U41" i="1"/>
  <c r="U40" i="1"/>
  <c r="U39" i="1"/>
  <c r="U38" i="1"/>
  <c r="U37" i="1"/>
  <c r="U36" i="1"/>
  <c r="U33" i="1"/>
  <c r="U34" i="1"/>
  <c r="U35" i="1"/>
  <c r="I43" i="6"/>
  <c r="H43" i="6"/>
  <c r="G43" i="6"/>
  <c r="F43" i="6"/>
  <c r="E43" i="6"/>
  <c r="D43" i="6"/>
  <c r="C43" i="6"/>
  <c r="B43" i="6"/>
  <c r="B26" i="6"/>
  <c r="B25" i="6"/>
  <c r="B24" i="6"/>
  <c r="B23" i="6"/>
  <c r="B22" i="6"/>
  <c r="B21" i="6"/>
  <c r="B20" i="6"/>
  <c r="B19" i="6"/>
  <c r="C4" i="6"/>
  <c r="D4" i="6"/>
  <c r="E4" i="6"/>
  <c r="F4" i="6"/>
  <c r="G4" i="6"/>
  <c r="H4" i="6"/>
  <c r="I4" i="6"/>
  <c r="B4" i="6"/>
  <c r="K18" i="6" l="1"/>
  <c r="J18" i="6"/>
  <c r="I18" i="6"/>
  <c r="H18" i="6"/>
  <c r="G18" i="6"/>
  <c r="F18" i="6"/>
  <c r="E18" i="6"/>
  <c r="D18" i="6"/>
  <c r="C18" i="6"/>
  <c r="B18" i="6"/>
  <c r="I70" i="5"/>
  <c r="J70" i="5"/>
  <c r="K70" i="5"/>
  <c r="L70" i="5"/>
  <c r="B70" i="5"/>
  <c r="I64" i="5"/>
  <c r="J64" i="5"/>
  <c r="K64" i="5"/>
  <c r="I8" i="6" s="1"/>
  <c r="L64" i="5"/>
  <c r="H64" i="5"/>
  <c r="B64" i="5"/>
  <c r="I53" i="5"/>
  <c r="J53" i="5"/>
  <c r="K53" i="5"/>
  <c r="L53" i="5"/>
  <c r="H53" i="5"/>
  <c r="B53" i="5"/>
  <c r="I43" i="5"/>
  <c r="J43" i="5"/>
  <c r="K43" i="5"/>
  <c r="L43" i="5"/>
  <c r="H43" i="5"/>
  <c r="B43" i="5"/>
  <c r="B35" i="5"/>
  <c r="B29" i="5"/>
  <c r="I23" i="5"/>
  <c r="J23" i="5"/>
  <c r="H23" i="5"/>
  <c r="B23" i="5"/>
  <c r="I14" i="5"/>
  <c r="J14" i="5"/>
  <c r="H14" i="5"/>
  <c r="B14" i="5"/>
  <c r="J76" i="5"/>
  <c r="I76" i="5"/>
  <c r="H76" i="5"/>
  <c r="B76" i="5"/>
  <c r="H70" i="5"/>
  <c r="J35" i="5"/>
  <c r="I35" i="5"/>
  <c r="H35" i="5"/>
  <c r="J29" i="5"/>
  <c r="I29" i="5"/>
  <c r="H29" i="5"/>
  <c r="I7" i="5"/>
  <c r="J7" i="5"/>
  <c r="H7" i="5"/>
  <c r="B7" i="5"/>
  <c r="B2" i="6" s="1"/>
  <c r="C2" i="6" s="1"/>
  <c r="D2" i="6" s="1"/>
  <c r="E2" i="6" s="1"/>
  <c r="F2" i="6" s="1"/>
  <c r="G2" i="6" s="1"/>
  <c r="H2" i="6" s="1"/>
  <c r="I2" i="6" s="1"/>
  <c r="AF34" i="5"/>
  <c r="AI25" i="1"/>
  <c r="AI17" i="1"/>
  <c r="AI6" i="1"/>
  <c r="AI11" i="1"/>
  <c r="AI12" i="1"/>
  <c r="AM21" i="1"/>
  <c r="AM20" i="1"/>
  <c r="AP17" i="1"/>
  <c r="AP16" i="1"/>
  <c r="AP15" i="1"/>
  <c r="AP14" i="1"/>
  <c r="AP13" i="1"/>
  <c r="AP18" i="1" s="1"/>
  <c r="AI3" i="1"/>
  <c r="AJ3" i="1" s="1"/>
  <c r="AI24" i="1"/>
  <c r="AI9" i="1"/>
  <c r="AM19" i="1" s="1"/>
  <c r="AF34" i="1"/>
  <c r="AQ3" i="1" s="1"/>
  <c r="S35" i="1"/>
  <c r="BX43" i="1"/>
  <c r="AJ24" i="1" l="1"/>
  <c r="AQ4" i="1"/>
  <c r="AQ15" i="1"/>
  <c r="AQ16" i="1"/>
  <c r="AQ13" i="1"/>
  <c r="AQ17" i="1"/>
  <c r="AQ14" i="1"/>
  <c r="AQ6" i="1"/>
  <c r="AJ11" i="1"/>
  <c r="AJ9" i="1"/>
  <c r="AQ8" i="1"/>
  <c r="AQ9" i="1"/>
  <c r="AQ5" i="1"/>
  <c r="AQ7" i="1"/>
  <c r="AJ6" i="1"/>
  <c r="AQ10" i="1"/>
  <c r="AM18" i="1"/>
  <c r="AJ17" i="1"/>
  <c r="AM17" i="1"/>
  <c r="B5" i="6"/>
  <c r="C5" i="6" s="1"/>
  <c r="D5" i="6" s="1"/>
  <c r="E5" i="6" s="1"/>
  <c r="F5" i="6" s="1"/>
  <c r="G5" i="6" s="1"/>
  <c r="H5" i="6" s="1"/>
  <c r="I5" i="6" s="1"/>
  <c r="B6" i="6"/>
  <c r="C6" i="6" s="1"/>
  <c r="D6" i="6" s="1"/>
  <c r="E6" i="6" s="1"/>
  <c r="F6" i="6" s="1"/>
  <c r="G6" i="6" s="1"/>
  <c r="H6" i="6" s="1"/>
  <c r="I6" i="6" s="1"/>
  <c r="B7" i="6"/>
  <c r="C7" i="6" s="1"/>
  <c r="D7" i="6" s="1"/>
  <c r="E7" i="6" s="1"/>
  <c r="F7" i="6" s="1"/>
  <c r="G7" i="6" s="1"/>
  <c r="H7" i="6" s="1"/>
  <c r="I7" i="6" s="1"/>
  <c r="I9" i="6"/>
  <c r="AJ12" i="1"/>
  <c r="AJ25" i="1"/>
  <c r="G10" i="1"/>
  <c r="G8" i="1"/>
  <c r="G7" i="1"/>
  <c r="Q23" i="1"/>
  <c r="AQ11" i="1" l="1"/>
  <c r="AJ26" i="1"/>
  <c r="AQ18" i="1"/>
  <c r="AM22" i="1"/>
  <c r="AN17" i="1" s="1"/>
  <c r="Q3" i="1"/>
  <c r="Q19" i="1"/>
  <c r="Q22" i="1"/>
  <c r="Q15" i="1"/>
  <c r="Q20" i="1"/>
  <c r="Q21" i="1"/>
  <c r="AN21" i="1" l="1"/>
  <c r="AN20" i="1"/>
  <c r="AN19" i="1"/>
  <c r="AN18" i="1"/>
  <c r="Q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9C9973DF-41E7-4B17-A15D-A71B592FDB9E}">
      <text>
        <r>
          <rPr>
            <sz val="11"/>
            <color theme="1"/>
            <rFont val="Source Serif Pro"/>
            <family val="1"/>
            <scheme val="minor"/>
          </rPr>
          <t>======
ID#AAABG3y9_vA
tc={E00C0C27-98AD-4252-8A1A-57D8199185C8}    (2024-02-19 08:51:52)
[Threaded comment]
Your version of Excel allows you to read this threaded comment; however, any edits to it will get removed if the file is opened in a newer version of Excel. Learn more: https://go.microsoft.com/fwlink/?linkid=870924
Comment:
    update to be journal article, report, dataset</t>
        </r>
      </text>
    </comment>
  </commentList>
</comments>
</file>

<file path=xl/sharedStrings.xml><?xml version="1.0" encoding="utf-8"?>
<sst xmlns="http://schemas.openxmlformats.org/spreadsheetml/2006/main" count="2247" uniqueCount="630">
  <si>
    <t>Department of Geography, Geology, and the Environment</t>
  </si>
  <si>
    <t>Illinois State University</t>
  </si>
  <si>
    <t>Civil and Environmental Engineering</t>
  </si>
  <si>
    <t>University of Illinois Urbana-Champaign</t>
  </si>
  <si>
    <t>Landscape Architecture</t>
  </si>
  <si>
    <t>Natural Resources &amp; Environmental Sciences</t>
  </si>
  <si>
    <t>Illinois Sustainable Technology Center</t>
  </si>
  <si>
    <t>Geography and Geographic Information Science</t>
  </si>
  <si>
    <t>Illinois State Geological Survey</t>
  </si>
  <si>
    <r>
      <t xml:space="preserve">Food Science </t>
    </r>
    <r>
      <rPr>
        <sz val="11.5"/>
        <color rgb="FF11116B"/>
        <rFont val="Times New Roman"/>
        <family val="1"/>
      </rPr>
      <t xml:space="preserve">&amp; </t>
    </r>
    <r>
      <rPr>
        <sz val="11"/>
        <color rgb="FF11116B"/>
        <rFont val="Source Serif Pro"/>
        <family val="2"/>
        <scheme val="minor"/>
      </rPr>
      <t>Human Nutrition</t>
    </r>
  </si>
  <si>
    <t>Basil's Harvest</t>
  </si>
  <si>
    <t>Not for profit</t>
  </si>
  <si>
    <t>Civil, Architectural, and Environmental Engineering</t>
  </si>
  <si>
    <t>Illinois Institute of Technology</t>
  </si>
  <si>
    <r>
      <t xml:space="preserve">Nuclear, Plasma </t>
    </r>
    <r>
      <rPr>
        <sz val="11.5"/>
        <color rgb="FFDB5D42"/>
        <rFont val="Times New Roman"/>
        <family val="1"/>
      </rPr>
      <t xml:space="preserve">&amp; </t>
    </r>
    <r>
      <rPr>
        <sz val="11"/>
        <color rgb="FFDB5D42"/>
        <rFont val="Source Serif Pro"/>
        <family val="2"/>
        <scheme val="minor"/>
      </rPr>
      <t>Radiological Engineering</t>
    </r>
  </si>
  <si>
    <r>
      <t xml:space="preserve">Nuclear, Plasma </t>
    </r>
    <r>
      <rPr>
        <sz val="11.5"/>
        <color rgb="FF002060"/>
        <rFont val="Times New Roman"/>
        <family val="1"/>
      </rPr>
      <t xml:space="preserve">&amp; </t>
    </r>
    <r>
      <rPr>
        <sz val="11"/>
        <color rgb="FF002060"/>
        <rFont val="Source Serif Pro"/>
        <family val="2"/>
        <scheme val="minor"/>
      </rPr>
      <t>Radiological Engineering</t>
    </r>
  </si>
  <si>
    <t>School of Integrative Biology</t>
  </si>
  <si>
    <t>Illinois Natural History Survey</t>
  </si>
  <si>
    <t>Chemical and Biomolecular Engineering</t>
  </si>
  <si>
    <t>School of Earth Systems and Sustainability</t>
  </si>
  <si>
    <t>Southern Illinois University Carbondale</t>
  </si>
  <si>
    <t>Normal</t>
  </si>
  <si>
    <t>Illinois</t>
  </si>
  <si>
    <t>Urbana-Champaign</t>
  </si>
  <si>
    <t>Chicago</t>
  </si>
  <si>
    <t>Carbondale</t>
  </si>
  <si>
    <t>City</t>
  </si>
  <si>
    <t>State</t>
  </si>
  <si>
    <t>Institution</t>
  </si>
  <si>
    <t>illinois</t>
  </si>
  <si>
    <t>water</t>
  </si>
  <si>
    <t>surface</t>
  </si>
  <si>
    <t>pfas</t>
  </si>
  <si>
    <t>transport</t>
  </si>
  <si>
    <t>urban</t>
  </si>
  <si>
    <t>groundwater</t>
  </si>
  <si>
    <t>energy</t>
  </si>
  <si>
    <t>sensing</t>
  </si>
  <si>
    <t>river</t>
  </si>
  <si>
    <t>modeling</t>
  </si>
  <si>
    <t>effects</t>
  </si>
  <si>
    <t>stormwater</t>
  </si>
  <si>
    <t>hydrology</t>
  </si>
  <si>
    <t>simulation</t>
  </si>
  <si>
    <t>model</t>
  </si>
  <si>
    <t>implications</t>
  </si>
  <si>
    <t>agricultural</t>
  </si>
  <si>
    <t>assessment</t>
  </si>
  <si>
    <t>land</t>
  </si>
  <si>
    <t>low-cost</t>
  </si>
  <si>
    <t>contamination</t>
  </si>
  <si>
    <t>quality</t>
  </si>
  <si>
    <t>invasive</t>
  </si>
  <si>
    <t>upper</t>
  </si>
  <si>
    <t>mississippi</t>
  </si>
  <si>
    <t>basin</t>
  </si>
  <si>
    <t>assessing</t>
  </si>
  <si>
    <t>harmful</t>
  </si>
  <si>
    <t>aqueous</t>
  </si>
  <si>
    <t>floodplain</t>
  </si>
  <si>
    <t>thermal</t>
  </si>
  <si>
    <t>interactions</t>
  </si>
  <si>
    <t>climate</t>
  </si>
  <si>
    <t>enemy</t>
  </si>
  <si>
    <t>nutrient</t>
  </si>
  <si>
    <t>sources</t>
  </si>
  <si>
    <t>use</t>
  </si>
  <si>
    <t>removal</t>
  </si>
  <si>
    <t>machine</t>
  </si>
  <si>
    <t>learning</t>
  </si>
  <si>
    <t>development</t>
  </si>
  <si>
    <t>systems</t>
  </si>
  <si>
    <t>utilizing</t>
  </si>
  <si>
    <t>tracer</t>
  </si>
  <si>
    <t>test</t>
  </si>
  <si>
    <t>calculate</t>
  </si>
  <si>
    <t>fate</t>
  </si>
  <si>
    <t>nitrate</t>
  </si>
  <si>
    <t>within</t>
  </si>
  <si>
    <t>saturated</t>
  </si>
  <si>
    <t>buffer</t>
  </si>
  <si>
    <t>zone</t>
  </si>
  <si>
    <t>green</t>
  </si>
  <si>
    <t>infrastructure</t>
  </si>
  <si>
    <t>implementation</t>
  </si>
  <si>
    <t>heat</t>
  </si>
  <si>
    <t>islands</t>
  </si>
  <si>
    <t>coupled</t>
  </si>
  <si>
    <t>spatial</t>
  </si>
  <si>
    <t>runoff</t>
  </si>
  <si>
    <t>physical</t>
  </si>
  <si>
    <t>design</t>
  </si>
  <si>
    <t>case</t>
  </si>
  <si>
    <t>chicago</t>
  </si>
  <si>
    <t>toward</t>
  </si>
  <si>
    <t>better</t>
  </si>
  <si>
    <t>drought</t>
  </si>
  <si>
    <t>irrigation</t>
  </si>
  <si>
    <t>management</t>
  </si>
  <si>
    <t>improving</t>
  </si>
  <si>
    <t>understanding</t>
  </si>
  <si>
    <t>plant</t>
  </si>
  <si>
    <t>stress</t>
  </si>
  <si>
    <t>crops</t>
  </si>
  <si>
    <t>noah</t>
  </si>
  <si>
    <t>mp</t>
  </si>
  <si>
    <t>mycelial</t>
  </si>
  <si>
    <t>stabilization</t>
  </si>
  <si>
    <t>coal</t>
  </si>
  <si>
    <t>combustion</t>
  </si>
  <si>
    <t>products</t>
  </si>
  <si>
    <t>reduce</t>
  </si>
  <si>
    <t>arsenic</t>
  </si>
  <si>
    <t>selenium</t>
  </si>
  <si>
    <t>deterrent</t>
  </si>
  <si>
    <t>movement</t>
  </si>
  <si>
    <t>fishes</t>
  </si>
  <si>
    <t>waterway</t>
  </si>
  <si>
    <t>feasibility</t>
  </si>
  <si>
    <t>nonpotable</t>
  </si>
  <si>
    <t>reuse</t>
  </si>
  <si>
    <t>efficacious</t>
  </si>
  <si>
    <t>recyclable</t>
  </si>
  <si>
    <t>inorganic</t>
  </si>
  <si>
    <t>adsorbent</t>
  </si>
  <si>
    <t>remove</t>
  </si>
  <si>
    <t>matrices</t>
  </si>
  <si>
    <t>morphology</t>
  </si>
  <si>
    <t>inundation</t>
  </si>
  <si>
    <t>riparian</t>
  </si>
  <si>
    <t>ecology</t>
  </si>
  <si>
    <t>context</t>
  </si>
  <si>
    <t>changing</t>
  </si>
  <si>
    <t>rivers</t>
  </si>
  <si>
    <t>installation</t>
  </si>
  <si>
    <t>underground</t>
  </si>
  <si>
    <t>battery</t>
  </si>
  <si>
    <t>triboelectric</t>
  </si>
  <si>
    <t>devices</t>
  </si>
  <si>
    <t>water-motion</t>
  </si>
  <si>
    <t>harvesting</t>
  </si>
  <si>
    <t>regenerative</t>
  </si>
  <si>
    <t>agriculture</t>
  </si>
  <si>
    <t>human</t>
  </si>
  <si>
    <t>health</t>
  </si>
  <si>
    <t>nexus</t>
  </si>
  <si>
    <t>age</t>
  </si>
  <si>
    <t>change</t>
  </si>
  <si>
    <t>containment</t>
  </si>
  <si>
    <t>per</t>
  </si>
  <si>
    <t>polyfluoroalkyl</t>
  </si>
  <si>
    <t>substances</t>
  </si>
  <si>
    <t>protect</t>
  </si>
  <si>
    <t>ecohydraulic</t>
  </si>
  <si>
    <t>multiple</t>
  </si>
  <si>
    <t>species</t>
  </si>
  <si>
    <t>analyzing</t>
  </si>
  <si>
    <t>production</t>
  </si>
  <si>
    <t>algal</t>
  </si>
  <si>
    <t>blooms</t>
  </si>
  <si>
    <t>long</t>
  </si>
  <si>
    <t>lake</t>
  </si>
  <si>
    <t>reducing</t>
  </si>
  <si>
    <t>wastewater</t>
  </si>
  <si>
    <t>using</t>
  </si>
  <si>
    <t>evaluating</t>
  </si>
  <si>
    <t>fine</t>
  </si>
  <si>
    <t>sediment</t>
  </si>
  <si>
    <t>headwater</t>
  </si>
  <si>
    <t>streams</t>
  </si>
  <si>
    <t>intensively</t>
  </si>
  <si>
    <t>managed</t>
  </si>
  <si>
    <t>landscapes</t>
  </si>
  <si>
    <t>hybrid</t>
  </si>
  <si>
    <t>plasma-electrocatalyst</t>
  </si>
  <si>
    <t>activated</t>
  </si>
  <si>
    <t>process</t>
  </si>
  <si>
    <t>synthesis</t>
  </si>
  <si>
    <t>ammonia</t>
  </si>
  <si>
    <t>air</t>
  </si>
  <si>
    <t>measuring</t>
  </si>
  <si>
    <t>effect</t>
  </si>
  <si>
    <t>flood</t>
  </si>
  <si>
    <t>pulses</t>
  </si>
  <si>
    <t>ecosystem</t>
  </si>
  <si>
    <t>function</t>
  </si>
  <si>
    <t>lakes</t>
  </si>
  <si>
    <t>created</t>
  </si>
  <si>
    <t>mining</t>
  </si>
  <si>
    <t>kickapoo</t>
  </si>
  <si>
    <t>state</t>
  </si>
  <si>
    <t>recreation</t>
  </si>
  <si>
    <t>area</t>
  </si>
  <si>
    <t>habitat</t>
  </si>
  <si>
    <t>selection</t>
  </si>
  <si>
    <t>juvenile</t>
  </si>
  <si>
    <t>black</t>
  </si>
  <si>
    <t>carp</t>
  </si>
  <si>
    <t>associated</t>
  </si>
  <si>
    <t>predatory</t>
  </si>
  <si>
    <t>native</t>
  </si>
  <si>
    <t>nonnative</t>
  </si>
  <si>
    <t>bivalves</t>
  </si>
  <si>
    <t>contaminated</t>
  </si>
  <si>
    <t>areas</t>
  </si>
  <si>
    <t>waters</t>
  </si>
  <si>
    <t>testing</t>
  </si>
  <si>
    <t>subsurface</t>
  </si>
  <si>
    <t>package</t>
  </si>
  <si>
    <t>modflow</t>
  </si>
  <si>
    <t>connecting</t>
  </si>
  <si>
    <t>models</t>
  </si>
  <si>
    <t>causes</t>
  </si>
  <si>
    <t>consequences</t>
  </si>
  <si>
    <t>mollusk</t>
  </si>
  <si>
    <t>invasions</t>
  </si>
  <si>
    <t>throughout</t>
  </si>
  <si>
    <t>watershed</t>
  </si>
  <si>
    <t>physics-informed</t>
  </si>
  <si>
    <t>parameter</t>
  </si>
  <si>
    <t>estimation</t>
  </si>
  <si>
    <t>surrogate</t>
  </si>
  <si>
    <t>impacts</t>
  </si>
  <si>
    <t>environmental</t>
  </si>
  <si>
    <t>aquatic</t>
  </si>
  <si>
    <t>biodiversity</t>
  </si>
  <si>
    <t>vermillion</t>
  </si>
  <si>
    <t>drainage</t>
  </si>
  <si>
    <t>next-generation</t>
  </si>
  <si>
    <t>electrochemical</t>
  </si>
  <si>
    <t>short-chain</t>
  </si>
  <si>
    <t>remediation</t>
  </si>
  <si>
    <t>fast</t>
  </si>
  <si>
    <t>energy-efficient</t>
  </si>
  <si>
    <t>destruction</t>
  </si>
  <si>
    <t>compounds</t>
  </si>
  <si>
    <t>piezoelectric</t>
  </si>
  <si>
    <t>formulations</t>
  </si>
  <si>
    <t>sorbents</t>
  </si>
  <si>
    <t>feed-pfas</t>
  </si>
  <si>
    <t>vulnerability</t>
  </si>
  <si>
    <t>public</t>
  </si>
  <si>
    <t>droughts</t>
  </si>
  <si>
    <t>integrated</t>
  </si>
  <si>
    <t>remote</t>
  </si>
  <si>
    <t>social</t>
  </si>
  <si>
    <t>approach</t>
  </si>
  <si>
    <t>term</t>
  </si>
  <si>
    <t>institution</t>
  </si>
  <si>
    <t xml:space="preserve">Department </t>
  </si>
  <si>
    <t>Departments</t>
  </si>
  <si>
    <t>Scientific Topic</t>
  </si>
  <si>
    <t>dept</t>
  </si>
  <si>
    <t>Nutrients</t>
  </si>
  <si>
    <t>Agriculture</t>
  </si>
  <si>
    <t>Energy</t>
  </si>
  <si>
    <t>Groundwater</t>
  </si>
  <si>
    <t>Hydrology</t>
  </si>
  <si>
    <t>Invasive species</t>
  </si>
  <si>
    <t>Mississippi River</t>
  </si>
  <si>
    <t>Modeling</t>
  </si>
  <si>
    <t>Stormwater</t>
  </si>
  <si>
    <t>PFAs</t>
  </si>
  <si>
    <t>11illinois
11	water
8	thermal
6	concentrations
5	test
5	urban
5	surface
5	river
5	subsurface
5	system
5	chlorine
4	tracer
4	nitrate
4	groundwater
4	pfas
4	energy
4	sensing
4	watershed
4	drainage
4	systems
4	tile
4	travel
4	higher
4	outlet
4	uas
3	transport
3	saturated
3	modeling
3	heat
3	model
3	land
3	quality
3	nutrient
3	use
3	removal
3	associated
3	waters
3	discharge
3	time
3	reduction
3	wetland
3	whereas
3	response
3	lspiv
3	mean
3	growth
3	trt
3	dtrt
2	buffer
2	effects
2	stormwater
2	hydrology
2	spatial
2	simulation
2	implications
2	design
2	chicago
2	toward
2	better
2	agricultural
2	assessment
2	management
2	understanding
2	plant
2	low-cost
2	contamination
2	movement
2	invasive
2	upper
2	mississippi
2	basin
2	assessing
2	harmful
2	aqueous
2	floodplain
2	interactions
2	climate
2	enemy
2	sources
2	production
2	using
2	machine
2	learning
2	sediment
2	streams
2	state
2	area
2	contaminated
2	areas
2	development
2	approach
2	sbzs
2	prior
2	times
2	distances
2	sbz
2	materials
2	initial
2	conducted
2	approximately
2	days
2	wells
2	gradient
2	data
2	along
2	used
2	help
2	additionally
2	research
2	organic
2	matter
2	inlet
2	decreased
2	locations
2	known
2	concentration
2	spikes
2	precipitation
2	events
2	infiltration
2	application
2	provided
2	flow
2	impacted
2	downstream
2	measurements
2	two
2	camera
2	velocities
2	obtaining
2	finally
2	potential
2	floating
2	improve
2	investigated
2	soil
2	applied
2	source
2	distributed
2	homogeneous
2	properties
2	fo-dts
2	layer
2	conditions
2	fungal
2	mycelia
2	fly
2	ash11water8thermal7showed6results6concentrations5test5urban5surface5river5subsurface5system5cl4tracer4nitrate4within4groundwater4pfas4energy4sensing4watershed4drainage4systems4tile4travel4higher4outlet4uas3transport3saturated3modeling3heat3model3land3quality3nutrient3use3removal3associated3waters3discharge3time3reduction3wetland3whereas3response3lspiv3mean3growth3trt3dtrt2buffer2effects2stormwater2hydrology2spatial2simulation2implications2design2chicago2toward2better2agricultural2assessment2management2understanding2plant2low-cost2contamination2movement2invasive2upper2mississippi2basin2assessing2harmful2aqueous2floodplain2interactions2climate2enemy2sources2production2using2machine2learning2sediment2streams2state2area2contaminated2areas2development2approach2sbzs2prior2times2distances2sbz2materials2initial2conducted2approximately2days2wells2gradient2data2along2used2help2additionally2research2organic2matter2inlet2decreased2locations2known2concentration2spikes2precipitation2events2infiltration2application2provided2flow2impacted2downstream2measurements2two2camera2velocities2obtaining2finally2potential2floating2improve2investigated2soil2applied2source2distributed2homogeneous2properties2fo-dts2layer2conditions2fungal2mycelia2fly2ash1utilizing1calculate1fate1zone1green1infrastructure1implementation1islands1coupled1runoff1physical1case1drought1irrigation1improving1stress1crops1noah1mp1mycelial1stabilization1coal1combustion1products1reduce1arsenic1selenium1deterrent1fishes1waterway1feasibility1nonpotable1reuse1efficacious1recyclable1inorganic1adsorbent1remove1matrices1morphology1inundation1riparian1ecology1context1changing1rivers1installation1underground1battery1triboelectric1devices1water-motion1harvesting1regenerative1agriculture1human1health1nexus1age1change1containment1per1polyfluoroalkyl1substances1protect1ecohydraulic1multiple1species1analyzing1algal1blooms1long1lake1reducing1wastewater1evaluating1fine1headwater1intensively1managed1landscapes1hybrid1plasma-electrocatalyst1activated1process1synthesis1ammonia1air1measuring1effect1flood1pulses1ecosystem1function1lakes1created1mining1kickapoo1recreation1habitat1selection1juvenile1black1carp1predatory1native1nonnative1bivalves1testing1package1modflow1connecting1models1causes1consequences1mollusk1invasions1throughout1physics-informed1parameter1estimation1surrogate1impacts1environmental1aquatic1biodiversity1vermillion1next-generation1electrochemical1short-chain1remediation1fast1energy-efficient1destruction1compounds1piezoelectric1formulations1sorbents1feed-pfas1vulnerability1public1droughts1integrated1remote1social1zones1considered1possible1best1practice1intercept1however1needed1effective1documented1quantified1situated1glacial1calculations1suggested1injection1down-gradient1reached1peak1result1anticipated1hydraulic1despite1shorter1introduced1removed1path1observation1different1diversion1linear1relationship1distance1traveled1develop1provide1optimal1given1limitations1available1achieve1targets1combat1hypoxia1gulf1mexico1caused1lack1denitrification1treatment1wetlands1bureau1county1highest1nearest1half1consistently1labile1abundance1denitrifying1bacteria1resulting1efficiency1captured1moved1seasonal1trends1identified1chloride1deicing1agents1elevated1winter1periodic1summer1followed1appeared1stored1aquifer1released1continued1road1salts1continue1elevate1cease1fully1recover1years1residual1remain1numerical1evaluation1incorporating1transient1revealed1around1setting1dilution1occurred1discharging1agriculturally1derived1comparison1performance1tripod-mounted1large-scale1particle1image1velocimeter1unmanned1aerial1relation1methods1nearly1identical1tripod1extended1high1enough1view1entire1channel1width1oscillated1wind1although1completely1steady1seconds1generally1unaffected1even1situations1flexible1option1velocity1thus1greatly1increased1capability1large1relatively1easy1obtain1gardens1stream1nitrogen1lower1flowing1past1garden1biofuels1crab1orchard1national1wildlife1refuge1grade1biosolids1amendment1nutrients1sunflowers1helianthus1annuus1found1low-nitrogen1fertilizer1terms1addition1low1hexavalent1chromium1cr1vi1remediated1biodiesel1obtained1seeds1making1renewable1fuel1farm1university1urbana-champaign1meter-deep1borehole1analyze1versus1heterogenous1separately1couples1fiber-optic1temperature1allowing1analysis1simulations1indicated1resolution1property1predictions1assuming1solid1work1evaluate1working1efficacy1balance1ground1pumps1ongoing1installed1vertically1attached1pvc1pipe1adjacent1boreholes1cased1sealed1sidewall1bentonite1grout1profiles1measured1year1period1transfer1unsaturated1numerically1evaluated1heterogeneities1thermo-geology1construction1natural1geothermal1shallow1water-impermeable1biological1barriers1assessed1presence1inhibit1fungi1produced1massive1effectively1prevent1impoundment1offering1innovative1sustainable1cost-effective1route1manage1legacy1sites</t>
  </si>
  <si>
    <t>BASIL’S HARVEST</t>
  </si>
  <si>
    <t>ILLINOIS INSTITUTE OF TECHNOLOGY</t>
  </si>
  <si>
    <t>ILLINOIS STATE UNIVERSITY</t>
  </si>
  <si>
    <t>UNIVERSITY OF ILLINOIS URBANA-CHAMPAIGN</t>
  </si>
  <si>
    <t>SOUTHERN ILLINOIS UNIVERSITY CARBONDALE</t>
  </si>
  <si>
    <t>Source: GISGeography.com</t>
  </si>
  <si>
    <t>Department</t>
  </si>
  <si>
    <t>Geography, Geology, and the Environment</t>
  </si>
  <si>
    <t>Food Science &amp; Human Nutrition</t>
  </si>
  <si>
    <t>Nuclear, Plasma &amp; Radiological Engineering</t>
  </si>
  <si>
    <t>Funding by Department</t>
  </si>
  <si>
    <t>Total Institutional Funding</t>
  </si>
  <si>
    <t>Funding Support Provided by IWRC since 2020</t>
  </si>
  <si>
    <t>Invasive Species</t>
  </si>
  <si>
    <t>PFAS</t>
  </si>
  <si>
    <t>Colleges</t>
  </si>
  <si>
    <t>Grainger College of Engineering</t>
  </si>
  <si>
    <t>College of Fine &amp; Applied Arts</t>
  </si>
  <si>
    <t>College of Agricultural, Consumer and Environmental Sciences</t>
  </si>
  <si>
    <t>Prairie Research Institute</t>
  </si>
  <si>
    <t>College of Liberal Arts &amp; Sciences</t>
  </si>
  <si>
    <t>Non-Profit</t>
  </si>
  <si>
    <t>Armour College of Engineering</t>
  </si>
  <si>
    <t>College of Agricultural, Life, and Physical Sciences</t>
  </si>
  <si>
    <t>Lewis and Clark Community College</t>
  </si>
  <si>
    <t>National Great Rivers Research and Education Center</t>
  </si>
  <si>
    <t>East Alton</t>
  </si>
  <si>
    <t>Award Amount</t>
  </si>
  <si>
    <t>College</t>
  </si>
  <si>
    <t>Southern Illinois University</t>
  </si>
  <si>
    <t>Non-Profit Organization</t>
  </si>
  <si>
    <t>Engineering</t>
  </si>
  <si>
    <t>Agricultural, Consumer and Environmental Sciences</t>
  </si>
  <si>
    <t>Arts &amp; Sciences</t>
  </si>
  <si>
    <t>Non-profit organization</t>
  </si>
  <si>
    <t>Eastern Illinois University</t>
  </si>
  <si>
    <t>Chemical and Biomolecular Science, Zoology</t>
  </si>
  <si>
    <t>Zoology</t>
  </si>
  <si>
    <t>Earth and Environmental Science</t>
  </si>
  <si>
    <t>University of Illinois Chicago</t>
  </si>
  <si>
    <t>Civil, Materials, and Environmental Engineering</t>
  </si>
  <si>
    <t>Natural Resources and Environmental Science</t>
  </si>
  <si>
    <t>Civil and Environmental Engineering, Mechanical Engineering, Chemical and Biological Engineering</t>
  </si>
  <si>
    <t>Northwestern University</t>
  </si>
  <si>
    <t>University of Illinois</t>
  </si>
  <si>
    <t>Geography and Environmental Resources</t>
  </si>
  <si>
    <t>Integrative Biology</t>
  </si>
  <si>
    <t>Crop Science</t>
  </si>
  <si>
    <r>
      <t xml:space="preserve">Food Science </t>
    </r>
    <r>
      <rPr>
        <sz val="11.5"/>
        <rFont val="Times New Roman"/>
        <family val="1"/>
      </rPr>
      <t xml:space="preserve">&amp; </t>
    </r>
    <r>
      <rPr>
        <sz val="11"/>
        <rFont val="Source Serif Pro"/>
        <family val="2"/>
        <scheme val="minor"/>
      </rPr>
      <t>Human Nutrition</t>
    </r>
  </si>
  <si>
    <r>
      <t xml:space="preserve">Nuclear, Plasma </t>
    </r>
    <r>
      <rPr>
        <sz val="11.5"/>
        <rFont val="Times New Roman"/>
        <family val="1"/>
      </rPr>
      <t xml:space="preserve">&amp; </t>
    </r>
    <r>
      <rPr>
        <sz val="11"/>
        <rFont val="Source Serif Pro"/>
        <family val="2"/>
        <scheme val="minor"/>
      </rPr>
      <t>Radiological Engineering</t>
    </r>
  </si>
  <si>
    <t>University of Illinois Urbana-Champaign? James Angel</t>
  </si>
  <si>
    <t>Maia</t>
  </si>
  <si>
    <t>Rhoads</t>
  </si>
  <si>
    <t>Stillwell</t>
  </si>
  <si>
    <t>Lydy</t>
  </si>
  <si>
    <t>Eichholz</t>
  </si>
  <si>
    <t>Benjamin</t>
  </si>
  <si>
    <t>Peterson</t>
  </si>
  <si>
    <t>Miller</t>
  </si>
  <si>
    <t>Rockne</t>
  </si>
  <si>
    <t>Matthews</t>
  </si>
  <si>
    <t>Packman</t>
  </si>
  <si>
    <t>Angel</t>
  </si>
  <si>
    <t>Guan</t>
  </si>
  <si>
    <t>Li</t>
  </si>
  <si>
    <t>Liu</t>
  </si>
  <si>
    <t>Allen</t>
  </si>
  <si>
    <t>Su</t>
  </si>
  <si>
    <t>Christianson</t>
  </si>
  <si>
    <t>Suski</t>
  </si>
  <si>
    <t>Deal</t>
  </si>
  <si>
    <t>Tinoco</t>
  </si>
  <si>
    <t>Kim</t>
  </si>
  <si>
    <t>Stumpf</t>
  </si>
  <si>
    <t>Wang</t>
  </si>
  <si>
    <t>Meyer</t>
  </si>
  <si>
    <t>Lampert</t>
  </si>
  <si>
    <t>Sankaran</t>
  </si>
  <si>
    <t>Caceres</t>
  </si>
  <si>
    <t>Parkos</t>
  </si>
  <si>
    <t>Lin</t>
  </si>
  <si>
    <t>Corush</t>
  </si>
  <si>
    <t>Tartakovsky</t>
  </si>
  <si>
    <t>Taylor</t>
  </si>
  <si>
    <t>Prada</t>
  </si>
  <si>
    <t>Sloan</t>
  </si>
  <si>
    <t>PhD</t>
  </si>
  <si>
    <t>MS</t>
  </si>
  <si>
    <t>undergrad</t>
  </si>
  <si>
    <t>postdocs</t>
  </si>
  <si>
    <t>DEA</t>
  </si>
  <si>
    <t>WRRI Science Priority</t>
  </si>
  <si>
    <t>Keyword 1</t>
  </si>
  <si>
    <t>Keyword 2</t>
  </si>
  <si>
    <t>Keyword 3</t>
  </si>
  <si>
    <t>Water Quality</t>
  </si>
  <si>
    <t>MODELS</t>
  </si>
  <si>
    <t>SEDIMENTS</t>
  </si>
  <si>
    <t>TOXIC SUBSTANCES</t>
  </si>
  <si>
    <t>Watershed and Ecosystem Function</t>
  </si>
  <si>
    <t>WETLANDS</t>
  </si>
  <si>
    <t>FLOODS</t>
  </si>
  <si>
    <t>ECOLOGY</t>
  </si>
  <si>
    <t>Water Scarcity and Availability</t>
  </si>
  <si>
    <t>CLIMATOLOGICAL PROCESSES</t>
  </si>
  <si>
    <t>AGRICULTURE</t>
  </si>
  <si>
    <t>HYDROLOGY</t>
  </si>
  <si>
    <t>NON POINT POLLUTION</t>
  </si>
  <si>
    <t>WATER QUALITY</t>
  </si>
  <si>
    <t>SURFACE WATER</t>
  </si>
  <si>
    <t>Water Policy, Planning, and Socioeconomics</t>
  </si>
  <si>
    <t>MANAGEMENT AND PLANNING</t>
  </si>
  <si>
    <t>NUTRIENTS</t>
  </si>
  <si>
    <t>CONSERVATION</t>
  </si>
  <si>
    <t>Water Technology and Innovation</t>
  </si>
  <si>
    <t>METHODS</t>
  </si>
  <si>
    <t>DROUGHT</t>
  </si>
  <si>
    <t>WATER SUPPLY</t>
  </si>
  <si>
    <t>INVASIVE SPECIES</t>
  </si>
  <si>
    <t>GROUNDWATER</t>
  </si>
  <si>
    <t>Workforce Development and Water Literacy</t>
  </si>
  <si>
    <t>TREATMENT</t>
  </si>
  <si>
    <t>NITRATE CONTAMINATION</t>
  </si>
  <si>
    <t>Linduo Zhao</t>
  </si>
  <si>
    <t>Lei Zhao</t>
  </si>
  <si>
    <t>AQUATIC INVASIVE SPECIES</t>
  </si>
  <si>
    <t>WASTEWATER</t>
  </si>
  <si>
    <t>LAW, INSTITUTIONS, AND POLICY</t>
  </si>
  <si>
    <t>Water Technology and innovation</t>
  </si>
  <si>
    <t>Water-Related Hazards and Climate Variability</t>
  </si>
  <si>
    <t>GEOMORPOLOGICAL PROCESSES</t>
  </si>
  <si>
    <t>EDUCATION</t>
  </si>
  <si>
    <t>PHOSPHORUS</t>
  </si>
  <si>
    <t>GEOCHEMICAL PROCESSES</t>
  </si>
  <si>
    <t>ATMOSPHERIC DEPOSITION</t>
  </si>
  <si>
    <t>NONPOINT POLLUTION</t>
  </si>
  <si>
    <t>Journal Article</t>
  </si>
  <si>
    <t>Favata, C. A., Maia, A., Pant, M., Nepal, V., &amp; Colombo, R. E. (2018). Fish assemblage change following the structural restoration of a degraded stream. RIVER RESEARCH AND APPLICATIONS, 34(8), 927-936.</t>
  </si>
  <si>
    <t xml:space="preserve">https://doi.org/10.1002/rra.3336 </t>
  </si>
  <si>
    <t xml:space="preserve">Smith, S. C. F., Colombo, R. E., Thomas, T., &amp; Keeney, D. B. (2019). Dissimilar effects of low-head dams on the genetic structure of riverine fishes. FRESHWATER SCIENCE, 38(1), 92-102. </t>
  </si>
  <si>
    <t>https://doi.org/10.1086/701598</t>
  </si>
  <si>
    <t xml:space="preserve">Pant, M., Nepal, V., West, J. L., &amp; Colombo, R. E. (2019). Seasonal differences in diversity of macroinvertebrate and fish taxa in a Midwestern stream. RIVER RESEARCH AND APPLICATIONS, 35(6), 692-701. </t>
  </si>
  <si>
    <t xml:space="preserve">https://doi.org/10.1002/rra.3441 </t>
  </si>
  <si>
    <t>Thesis/Dissertation</t>
  </si>
  <si>
    <t>Peimer, A. W. (2016). Banking on offsets: a political ecological and eco-geomorphic analysis of Section 404 compensatory stream mitigation banking in Illinois and Missouri</t>
  </si>
  <si>
    <t>http://hdl.handle.net.proxy2.library.illinois.edu/2142/93034 </t>
  </si>
  <si>
    <t xml:space="preserve">Barker, Z. A., &amp; Stillwell, A. S. (2016). Implications of Transitioning from De Facto to Engineered Water Reuse for Power Plant Cooling. ENVIRONMENTAL SCIENCE &amp; TECHNOLOGY, 50(10), 5379-5388. </t>
  </si>
  <si>
    <t xml:space="preserve">https://doi.org/10.1021/acs.est.5b05753 </t>
  </si>
  <si>
    <t>Huff Hartz, K. E., Nutile, S. A., Fung, C. Y., Sinche, F. L., Moran, P. W., Van Metre, P. C., Nowell, L. H., &amp; Lydy, M. J. (2019). Survey of bioaccessible pyrethroid insecticides and sediment toxicity in urban streams of the northeast United States. Environmental Pollution, 254, 112931.</t>
  </si>
  <si>
    <t>https://doi.org/https://doi.org/10.1016/j.envpol.2019.07.099</t>
  </si>
  <si>
    <t>Award</t>
  </si>
  <si>
    <t>University Level Scholar Excellence Award</t>
  </si>
  <si>
    <t>Dr. Michael Lydy</t>
  </si>
  <si>
    <t>PI</t>
  </si>
  <si>
    <t>The permanent title of Distinguished Scholar, a framed certificate, and a $1,000 monetary award are to be granted to the recipient of the University-Level Scholar Excellence Award.  He/She will also receive recognition at the annual awards reception and May commencement ceremony. </t>
  </si>
  <si>
    <t>The University-Level Scholar Excellence Award is an exceptional one, given only to those who have made outstanding contributions to their discipline and have thus become widely recognized for their achievements by other scholars in the field. </t>
  </si>
  <si>
    <t xml:space="preserve">Huff Hartz, K. E., Sinche, F. L., Nutile, S. A., Fung, C. Y., Moran, P. W., Van Metre, P. C., Nowell, L. H., Mills, M., &amp; Lydy, M. J. (2018). Effect of sample holding time on bioaccessibility and sediment ecotoxicological assessments. Environmental Pollution, 242, 2078-2087. </t>
  </si>
  <si>
    <t xml:space="preserve">https://doi.org/https://doi.org/10.1016/j.envpol.2018.06.065 </t>
  </si>
  <si>
    <t>Morris Doctoral Fellowship</t>
  </si>
  <si>
    <t>Sam Nutile</t>
  </si>
  <si>
    <t>Student</t>
  </si>
  <si>
    <t xml:space="preserve"> The Morris Doctoral Fellowship is a five-year financial support package. The Graduate School provides a 12 month 50% research fellowship award for the first three years and the department provides a 12 month 50% graduate assistantship for the last two years.</t>
  </si>
  <si>
    <t>The Morris Doctoral Fellowship was established by Southern Illinois University to honor a distinguished former president (1949-1971) and his wife. This fellowship is for students new to Southern Illinois University who possess exceptional academic credentials and evidence of significant potential for research and publication.</t>
  </si>
  <si>
    <t>REACH Award for undergraduate research</t>
  </si>
  <si>
    <t>Andrew Derby</t>
  </si>
  <si>
    <t>The REACH (Research-Enriched Academic Challenge) award offers the opportunity for SIU Carbondale undergraduate students to work with a faculty member on independent creative activities or research.  </t>
  </si>
  <si>
    <t>Master’s Fellowship Award</t>
  </si>
  <si>
    <t>A fellowship covers full tuition (nine hours maximum in summer) and provides a monthly stipend.</t>
  </si>
  <si>
    <t>Tristin Miller</t>
  </si>
  <si>
    <t>Luis Prado</t>
  </si>
  <si>
    <t>Dissertation Research Assistantship</t>
  </si>
  <si>
    <t>Federico Sinche</t>
  </si>
  <si>
    <t>A DRA award covers full tuition (nine hours maximum in summer) and provides a monthly stipend.</t>
  </si>
  <si>
    <t>Dissertation Research Assistantships are academic awards designed for students who are in the dissertation preparation stage of their graduate education.</t>
  </si>
  <si>
    <t>Rutgers/Society of Environmental Toxicology and Chemistry</t>
  </si>
  <si>
    <t>SETAC/EA EngineeringJeff Black Award for top master’s student for the society</t>
  </si>
  <si>
    <t>Corie Fulton</t>
  </si>
  <si>
    <t>Courtney Fung</t>
  </si>
  <si>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</si>
  <si>
    <t xml:space="preserve">https://doi.org/10.1029/2019gl085652 </t>
  </si>
  <si>
    <t>Chabela, L. P., &amp; Peterson, E. W. (2019). Relationship between Peak Stage, Storm Duration, and Bank Storage along a Meandering Stream. Water, 11(8).</t>
  </si>
  <si>
    <t>https://doi.org/10.3390/w11081688</t>
  </si>
  <si>
    <t>Lewis, Q. W., Lindroth, E. M., &amp; Rhoads, B. L. (2018). Integrating unmanned aerial systems and LSPIV for rapid, cost-effective stream gauging. JOURNAL OF HYDROLOGY, 560, 230-246.</t>
  </si>
  <si>
    <t>https://doi.org/10.1016/j.jhydrol.2018.03.008</t>
  </si>
  <si>
    <t>Lewis, Q. W., &amp; Rhoads, B. L. (2018a). LSPIV Measurements of Two-Dimensional Flow Structure in Streams Using Small Unmanned Aerial Systems: 1. Accuracy Assessment Based on Comparison With Stationary Camera Platforms and In-Stream Velocity Measurements. WATER RESOURCES RESEARCH, 54(10), 8000-8018.</t>
  </si>
  <si>
    <t xml:space="preserve">https://doi.org/10.1029/2018WR022550 </t>
  </si>
  <si>
    <t xml:space="preserve">Lewis, Q. W., &amp; Rhoads, B. L. (2018b). LSPIV Measurements of Two-Dimensional Flow Structure in Streams Using Small Unmanned Aerial Systems: 2. Hydrodynamic Mapping at River Confluences. WATER RESOURCES RESEARCH, 54(10), 7981-7999. </t>
  </si>
  <si>
    <t xml:space="preserve">https://doi.org/10.1029/2018WR022551 </t>
  </si>
  <si>
    <t>Lewis, Q., Rhoads, B., Sukhodolov, A., &amp; Constantinescu, G. (2020). Advective Lateral Transport of Streamwise Momentum Governs Mixing at Small River Confluences. WATER RESOURCES RESEARCH, 56(9), Article e2019WR026817.</t>
  </si>
  <si>
    <t xml:space="preserve">https://doi.org/10.1029/2019WR026817 </t>
  </si>
  <si>
    <t>Lewis, Q. (2018). Measuring flow and mixing at stream confluences using large-scale particle image velocimetry, in-stream techniques, and small unmanned aerial systems</t>
  </si>
  <si>
    <t>https://hdl.handle.net/2142/101109</t>
  </si>
  <si>
    <t>University of Illinois College of Agricultural, Consumer, and Environmental Science</t>
  </si>
  <si>
    <t>Team Award for Excellence</t>
  </si>
  <si>
    <t>Illinois Water Resources Center Staff</t>
  </si>
  <si>
    <t>Other</t>
  </si>
  <si>
    <t>The Team Award for Excellence recognizes faculty members and staff who, working together as a team, have made a significant contribution in teaching, research, or extension.</t>
  </si>
  <si>
    <t>William, R., Gardoni, P., &amp; Stillwell, A. S. (2019). Reliability-Based Approach to Investigating Long-Term Clogging in Green Stormwater Infrastructure. JOURNAL OF SUSTAINABLE WATER IN THE BUILT ENVIRONMENT, 5(1), Article 04018015.</t>
  </si>
  <si>
    <t>https://doi.org/10.1061/JSWBAY.0000875</t>
  </si>
  <si>
    <t xml:space="preserve">William, R. (2019). The role of reliability in characterizing green stormwater infrastructure in urban areas </t>
  </si>
  <si>
    <t>https://hdl.handle.net/2142/104806</t>
  </si>
  <si>
    <t>Conference Proceedings Paper (not abstract)</t>
  </si>
  <si>
    <t xml:space="preserve">Izadmehr, M., &amp; Rockne, K. (2018). “Pocket Wetlands” for Nutrient Removal in Tile-Drained Agriculture. </t>
  </si>
  <si>
    <t>https://doi.org/10.1061/9780784481400.038</t>
  </si>
  <si>
    <t>Cohen, D. B. (2018). MICROBIAL COMMUNITY ASSEMBLY AND HYDROLOGIC VARIABILITY AS CONTROLS ON POTENTIAL DENITRIFICATION RATES IN RESTORED FRESHWATER WETLANDS</t>
  </si>
  <si>
    <t>https://hdl.handle.net/2142/101669</t>
  </si>
  <si>
    <t>Tillman, S. C. (2020). WETLAND MITIGATION BANKING IN THE CHICAGO AREA: AN ASSESSMENT OF ECOLOGICAL OUTCOMES AND COMPLIANCE WITH PERFORMANCE STANDARDS</t>
  </si>
  <si>
    <t>https://hdl.handle.net/2142/109459</t>
  </si>
  <si>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</si>
  <si>
    <t xml:space="preserve"> https://doi.org/10.1007/s11368-019-02315-5</t>
  </si>
  <si>
    <t>Griffin, J. S., Haug, L. A., Rivera, V. A., Gonzalez, L. M. H., Kelly, J. J., Miller, W. M., Wells, G. F., &amp; Packman, A. I. (2020). Soil hydrology drives ecological niche differentiation in a native prairie microbiome. FEMS MICROBIOLOGY ECOLOGY, 96(1), Article fiz163.</t>
  </si>
  <si>
    <t xml:space="preserve">https://doi.org/10.1093/femsec/fiz163 </t>
  </si>
  <si>
    <t>Hernandez Gonzalez, L. M., Rivera, V. A., Phillips, C. B., Haug, L. A., Hatch, S. L., Yeager, L. E., Chang, H., Alvarez, J., Gnaedinger, K. J., Miller, W. M., &amp; Packman, A. I. (2019). Characterization of soil profiles and elemental concentrations reveals deposition of heavy metals and phosphorus in a Chicago-area nature preserve, Gensburg Markham Prairie. JOURNAL OF SOILS AND SEDIMENTS, 19(11), 3817-3831.</t>
  </si>
  <si>
    <t xml:space="preserve">https://doi.org/10.1007/s11368-019-02315-5 </t>
  </si>
  <si>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</si>
  <si>
    <t xml:space="preserve">https://doi.org/10.1016/j.agrformet.2020.107930 </t>
  </si>
  <si>
    <t xml:space="preserve">Wu, D., Li, R. P., Zhang, F. Y., &amp; Liu, J. (2019). A review on drone-based harmful algae blooms monitoring. ENVIRONMENTAL MONITORING AND ASSESSMENT, 191(4), Article 211. </t>
  </si>
  <si>
    <t xml:space="preserve">https://doi.org/10.1007/s10661-019-7365-8 </t>
  </si>
  <si>
    <t>University of Illinois School of Integrative Biology</t>
  </si>
  <si>
    <t>William H. Luckman Award for Research in Applied Entomology</t>
  </si>
  <si>
    <t>Allison Parker</t>
  </si>
  <si>
    <t xml:space="preserve">Dissertation Completion Fellowship </t>
  </si>
  <si>
    <t>UCOWR</t>
  </si>
  <si>
    <t>UCOWR Early Career Award for Applied Research</t>
  </si>
  <si>
    <t>Dr. Ashlynn Stillwell</t>
  </si>
  <si>
    <t>The UCOWR Early Career Award for Applied Research recognizes outstanding early contributions in applied research related to water.</t>
  </si>
  <si>
    <t>First place recipient Ph.D. Dissertation Award in the category of Water Policy and SocioEconomics</t>
  </si>
  <si>
    <t>Dr. Christopher Chini</t>
  </si>
  <si>
    <t>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</si>
  <si>
    <t>Each year, UCOWR recognizes two outstanding Ph.D. dissertations on water issues, one in each of the following categories: (1) Water Policy and SocioEconomics, and (2) Natural Science and Engineering.</t>
  </si>
  <si>
    <t xml:space="preserve">Candeago, R., Kim, K., Vapnik, H., Cotty, S., Aubin, M., Berensmeier, S., Kushima, A., &amp; Su, X. (2020). Semiconducting Polymer Interfaces for Electrochemically Assisted Mercury Remediation. ACS APPLIED MATERIALS &amp; INTERFACES, 12(44), 49713-49722. </t>
  </si>
  <si>
    <t>https://doi.org/10.1021/acsami.0c15570</t>
  </si>
  <si>
    <t xml:space="preserve">Kim, K., Medina, P. B., Elbert, J., Kayiwa, E., Cusick, R. D., Men, Y. J., &amp; Su, X. (2020). Molecular Tuning of Redox-Copolymers for Selective Electrochemical Remediation. ADVANCED FUNCTIONAL MATERIALS, 30(52), Article 2004635. </t>
  </si>
  <si>
    <t xml:space="preserve">https://doi.org/10.1002/adfm.202004635 </t>
  </si>
  <si>
    <t>One of 11 research awards from the university-wide Undergraduate Research Support Program (URSP)</t>
  </si>
  <si>
    <t>Joe Hoberg</t>
  </si>
  <si>
    <t>Achievement</t>
  </si>
  <si>
    <t>Recognition in the category of Outstanding Research Promise as the top first year graduate student (2021).</t>
  </si>
  <si>
    <t>Alhassan Sahad</t>
  </si>
  <si>
    <t>American Fisheries Society</t>
  </si>
  <si>
    <t>Award from the Illinois Chapter of the American Fisheries Society to contribute to this project</t>
  </si>
  <si>
    <t>Amy Schneider</t>
  </si>
  <si>
    <t>Amy E. Schneider, A. J. Esbaugh, Aaron R. Cupp, and C. D. Suski. Silver carp experience metabolic and behavioral changes when exposed to water from the Chicago Area Waterway. Scientific Reports, 14 (2024), 24689.</t>
  </si>
  <si>
    <t>DOI:10.1038/S41598-024-71442-Y</t>
  </si>
  <si>
    <t>Illinois Muskie Tournament Trail Fishery Scholarship</t>
  </si>
  <si>
    <t>Awarded to undergraduate or graduate students studying fisheries</t>
  </si>
  <si>
    <t>Dataset</t>
  </si>
  <si>
    <t xml:space="preserve">Schneider, Amy, and Suski, Cory. Dataset: Molecular and physical disturbance of silver carp along the Illinois River gradient. University of Illinois at Urbana-Champaign. </t>
  </si>
  <si>
    <t>https://doi.org/10.13012/B2IDB-2785696_V1</t>
  </si>
  <si>
    <t>Grant</t>
  </si>
  <si>
    <t>Illinois AFS</t>
  </si>
  <si>
    <t>Larimore Student Research Grant</t>
  </si>
  <si>
    <t>For graduate students attending an Illinois college or university to promote research in Illinois fisheries</t>
  </si>
  <si>
    <t>Schneider, Amy, and Suski, Cory. Dataset: Acute exposure to water from the Chicago Area Waterway System induces molecular indices of stress and disturbance in silver carp: Implications for deterrence to range expansion. University of Illinois at Urbana-Champaign.</t>
  </si>
  <si>
    <t>https://doi.org/10.13012/B2IDB-0347483_V1</t>
  </si>
  <si>
    <t>UIUC Department of Natural Resources and Environmental Sciences</t>
  </si>
  <si>
    <t>NRES Graduate Research Improvement Grant</t>
  </si>
  <si>
    <t>For outstanding UIUC NRES graduate students conducting research in the department</t>
  </si>
  <si>
    <t>Schneider, Amy, Suski, Cory, and Esbaugh, Andrew. Dataset: Silver carp experience metabolic and behavioral changes when exposed to water from the Chicago Area Waterway: Implications for upstream movement. University of Illinois at Urbana-Champaign.</t>
  </si>
  <si>
    <t>https://doi.org/10.13012/B2IDB-0037727_V1</t>
  </si>
  <si>
    <t>Illinois AFS Travel Grant</t>
  </si>
  <si>
    <t>For graduate students attending an Illinois college or university to help provide travel to the Illinois AFS conference</t>
  </si>
  <si>
    <t>University of Illinois Urbana-Champaign Department of Natural Resources and Environmental Sciences</t>
  </si>
  <si>
    <t>Graduate student award for research excellence</t>
  </si>
  <si>
    <t>Amy is a graduate student solely supported through this 104(g) award.</t>
  </si>
  <si>
    <t>Best Student Poster Presentation</t>
  </si>
  <si>
    <t>Award for presentation of research related to this 104(g) project</t>
  </si>
  <si>
    <t>American Academy for the Advancement of Science</t>
  </si>
  <si>
    <t>Elected Fellow recognizing excellence in research with an emphasis on barriers controlling the spread of invasive species</t>
  </si>
  <si>
    <t>Cory Suski</t>
  </si>
  <si>
    <t xml:space="preserve">You, H., and Tinoco, R. O. Turbulent coherent flow structures to predict the behavior of particles with low to intermediate Stokes number between submerged obstacles in streams. Water Resources Research, 59 (2023), e2022WR032439. </t>
  </si>
  <si>
    <t>https://doi.org/10.1029/2022WR032439</t>
  </si>
  <si>
    <t>You, H., &amp; Tinoco, R. O. (2022). Prediction model to compute the capture of drifting particles through in-stream obstacles.</t>
  </si>
  <si>
    <t>You, H., and Tinoco, R. O. Transport and capture of neutrally buoyant particles in streams: Investigating the effect of obstacle configuration. In Proceedings of 39th IAHR World Congress, Granada, Spain, 2022.</t>
  </si>
  <si>
    <t>https://doi.org/10.3850/IAHR-39WC252171192022349</t>
  </si>
  <si>
    <t>Hastie, Allisa G. (2022). Opportunities for Non-Potable Water Reuse in the United States based on a Supply-Demand Assessment and Review of State Policies. M.S. thesis, University of Illinois Urbana-Champaign.</t>
  </si>
  <si>
    <t>Not yet available.</t>
  </si>
  <si>
    <t>Zhenhui Jin, Fujunzhu Zhao, Yanlin Lei, Yi-Cheng Wang, Hydrogel-based triboelectric devices for energy-harvesting and wearable sensing applications, Nano Energy, 95, 2022, 106988.</t>
  </si>
  <si>
    <t>https://doi.org/10.1016/j.nanoen.2022.106988</t>
  </si>
  <si>
    <t>Additional USGS 104g grant ($250,000, expected December 2022) that follows on this research</t>
  </si>
  <si>
    <t>David Lampert</t>
  </si>
  <si>
    <t>PFAS transport from contaminated areas to surface waters</t>
  </si>
  <si>
    <t>Additional USEPA P3 grants ($100,000 awarded 10/2022) that follow on this research</t>
  </si>
  <si>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</si>
  <si>
    <t>https://doi.org/10.1016/j.onehlt.2024.100734</t>
  </si>
  <si>
    <t>National Science Foundation</t>
  </si>
  <si>
    <t>Competitive Research Experience for Undergraduates Award</t>
  </si>
  <si>
    <t>Anne Cooke</t>
  </si>
  <si>
    <t>Undergraduate student assisted with field work over the summer in part to try to accomplish project goals in absence of the PhD student whose research was supposed to be supported by project funds</t>
  </si>
  <si>
    <t>Manwatkar, Prashik. Per- and Polyfluoroalkyl Substances Fate and Transport in Sediments, Sand, and Adsorbent Media, Thesis, Illinois Institute of Technology.</t>
  </si>
  <si>
    <t>https://repository.iit.edu/islandora/object/islandora%3A1024904</t>
  </si>
  <si>
    <t>Tool</t>
  </si>
  <si>
    <t>MODFLOW 6: USGS Modular Hydrologic Model (Version 6.5.0).</t>
  </si>
  <si>
    <t>https://www.usgs.gov/software/modflow-6-usgs-modular-hydrologic-model</t>
  </si>
  <si>
    <t>Zonga, Y., Heb, Q.-Z., &amp; Tartakovsky, A. M. (2023). Improved training of physics-informed neural networks for parabolic differential equations with sharply perturbed initial conditions. Computer Methods in Applied Mechanics and Engineering 414 (2023), 116125.</t>
  </si>
  <si>
    <t>https://doi.org/10.1016/j.cma.2023.116125</t>
  </si>
  <si>
    <t>Yeung, Y.-H., Barajas-Solano, D. A., &amp; Tartakovsky, A. M. (2023). Gaussian process regression and conditional Karhunen-Loéve models for data assimilation in inverse problems. Journal of Computational Physics.</t>
  </si>
  <si>
    <t>https://arxiv.org/abs/2301.11279</t>
  </si>
  <si>
    <t>Tartakovsky, A., Wang, Y., McCreight, J., Hughes, J., Fienen, M. Karhunen-Loeve–Deep Neural Network surrogate models for forward modeling and parameter estimation in groundwater models.</t>
  </si>
  <si>
    <t>Physics-informed neural network (PINN) code for parameter estimation in groundwater models using pressure and tracer concentration measurements.</t>
  </si>
  <si>
    <t xml:space="preserve"> https://doi.org/10.1016/j.cma.2023.116125</t>
  </si>
  <si>
    <t>CKLEMAP code for parameter estimation in large-scale groundwater models based on the reduced-order conditional Karhunen-Loeve representation of parameter.</t>
  </si>
  <si>
    <t xml:space="preserve"> https://arxiv.org/abs/2301.11279</t>
  </si>
  <si>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</si>
  <si>
    <t>This code is described in the “Karhunen-Loeve–Deep Neural Network surrogate models for forward modeling and parameter estimation in groundwater models.”</t>
  </si>
  <si>
    <t xml:space="preserve">Yu-Hong Yeung, David A. Barajas-Solano, and Alexandre M. Tartakovsky. Gaussian process regression and conditional Karhunen-Loève models for data assimilation in inverse problems. Journal of Computational Physics, 502 (2024), 112788. </t>
  </si>
  <si>
    <t>https://www.sciencedirect.com/science/article/pii/S0021999124000378</t>
  </si>
  <si>
    <t xml:space="preserve">Yuanzhe Wang, Yifei Zong, James L. McCreight, Joseph D. Hughes, and Alexandre M. Tartakovsky. Bayesian reduced-order deep learning surrogate model for dynamic systems described by partial differential equations. Computer Methods in Applied Mechanics and Engineering, 429 (2024), 117147. </t>
  </si>
  <si>
    <t>https://doi.org/10.1016/j.cma.2024.117147</t>
  </si>
  <si>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</si>
  <si>
    <t>This code is described in the paper “Karhunen–Loève deep neural network surrogate models for forward modeling and parameter estimation in groundwater models,” which is currently in preparation.</t>
  </si>
  <si>
    <t>2023, complet but no weblink</t>
  </si>
  <si>
    <t>N. Kim, A. Aguda, C. Kim, and X. Su, Integrating redox-electrodialysis and electrosorption for the removal of ultra-short- to long-chain PFAS, Nature Communications, 15 (2024), 8321.</t>
  </si>
  <si>
    <t>https://doi.org/10.1038/s41467-024-52630-w</t>
  </si>
  <si>
    <t>American Chemical Society</t>
  </si>
  <si>
    <t>The Satinder Ahuja Award for Young Investigators in Separation Science</t>
  </si>
  <si>
    <t>Xiao Su</t>
  </si>
  <si>
    <t>CO-PI</t>
  </si>
  <si>
    <t xml:space="preserve">Product Type   (Journal article, report, dataset, with Digital Object Identifier)              </t>
  </si>
  <si>
    <r>
      <rPr>
        <b/>
        <sz val="12"/>
        <color rgb="FF000000"/>
        <rFont val="Calibri"/>
        <family val="2"/>
      </rPr>
      <t xml:space="preserve">Product Citation
 </t>
    </r>
    <r>
      <rPr>
        <b/>
        <sz val="11"/>
        <color rgb="FF000000"/>
        <rFont val="Calibri"/>
        <family val="2"/>
      </rPr>
      <t>(Indicate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r>
  </si>
  <si>
    <t xml:space="preserve">Digital Object Identifier (DOI) </t>
  </si>
  <si>
    <t xml:space="preserve">Year of Publication </t>
  </si>
  <si>
    <t>How many USGS staff were co-authors of this product?</t>
  </si>
  <si>
    <t>How many students were co-authors of this product?</t>
  </si>
  <si>
    <r>
      <rPr>
        <b/>
        <i/>
        <sz val="12"/>
        <color rgb="FF000000"/>
        <rFont val="Calibri"/>
        <family val="2"/>
      </rPr>
      <t xml:space="preserve">Award, Achievement, or Grant
</t>
    </r>
    <r>
      <rPr>
        <b/>
        <i/>
        <sz val="11"/>
        <color rgb="FF000000"/>
        <rFont val="Calibri"/>
        <family val="2"/>
      </rPr>
      <t xml:space="preserve"> </t>
    </r>
    <r>
      <rPr>
        <b/>
        <i/>
        <sz val="10"/>
        <color rgb="FF000000"/>
        <rFont val="Calibri"/>
        <family val="2"/>
      </rPr>
      <t>(This may include awards and achievements for projects from the previous year to this 5-year cycle, so long as they were not already included in last year's report)</t>
    </r>
  </si>
  <si>
    <t>Source? Identify the Organization</t>
  </si>
  <si>
    <r>
      <rPr>
        <b/>
        <sz val="12"/>
        <color rgb="FF000000"/>
        <rFont val="Calibri"/>
        <family val="2"/>
      </rPr>
      <t xml:space="preserve">Description of Award, Achievement, or Grant
</t>
    </r>
    <r>
      <rPr>
        <b/>
        <sz val="11"/>
        <color rgb="FF000000"/>
        <rFont val="Calibri"/>
        <family val="2"/>
      </rPr>
      <t xml:space="preserve"> </t>
    </r>
    <r>
      <rPr>
        <b/>
        <sz val="10"/>
        <color rgb="FF000000"/>
        <rFont val="Calibri"/>
        <family val="2"/>
      </rPr>
      <t>(This may include awards and achievements for projects from the previous year to this 5-year cycle, so long as they were not already included in last year's report)</t>
    </r>
  </si>
  <si>
    <t>Award Recipient(s), Name</t>
  </si>
  <si>
    <t>Date (Mo/Year)</t>
  </si>
  <si>
    <r>
      <rPr>
        <b/>
        <i/>
        <sz val="12"/>
        <color rgb="FF000000"/>
        <rFont val="Calibri"/>
        <family val="2"/>
      </rPr>
      <t>Who was the recipient?</t>
    </r>
    <r>
      <rPr>
        <sz val="12"/>
        <color rgb="FF000000"/>
        <rFont val="Calibri"/>
        <family val="2"/>
      </rPr>
      <t xml:space="preserve"> </t>
    </r>
  </si>
  <si>
    <t>Monetary Benefit of Award or Achievement (if applicable; use NA if not applicable)</t>
  </si>
  <si>
    <t>Additional Comments</t>
  </si>
  <si>
    <t>Totals</t>
  </si>
  <si>
    <t>Amount of funds managed</t>
  </si>
  <si>
    <t>Number of PhD students supported</t>
  </si>
  <si>
    <t>Number of MS students supported</t>
  </si>
  <si>
    <t>Number of Undergrads supported</t>
  </si>
  <si>
    <t>Number of Postdocs supported</t>
  </si>
  <si>
    <t>Diversity, Equity, Inclusion and Justice students served</t>
  </si>
  <si>
    <t>Since 2015</t>
  </si>
  <si>
    <t>Since 2016</t>
  </si>
  <si>
    <t>Since 2017</t>
  </si>
  <si>
    <t>Since 2018</t>
  </si>
  <si>
    <t>Since 2019</t>
  </si>
  <si>
    <t>Since 2020</t>
  </si>
  <si>
    <t>Since 2021</t>
  </si>
  <si>
    <t>Since 2022</t>
  </si>
  <si>
    <t>no data</t>
  </si>
  <si>
    <t>Journal Articles</t>
  </si>
  <si>
    <t>Thesis/Dissertations</t>
  </si>
  <si>
    <t>Datasets</t>
  </si>
  <si>
    <t>Tools</t>
  </si>
  <si>
    <t>Amount of new awards managed by year</t>
  </si>
  <si>
    <t>Total funds managed</t>
  </si>
  <si>
    <t>Average amount per award</t>
  </si>
  <si>
    <t>Average funding 2015-2024</t>
  </si>
  <si>
    <t>Average funding 2016-2024</t>
  </si>
  <si>
    <t>Average funding 2017-2024</t>
  </si>
  <si>
    <t>Average funding 2018-2024</t>
  </si>
  <si>
    <t>Average funding 2019-2024</t>
  </si>
  <si>
    <t>Average funding 2020-2024</t>
  </si>
  <si>
    <t>Average funding 2021-2024</t>
  </si>
  <si>
    <t>Average funding 2022-2024</t>
  </si>
  <si>
    <t>WRRI Science Priorities</t>
  </si>
  <si>
    <t>2015-2024</t>
  </si>
  <si>
    <t>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</si>
</sst>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quot;$&quot;#,##0"/>
  </numFmts>
  <fonts count="36" x14ac:knownFonts="1">
    <font>
      <sz val="11"/>
      <color theme="1"/>
      <name val="Source Serif Pro"/>
      <family val="2"/>
      <scheme val="minor"/>
    </font>
    <font>
      <sz val="11"/>
      <color theme="1"/>
      <name val="Source Serif Pro"/>
      <family val="2"/>
      <scheme val="minor"/>
    </font>
    <font>
      <b/>
      <sz val="11"/>
      <color theme="1"/>
      <name val="Source Serif Pro"/>
      <family val="2"/>
      <scheme val="minor"/>
    </font>
    <font>
      <sz val="11"/>
      <color rgb="FF11116B"/>
      <name val="Source Serif Pro"/>
      <family val="2"/>
      <scheme val="minor"/>
    </font>
    <font>
      <sz val="11.5"/>
      <color rgb="FF11116B"/>
      <name val="Times New Roman"/>
      <family val="1"/>
    </font>
    <font>
      <sz val="11"/>
      <color rgb="FFDB5D42"/>
      <name val="Source Serif Pro"/>
      <family val="2"/>
      <scheme val="minor"/>
    </font>
    <font>
      <sz val="11"/>
      <color rgb="FF002060"/>
      <name val="Source Serif Pro"/>
      <family val="2"/>
      <scheme val="minor"/>
    </font>
    <font>
      <sz val="11.5"/>
      <color rgb="FFDB5D42"/>
      <name val="Times New Roman"/>
      <family val="1"/>
    </font>
    <font>
      <sz val="11.5"/>
      <color rgb="FF002060"/>
      <name val="Times New Roman"/>
      <family val="1"/>
    </font>
    <font>
      <sz val="18"/>
      <color rgb="FF11116B"/>
      <name val="Arial"/>
      <family val="2"/>
    </font>
    <font>
      <b/>
      <sz val="18"/>
      <color rgb="FF13136C"/>
      <name val="Arial"/>
      <family val="2"/>
    </font>
    <font>
      <sz val="18"/>
      <color rgb="FFD12030"/>
      <name val="Arial"/>
      <family val="2"/>
    </font>
    <font>
      <sz val="18"/>
      <color rgb="FFCE1126"/>
      <name val="Arial"/>
      <family val="2"/>
    </font>
    <font>
      <sz val="18"/>
      <color rgb="FF720000"/>
      <name val="Arial"/>
      <family val="2"/>
    </font>
    <font>
      <sz val="18"/>
      <color rgb="FFFF0000"/>
      <name val="Arial"/>
      <family val="2"/>
    </font>
    <font>
      <sz val="18"/>
      <color rgb="FF13136C"/>
      <name val="Arial"/>
      <family val="2"/>
    </font>
    <font>
      <b/>
      <sz val="18"/>
      <color rgb="FFFF0000"/>
      <name val="Arial"/>
      <family val="2"/>
    </font>
    <font>
      <b/>
      <sz val="18"/>
      <color rgb="FFCE1126"/>
      <name val="Arial"/>
      <family val="2"/>
    </font>
    <font>
      <b/>
      <sz val="18"/>
      <color rgb="FF720000"/>
      <name val="Arial"/>
      <family val="2"/>
    </font>
    <font>
      <sz val="11"/>
      <name val="Source Serif Pro"/>
      <family val="2"/>
      <scheme val="minor"/>
    </font>
    <font>
      <sz val="11"/>
      <name val="Calibri"/>
      <family val="2"/>
    </font>
    <font>
      <sz val="11.5"/>
      <name val="Times New Roman"/>
      <family val="1"/>
    </font>
    <font>
      <b/>
      <i/>
      <sz val="12"/>
      <color rgb="FF000000"/>
      <name val="Calibri"/>
      <family val="2"/>
    </font>
    <font>
      <b/>
      <sz val="12"/>
      <color rgb="FF000000"/>
      <name val="Calibri"/>
      <family val="2"/>
    </font>
    <font>
      <b/>
      <sz val="11"/>
      <color rgb="FF000000"/>
      <name val="Calibri"/>
      <family val="2"/>
    </font>
    <font>
      <b/>
      <sz val="12"/>
      <name val="Source Serif Pro"/>
      <family val="2"/>
      <scheme val="minor"/>
    </font>
    <font>
      <b/>
      <i/>
      <sz val="11"/>
      <color rgb="FF000000"/>
      <name val="Calibri"/>
      <family val="2"/>
    </font>
    <font>
      <b/>
      <i/>
      <sz val="10"/>
      <color rgb="FF000000"/>
      <name val="Calibri"/>
      <family val="2"/>
    </font>
    <font>
      <b/>
      <sz val="10"/>
      <color rgb="FF000000"/>
      <name val="Calibri"/>
      <family val="2"/>
    </font>
    <font>
      <sz val="12"/>
      <color rgb="FF000000"/>
      <name val="Calibri"/>
      <family val="2"/>
    </font>
    <font>
      <sz val="11"/>
      <color theme="1"/>
      <name val="Source Serif Pro"/>
      <family val="1"/>
      <scheme val="minor"/>
    </font>
    <font>
      <b/>
      <sz val="11"/>
      <name val="Source Serif Pro"/>
      <family val="1"/>
      <scheme val="minor"/>
    </font>
    <font>
      <b/>
      <sz val="11"/>
      <name val="Source Serif Pro"/>
      <family val="2"/>
      <scheme val="minor"/>
    </font>
    <font>
      <b/>
      <sz val="11"/>
      <name val="Calibri"/>
      <family val="2"/>
    </font>
    <font>
      <sz val="8"/>
      <name val="Source Serif Pro"/>
      <family val="2"/>
      <scheme val="minor"/>
    </font>
    <font>
      <b/>
      <sz val="11"/>
      <color theme="1"/>
      <name val="Source Serif Pro"/>
      <family val="1"/>
      <scheme val="minor"/>
    </font>
  </fonts>
  <fills count="10">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theme="5" tint="0.749992370372631"/>
        <bgColor indexed="64"/>
      </patternFill>
    </fill>
    <fill>
      <patternFill patternType="solid">
        <fgColor theme="7" tint="0.7999816888943144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rgb="FF92D05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 fillId="0" borderId="0"/>
  </cellStyleXfs>
  <cellXfs count="79">
    <xf numFmtId="0" fontId="0" fillId="0" borderId="0" xfId="0"/>
    <xf numFmtId="0" fontId="3" fillId="0" borderId="0" xfId="0" applyFont="1" applyAlignment="1">
      <alignment vertical="center"/>
    </xf>
    <xf numFmtId="0" fontId="3" fillId="0" borderId="0" xfId="0" applyFont="1"/>
    <xf numFmtId="0" fontId="5" fillId="0" borderId="0" xfId="0" applyFont="1" applyAlignment="1">
      <alignment vertical="center"/>
    </xf>
    <xf numFmtId="0" fontId="6" fillId="0" borderId="0" xfId="0" applyFont="1" applyAlignment="1">
      <alignment vertical="center"/>
    </xf>
    <xf numFmtId="0" fontId="2" fillId="0" borderId="0" xfId="0" applyFont="1"/>
    <xf numFmtId="9" fontId="0" fillId="0" borderId="0" xfId="1" applyFont="1"/>
    <xf numFmtId="9" fontId="0" fillId="0" borderId="0" xfId="0" applyNumberFormat="1"/>
    <xf numFmtId="9" fontId="3" fillId="0" borderId="0" xfId="1" applyFont="1" applyAlignment="1">
      <alignment vertical="center"/>
    </xf>
    <xf numFmtId="0" fontId="0" fillId="0" borderId="0" xfId="0" applyAlignment="1">
      <alignment wrapText="1"/>
    </xf>
    <xf numFmtId="0" fontId="10" fillId="0" borderId="0" xfId="0" applyFont="1" applyAlignment="1">
      <alignment horizontal="center" vertical="center"/>
    </xf>
    <xf numFmtId="0" fontId="11"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horizontal="center" vertical="center"/>
    </xf>
    <xf numFmtId="164" fontId="0" fillId="0" borderId="0" xfId="2" applyNumberFormat="1" applyFont="1"/>
    <xf numFmtId="6" fontId="0" fillId="0" borderId="0" xfId="0" applyNumberFormat="1"/>
    <xf numFmtId="164" fontId="0" fillId="0" borderId="0" xfId="0" applyNumberFormat="1"/>
    <xf numFmtId="0" fontId="3" fillId="2" borderId="0" xfId="0" applyFont="1" applyFill="1" applyAlignment="1">
      <alignment vertical="center"/>
    </xf>
    <xf numFmtId="0" fontId="3" fillId="2" borderId="0" xfId="0" applyFont="1" applyFill="1"/>
    <xf numFmtId="0" fontId="6" fillId="2" borderId="0" xfId="0" applyFont="1" applyFill="1" applyAlignment="1">
      <alignment vertical="center"/>
    </xf>
    <xf numFmtId="6" fontId="12" fillId="0" borderId="0" xfId="0" applyNumberFormat="1" applyFont="1" applyAlignment="1">
      <alignment horizontal="center" vertical="center"/>
    </xf>
    <xf numFmtId="6" fontId="13" fillId="0" borderId="0" xfId="0" applyNumberFormat="1" applyFont="1" applyAlignment="1">
      <alignment horizontal="center" vertical="center"/>
    </xf>
    <xf numFmtId="0" fontId="10" fillId="0" borderId="0" xfId="0" applyFont="1" applyAlignment="1">
      <alignment horizontal="center" vertical="center" wrapText="1"/>
    </xf>
    <xf numFmtId="164" fontId="14" fillId="0" borderId="0" xfId="2" applyNumberFormat="1" applyFont="1" applyAlignment="1"/>
    <xf numFmtId="0" fontId="15" fillId="0" borderId="0" xfId="0" applyFont="1" applyAlignment="1">
      <alignment vertical="center"/>
    </xf>
    <xf numFmtId="164" fontId="16" fillId="0" borderId="0" xfId="2" applyNumberFormat="1" applyFont="1" applyAlignment="1"/>
    <xf numFmtId="164" fontId="17" fillId="0" borderId="0" xfId="2" applyNumberFormat="1" applyFont="1" applyAlignment="1">
      <alignment horizontal="left"/>
    </xf>
    <xf numFmtId="164" fontId="10" fillId="0" borderId="0" xfId="2" applyNumberFormat="1" applyFont="1" applyAlignment="1">
      <alignment horizontal="left"/>
    </xf>
    <xf numFmtId="164" fontId="18" fillId="0" borderId="0" xfId="2" applyNumberFormat="1" applyFont="1" applyAlignment="1">
      <alignment horizontal="left"/>
    </xf>
    <xf numFmtId="165" fontId="0" fillId="0" borderId="0" xfId="0" applyNumberFormat="1"/>
    <xf numFmtId="10" fontId="0" fillId="0" borderId="0" xfId="0" applyNumberFormat="1"/>
    <xf numFmtId="0" fontId="19" fillId="0" borderId="0" xfId="0" applyFont="1"/>
    <xf numFmtId="0" fontId="19" fillId="0" borderId="0" xfId="0" applyFont="1" applyAlignment="1">
      <alignment vertical="center"/>
    </xf>
    <xf numFmtId="0" fontId="19" fillId="0" borderId="0" xfId="0" applyFont="1" applyAlignment="1">
      <alignment horizontal="left"/>
    </xf>
    <xf numFmtId="165" fontId="19" fillId="0" borderId="0" xfId="0" applyNumberFormat="1" applyFont="1" applyAlignment="1">
      <alignment horizontal="left"/>
    </xf>
    <xf numFmtId="165" fontId="19" fillId="0" borderId="1" xfId="0" applyNumberFormat="1" applyFont="1" applyBorder="1" applyAlignment="1">
      <alignment horizontal="left"/>
    </xf>
    <xf numFmtId="0" fontId="19" fillId="0" borderId="1" xfId="0" applyFont="1" applyBorder="1" applyAlignment="1">
      <alignment horizontal="left"/>
    </xf>
    <xf numFmtId="0" fontId="19" fillId="0" borderId="1" xfId="0" applyFont="1" applyBorder="1" applyAlignment="1">
      <alignment horizontal="left" vertical="center"/>
    </xf>
    <xf numFmtId="0" fontId="20" fillId="0" borderId="1" xfId="0" applyFont="1" applyBorder="1" applyAlignment="1">
      <alignment horizontal="left" vertical="center"/>
    </xf>
    <xf numFmtId="164" fontId="20" fillId="0" borderId="1" xfId="0" applyNumberFormat="1" applyFont="1" applyBorder="1" applyAlignment="1">
      <alignment horizontal="left" vertical="center"/>
    </xf>
    <xf numFmtId="0" fontId="23" fillId="0" borderId="1" xfId="0" applyFont="1" applyBorder="1" applyAlignment="1">
      <alignment horizontal="center" vertical="center"/>
    </xf>
    <xf numFmtId="0" fontId="22" fillId="0" borderId="1" xfId="0" applyFont="1" applyBorder="1" applyAlignment="1">
      <alignment horizontal="center" vertical="center"/>
    </xf>
    <xf numFmtId="0" fontId="24" fillId="0" borderId="1" xfId="0" applyFont="1" applyBorder="1" applyAlignment="1">
      <alignment horizontal="center" vertical="center"/>
    </xf>
    <xf numFmtId="0" fontId="29" fillId="0" borderId="1" xfId="0" applyFont="1" applyBorder="1" applyAlignment="1">
      <alignment horizontal="center" vertical="center"/>
    </xf>
    <xf numFmtId="0" fontId="25" fillId="0" borderId="1" xfId="3" applyFont="1" applyBorder="1" applyAlignment="1">
      <alignment horizontal="center" vertical="center"/>
    </xf>
    <xf numFmtId="0" fontId="25" fillId="0" borderId="3" xfId="3" applyFont="1" applyBorder="1" applyAlignment="1">
      <alignment horizontal="center" vertical="center"/>
    </xf>
    <xf numFmtId="0" fontId="32" fillId="0" borderId="4" xfId="0" applyFont="1" applyBorder="1" applyAlignment="1">
      <alignment horizontal="left"/>
    </xf>
    <xf numFmtId="165" fontId="32" fillId="0" borderId="3" xfId="0" applyNumberFormat="1" applyFont="1" applyBorder="1" applyAlignment="1">
      <alignment horizontal="left"/>
    </xf>
    <xf numFmtId="0" fontId="32" fillId="0" borderId="3" xfId="0" applyFont="1" applyBorder="1" applyAlignment="1">
      <alignment horizontal="left"/>
    </xf>
    <xf numFmtId="0" fontId="33" fillId="0" borderId="3" xfId="0" applyFont="1" applyBorder="1" applyAlignment="1">
      <alignment horizontal="left" vertical="center"/>
    </xf>
    <xf numFmtId="0" fontId="32" fillId="0" borderId="2" xfId="0" applyFont="1" applyBorder="1" applyAlignment="1">
      <alignment horizontal="left"/>
    </xf>
    <xf numFmtId="0" fontId="19" fillId="3" borderId="1" xfId="0" applyFont="1" applyFill="1" applyBorder="1" applyAlignment="1">
      <alignment horizontal="left"/>
    </xf>
    <xf numFmtId="0" fontId="19" fillId="4" borderId="1" xfId="0" applyFont="1" applyFill="1" applyBorder="1" applyAlignment="1">
      <alignment horizontal="left"/>
    </xf>
    <xf numFmtId="0" fontId="19" fillId="5" borderId="1" xfId="0" applyFont="1" applyFill="1" applyBorder="1" applyAlignment="1">
      <alignment horizontal="left"/>
    </xf>
    <xf numFmtId="0" fontId="19" fillId="6" borderId="1" xfId="0" applyFont="1" applyFill="1" applyBorder="1" applyAlignment="1">
      <alignment horizontal="left"/>
    </xf>
    <xf numFmtId="0" fontId="19" fillId="7" borderId="1" xfId="0" applyFont="1" applyFill="1" applyBorder="1" applyAlignment="1">
      <alignment horizontal="left"/>
    </xf>
    <xf numFmtId="0" fontId="19" fillId="8" borderId="1" xfId="0" applyFont="1" applyFill="1" applyBorder="1" applyAlignment="1">
      <alignment horizontal="left"/>
    </xf>
    <xf numFmtId="0" fontId="35" fillId="0" borderId="0" xfId="0" applyFont="1"/>
    <xf numFmtId="0" fontId="0" fillId="0" borderId="1" xfId="0" applyBorder="1"/>
    <xf numFmtId="0" fontId="35" fillId="0" borderId="1" xfId="0" applyFont="1" applyBorder="1"/>
    <xf numFmtId="165" fontId="0" fillId="0" borderId="1" xfId="0" applyNumberFormat="1" applyBorder="1"/>
    <xf numFmtId="1" fontId="0" fillId="0" borderId="1" xfId="0" applyNumberFormat="1" applyBorder="1"/>
    <xf numFmtId="0" fontId="35" fillId="9" borderId="1" xfId="0" applyFont="1" applyFill="1" applyBorder="1"/>
    <xf numFmtId="165" fontId="0" fillId="9" borderId="1" xfId="0" applyNumberFormat="1" applyFill="1" applyBorder="1"/>
    <xf numFmtId="1" fontId="0" fillId="9" borderId="1" xfId="0" applyNumberFormat="1" applyFill="1" applyBorder="1"/>
    <xf numFmtId="0" fontId="0" fillId="9" borderId="1" xfId="0" applyFill="1" applyBorder="1"/>
    <xf numFmtId="164" fontId="0" fillId="9" borderId="0" xfId="2" applyNumberFormat="1" applyFont="1" applyFill="1"/>
    <xf numFmtId="0" fontId="0" fillId="9" borderId="0" xfId="0" applyFill="1"/>
    <xf numFmtId="0" fontId="31" fillId="0" borderId="1" xfId="0" applyFont="1" applyBorder="1" applyAlignment="1">
      <alignment horizontal="center"/>
    </xf>
    <xf numFmtId="1" fontId="31" fillId="0" borderId="4" xfId="0" applyNumberFormat="1" applyFont="1" applyBorder="1" applyAlignment="1">
      <alignment horizontal="center"/>
    </xf>
    <xf numFmtId="1" fontId="31" fillId="0" borderId="3" xfId="0" applyNumberFormat="1" applyFont="1" applyBorder="1" applyAlignment="1">
      <alignment horizontal="center"/>
    </xf>
    <xf numFmtId="1" fontId="31" fillId="0" borderId="2" xfId="0" applyNumberFormat="1" applyFont="1" applyBorder="1" applyAlignment="1">
      <alignment horizontal="center"/>
    </xf>
    <xf numFmtId="0" fontId="31" fillId="0" borderId="4" xfId="0" applyFont="1" applyBorder="1" applyAlignment="1">
      <alignment horizontal="center"/>
    </xf>
    <xf numFmtId="0" fontId="31" fillId="0" borderId="3" xfId="0" applyFont="1" applyBorder="1" applyAlignment="1">
      <alignment horizontal="center"/>
    </xf>
    <xf numFmtId="0" fontId="31" fillId="0" borderId="2" xfId="0" applyFont="1" applyBorder="1" applyAlignment="1">
      <alignment horizontal="center"/>
    </xf>
    <xf numFmtId="0" fontId="11" fillId="0" borderId="0" xfId="0" applyFont="1" applyAlignment="1">
      <alignment horizontal="center" vertical="center"/>
    </xf>
    <xf numFmtId="6" fontId="14" fillId="0" borderId="0" xfId="0" applyNumberFormat="1" applyFont="1" applyAlignment="1">
      <alignment horizontal="center" vertical="center"/>
    </xf>
    <xf numFmtId="164" fontId="15" fillId="0" borderId="0" xfId="0" applyNumberFormat="1" applyFont="1" applyAlignment="1">
      <alignment horizontal="center" vertical="center"/>
    </xf>
    <xf numFmtId="0" fontId="9" fillId="0" borderId="0" xfId="0" applyFont="1" applyAlignment="1">
      <alignment horizontal="center" vertical="center"/>
    </xf>
  </cellXfs>
  <cellStyles count="4">
    <cellStyle name="Currency" xfId="2" builtinId="4"/>
    <cellStyle name="Normal" xfId="0" builtinId="0"/>
    <cellStyle name="Normal 2" xfId="3" xr:uid="{B195F81E-A35C-49E1-90AD-993B965AC2B9}"/>
    <cellStyle name="Percent" xfId="1" builtinId="5"/>
  </cellStyles>
  <dxfs count="0"/>
  <tableStyles count="0" defaultTableStyle="TableStyleMedium2" defaultPivotStyle="PivotStyleLight16"/>
  <colors>
    <mruColors>
      <color rgb="FF13136C"/>
      <color rgb="FFE84A27"/>
      <color rgb="FF258372"/>
      <color rgb="FF639757"/>
      <color rgb="FF720000"/>
      <color rgb="FFD12030"/>
      <color rgb="FFCE11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'2025 Calculations'!$A$18</c:f>
              <c:strCache>
                <c:ptCount val="1"/>
                <c:pt idx="0">
                  <c:v>Amount of new awards managed by year</c:v>
                </c:pt>
              </c:strCache>
            </c:strRef>
          </c:tx>
          <c:spPr>
            <a:ln w="28575" cap="rnd">
              <a:solidFill>
                <a:schemeClr val="accent1"/>
              </a:solidFill>
              <a:round/>
            </a:ln>
            <a:effectLst/>
          </c:spPr>
          <c:marker>
            <c:symbol val="none"/>
          </c:marker>
          <c:cat>
            <c:numRef>
              <c:f>'2025 Calculations'!$F$17:$K$17</c:f>
              <c:numCache>
                <c:formatCode>General</c:formatCode>
                <c:ptCount val="6"/>
                <c:pt idx="0">
                  <c:v>2019</c:v>
                </c:pt>
                <c:pt idx="1">
                  <c:v>2020</c:v>
                </c:pt>
                <c:pt idx="2">
                  <c:v>2021</c:v>
                </c:pt>
                <c:pt idx="3">
                  <c:v>2022</c:v>
                </c:pt>
                <c:pt idx="4">
                  <c:v>2023</c:v>
                </c:pt>
                <c:pt idx="5">
                  <c:v>2024</c:v>
                </c:pt>
              </c:numCache>
            </c:numRef>
          </c:cat>
          <c:val>
            <c:numRef>
              <c:f>'2025 Calculations'!$F$18:$K$18</c:f>
              <c:numCache>
                <c:formatCode>_("$"* #,##0_);_("$"* \(#,##0\);_("$"* "-"??_);_(@_)</c:formatCode>
                <c:ptCount val="6"/>
                <c:pt idx="0">
                  <c:v>39966</c:v>
                </c:pt>
                <c:pt idx="1">
                  <c:v>290499</c:v>
                </c:pt>
                <c:pt idx="2">
                  <c:v>320134</c:v>
                </c:pt>
                <c:pt idx="3">
                  <c:v>1122017</c:v>
                </c:pt>
                <c:pt idx="4">
                  <c:v>60139</c:v>
                </c:pt>
                <c:pt idx="5">
                  <c:v>60000</c:v>
                </c:pt>
              </c:numCache>
            </c:numRef>
          </c:val>
          <c:smooth val="0"/>
          <c:extLst>
            <c:ext xmlns:c16="http://schemas.microsoft.com/office/drawing/2014/chart" uri="{C3380CC4-5D6E-409C-BE32-E72D297353CC}">
              <c16:uniqueId val="{00000000-8B0E-42D6-BAD3-66609A7483AA}"/>
            </c:ext>
          </c:extLst>
        </c:ser>
        <c:dLbls>
          <c:showLegendKey val="0"/>
          <c:showVal val="0"/>
          <c:showCatName val="0"/>
          <c:showSerName val="0"/>
          <c:showPercent val="0"/>
          <c:showBubbleSize val="0"/>
        </c:dLbls>
        <c:smooth val="0"/>
        <c:axId val="303052880"/>
        <c:axId val="303053360"/>
      </c:lineChart>
      <c:catAx>
        <c:axId val="3030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53360"/>
        <c:crosses val="autoZero"/>
        <c:auto val="1"/>
        <c:lblAlgn val="ctr"/>
        <c:lblOffset val="100"/>
        <c:noMultiLvlLbl val="0"/>
      </c:catAx>
      <c:valAx>
        <c:axId val="3030533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52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funding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'2025 Calculations'!$A$19:$A$26</c:f>
              <c:strCache>
                <c:ptCount val="8"/>
                <c:pt idx="0">
                  <c:v>Average funding 2015-2024</c:v>
                </c:pt>
                <c:pt idx="1">
                  <c:v>Average funding 2016-2024</c:v>
                </c:pt>
                <c:pt idx="2">
                  <c:v>Average funding 2017-2024</c:v>
                </c:pt>
                <c:pt idx="3">
                  <c:v>Average funding 2018-2024</c:v>
                </c:pt>
                <c:pt idx="4">
                  <c:v>Average funding 2019-2024</c:v>
                </c:pt>
                <c:pt idx="5">
                  <c:v>Average funding 2020-2024</c:v>
                </c:pt>
                <c:pt idx="6">
                  <c:v>Average funding 2021-2024</c:v>
                </c:pt>
                <c:pt idx="7">
                  <c:v>Average funding 2022-2024</c:v>
                </c:pt>
              </c:strCache>
            </c:strRef>
          </c:cat>
          <c:val>
            <c:numRef>
              <c:f>'2025 Calculations'!$B$19:$B$26</c:f>
              <c:numCache>
                <c:formatCode>_("$"* #,##0_);_("$"* \(#,##0\);_("$"* "-"??_);_(@_)</c:formatCode>
                <c:ptCount val="8"/>
                <c:pt idx="0">
                  <c:v>670207.6</c:v>
                </c:pt>
                <c:pt idx="1">
                  <c:v>714131</c:v>
                </c:pt>
                <c:pt idx="2">
                  <c:v>257017.25</c:v>
                </c:pt>
                <c:pt idx="3">
                  <c:v>276096.28571428574</c:v>
                </c:pt>
                <c:pt idx="4">
                  <c:v>315459.16666666669</c:v>
                </c:pt>
                <c:pt idx="5">
                  <c:v>370557.8</c:v>
                </c:pt>
                <c:pt idx="6">
                  <c:v>390572.5</c:v>
                </c:pt>
                <c:pt idx="7">
                  <c:v>414052</c:v>
                </c:pt>
              </c:numCache>
            </c:numRef>
          </c:val>
          <c:extLst>
            <c:ext xmlns:c16="http://schemas.microsoft.com/office/drawing/2014/chart" uri="{C3380CC4-5D6E-409C-BE32-E72D297353CC}">
              <c16:uniqueId val="{00000000-1DB9-441D-A461-E91A28DF0DF4}"/>
            </c:ext>
          </c:extLst>
        </c:ser>
        <c:dLbls>
          <c:showLegendKey val="0"/>
          <c:showVal val="0"/>
          <c:showCatName val="0"/>
          <c:showSerName val="0"/>
          <c:showPercent val="0"/>
          <c:showBubbleSize val="0"/>
        </c:dLbls>
        <c:gapWidth val="182"/>
        <c:axId val="665171440"/>
        <c:axId val="665170960"/>
      </c:barChart>
      <c:catAx>
        <c:axId val="6651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70960"/>
        <c:crosses val="autoZero"/>
        <c:auto val="1"/>
        <c:lblAlgn val="ctr"/>
        <c:lblOffset val="100"/>
        <c:noMultiLvlLbl val="0"/>
      </c:catAx>
      <c:valAx>
        <c:axId val="6651709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71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891568589619912E-2"/>
          <c:y val="0.15592358731839168"/>
          <c:w val="0.95965153599266395"/>
          <c:h val="0.844076410978429"/>
        </c:manualLayout>
      </c:layout>
      <c:pie3DChart>
        <c:varyColors val="1"/>
        <c:dLbls>
          <c:dLblPos val="inEnd"/>
          <c:showLegendKey val="0"/>
          <c:showVal val="0"/>
          <c:showCatName val="1"/>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scientific study</a:t>
            </a:r>
            <a:r>
              <a:rPr lang="en-US" baseline="0"/>
              <a:t> areas</a:t>
            </a: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dLblPos val="inEnd"/>
          <c:showLegendKey val="0"/>
          <c:showVal val="0"/>
          <c:showCatName val="1"/>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4.1309431433439701E-2"/>
          <c:y val="1.43040698785021E-2"/>
          <c:w val="0.45559623920246911"/>
          <c:h val="0.48190196799137092"/>
        </c:manualLayout>
      </c:layout>
      <c:barChart>
        <c:barDir val="col"/>
        <c:grouping val="stacked"/>
        <c:varyColors val="0"/>
        <c:dLbls>
          <c:showLegendKey val="0"/>
          <c:showVal val="0"/>
          <c:showCatName val="0"/>
          <c:showSerName val="0"/>
          <c:showPercent val="0"/>
          <c:showBubbleSize val="0"/>
        </c:dLbls>
        <c:gapWidth val="100"/>
        <c:overlap val="100"/>
        <c:axId val="790059567"/>
        <c:axId val="677356383"/>
      </c:barChart>
      <c:catAx>
        <c:axId val="790059567"/>
        <c:scaling>
          <c:orientation val="minMax"/>
        </c:scaling>
        <c:delete val="0"/>
        <c:axPos val="b"/>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356383"/>
        <c:crosses val="autoZero"/>
        <c:auto val="0"/>
        <c:lblAlgn val="ctr"/>
        <c:lblOffset val="100"/>
        <c:noMultiLvlLbl val="0"/>
      </c:catAx>
      <c:valAx>
        <c:axId val="677356383"/>
        <c:scaling>
          <c:orientation val="minMax"/>
          <c:max val="0.2"/>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13136C"/>
                </a:solidFill>
                <a:latin typeface="Arial" panose="020B0604020202020204" pitchFamily="34" charset="0"/>
                <a:ea typeface="+mn-ea"/>
                <a:cs typeface="Arial" panose="020B0604020202020204" pitchFamily="34" charset="0"/>
              </a:defRPr>
            </a:pPr>
            <a:endParaRPr lang="en-US"/>
          </a:p>
        </c:txPr>
        <c:crossAx val="790059567"/>
        <c:crosses val="autoZero"/>
        <c:crossBetween val="between"/>
        <c:majorUnit val="4.0000000000000008E-2"/>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srcRect/>
      <a:stretch>
        <a:fillRect l="60000" b="25000"/>
      </a:stretch>
    </a:blip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Funding</a:t>
            </a:r>
            <a:r>
              <a:rPr lang="en-US" sz="1800" baseline="0"/>
              <a:t> Support Provided by IWRC from 2020 to 2024 by College</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C-4BAC-B177-F288CC1C62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C-4BAC-B177-F288CC1C62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2E05-43EA-AA07-4119E2AA26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E05-43EA-AA07-4119E2AA26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2E05-43EA-AA07-4119E2AA261F}"/>
              </c:ext>
            </c:extLst>
          </c:dPt>
          <c:dLbls>
            <c:dLbl>
              <c:idx val="1"/>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BC-4BAC-B177-F288CC1C62E2}"/>
                </c:ext>
              </c:extLst>
            </c:dLbl>
            <c:dLbl>
              <c:idx val="2"/>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05-43EA-AA07-4119E2AA261F}"/>
                </c:ext>
              </c:extLst>
            </c:dLbl>
            <c:dLbl>
              <c:idx val="3"/>
              <c:layout>
                <c:manualLayout>
                  <c:x val="0.17954413285205531"/>
                  <c:y val="0.11165115092263642"/>
                </c:manualLayout>
              </c:layout>
              <c:spPr>
                <a:noFill/>
                <a:ln>
                  <a:no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2635886648628804"/>
                      <c:h val="0.17496309471266785"/>
                    </c:manualLayout>
                  </c15:layout>
                </c:ext>
                <c:ext xmlns:c16="http://schemas.microsoft.com/office/drawing/2014/chart" uri="{C3380CC4-5D6E-409C-BE32-E72D297353CC}">
                  <c16:uniqueId val="{00000003-2E05-43EA-AA07-4119E2AA261F}"/>
                </c:ext>
              </c:extLst>
            </c:dLbl>
            <c:dLbl>
              <c:idx val="4"/>
              <c:layout>
                <c:manualLayout>
                  <c:x val="0.28240795896521198"/>
                  <c:y val="9.8037397695906511E-2"/>
                </c:manualLayout>
              </c:layout>
              <c:spPr>
                <a:noFill/>
                <a:ln>
                  <a:noFill/>
                </a:ln>
                <a:effectLst/>
              </c:spPr>
              <c:txPr>
                <a:bodyPr rot="0" spcFirstLastPara="1" vertOverflow="clip" horzOverflow="clip" vert="horz" wrap="square" lIns="38100" tIns="19050" rIns="38100" bIns="19050" anchor="ctr" anchorCtr="1">
                  <a:no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4216247595364781"/>
                      <c:h val="0.15778880320712987"/>
                    </c:manualLayout>
                  </c15:layout>
                </c:ext>
                <c:ext xmlns:c16="http://schemas.microsoft.com/office/drawing/2014/chart" uri="{C3380CC4-5D6E-409C-BE32-E72D297353CC}">
                  <c16:uniqueId val="{00000002-2E05-43EA-AA07-4119E2AA261F}"/>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Sheet1!$AO$13:$AO$17</c:f>
              <c:strCache>
                <c:ptCount val="5"/>
                <c:pt idx="0">
                  <c:v>Engineering</c:v>
                </c:pt>
                <c:pt idx="1">
                  <c:v>Agricultural, Consumer and Environmental Sciences</c:v>
                </c:pt>
                <c:pt idx="2">
                  <c:v>Arts &amp; Sciences</c:v>
                </c:pt>
                <c:pt idx="3">
                  <c:v>Prairie Research Institute</c:v>
                </c:pt>
                <c:pt idx="4">
                  <c:v>Non-profit organization</c:v>
                </c:pt>
              </c:strCache>
            </c:strRef>
          </c:cat>
          <c:val>
            <c:numRef>
              <c:f>Sheet1!$AP$13:$AP$17</c:f>
              <c:numCache>
                <c:formatCode>"$"#,##0</c:formatCode>
                <c:ptCount val="5"/>
                <c:pt idx="0">
                  <c:v>763012</c:v>
                </c:pt>
                <c:pt idx="1">
                  <c:v>290623</c:v>
                </c:pt>
                <c:pt idx="2">
                  <c:v>64087</c:v>
                </c:pt>
                <c:pt idx="3">
                  <c:v>730067</c:v>
                </c:pt>
                <c:pt idx="4">
                  <c:v>5000</c:v>
                </c:pt>
              </c:numCache>
            </c:numRef>
          </c:val>
          <c:extLst>
            <c:ext xmlns:c16="http://schemas.microsoft.com/office/drawing/2014/chart" uri="{C3380CC4-5D6E-409C-BE32-E72D297353CC}">
              <c16:uniqueId val="{00000000-2E05-43EA-AA07-4119E2AA26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Funding</a:t>
            </a:r>
            <a:r>
              <a:rPr lang="en-US" sz="1800" baseline="0"/>
              <a:t> Support Provided by IWRC from 2020 to 2024 by College (percentage) </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18-4FB2-B7BC-5B5F53AFA4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18-4FB2-B7BC-5B5F53AFA4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18-4FB2-B7BC-5B5F53AFA4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18-4FB2-B7BC-5B5F53AFA4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18-4FB2-B7BC-5B5F53AFA42A}"/>
              </c:ext>
            </c:extLst>
          </c:dPt>
          <c:dLbls>
            <c:dLbl>
              <c:idx val="2"/>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18-4FB2-B7BC-5B5F53AFA42A}"/>
                </c:ext>
              </c:extLst>
            </c:dLbl>
            <c:dLbl>
              <c:idx val="3"/>
              <c:layout>
                <c:manualLayout>
                  <c:x val="0.16458212178105069"/>
                  <c:y val="7.944935434975275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6329633131783068"/>
                      <c:h val="0.11914664731966952"/>
                    </c:manualLayout>
                  </c15:layout>
                </c:ext>
                <c:ext xmlns:c16="http://schemas.microsoft.com/office/drawing/2014/chart" uri="{C3380CC4-5D6E-409C-BE32-E72D297353CC}">
                  <c16:uniqueId val="{00000007-6018-4FB2-B7BC-5B5F53AFA42A}"/>
                </c:ext>
              </c:extLst>
            </c:dLbl>
            <c:dLbl>
              <c:idx val="4"/>
              <c:layout>
                <c:manualLayout>
                  <c:x val="0.27866745619746069"/>
                  <c:y val="5.72485398894050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45528928444623845"/>
                      <c:h val="0.11914664731966952"/>
                    </c:manualLayout>
                  </c15:layout>
                </c:ext>
                <c:ext xmlns:c16="http://schemas.microsoft.com/office/drawing/2014/chart" uri="{C3380CC4-5D6E-409C-BE32-E72D297353CC}">
                  <c16:uniqueId val="{00000009-6018-4FB2-B7BC-5B5F53AFA42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Sheet1!$AO$13:$AO$17</c:f>
              <c:strCache>
                <c:ptCount val="5"/>
                <c:pt idx="0">
                  <c:v>Engineering</c:v>
                </c:pt>
                <c:pt idx="1">
                  <c:v>Agricultural, Consumer and Environmental Sciences</c:v>
                </c:pt>
                <c:pt idx="2">
                  <c:v>Arts &amp; Sciences</c:v>
                </c:pt>
                <c:pt idx="3">
                  <c:v>Prairie Research Institute</c:v>
                </c:pt>
                <c:pt idx="4">
                  <c:v>Non-profit organization</c:v>
                </c:pt>
              </c:strCache>
            </c:strRef>
          </c:cat>
          <c:val>
            <c:numRef>
              <c:f>Sheet1!$AQ$13:$AQ$17</c:f>
              <c:numCache>
                <c:formatCode>0.00%</c:formatCode>
                <c:ptCount val="5"/>
                <c:pt idx="0">
                  <c:v>0.41181807534479103</c:v>
                </c:pt>
                <c:pt idx="1">
                  <c:v>0.15685704092586905</c:v>
                </c:pt>
                <c:pt idx="2">
                  <c:v>3.4589475649952586E-2</c:v>
                </c:pt>
                <c:pt idx="3">
                  <c:v>0.39403677375027596</c:v>
                </c:pt>
                <c:pt idx="4">
                  <c:v>2.6986343291114097E-3</c:v>
                </c:pt>
              </c:numCache>
            </c:numRef>
          </c:val>
          <c:extLst>
            <c:ext xmlns:c16="http://schemas.microsoft.com/office/drawing/2014/chart" uri="{C3380CC4-5D6E-409C-BE32-E72D297353CC}">
              <c16:uniqueId val="{0000000A-6018-4FB2-B7BC-5B5F53AFA42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Funding</a:t>
            </a:r>
            <a:r>
              <a:rPr lang="en-US" sz="2000" baseline="0"/>
              <a:t> Support Provided by IWRC from 2020 to 2024 by Institution </a:t>
            </a:r>
          </a:p>
          <a:p>
            <a:pPr>
              <a:defRPr sz="2000"/>
            </a:pPr>
            <a:endParaRPr lang="en-US" sz="2000" baseline="0"/>
          </a:p>
          <a:p>
            <a:pPr>
              <a:defRPr sz="2000"/>
            </a:pP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60-40A8-B8BF-A810775B4A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60-40A8-B8BF-A810775B4A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60-40A8-B8BF-A810775B4A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60-40A8-B8BF-A810775B4A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60-40A8-B8BF-A810775B4A20}"/>
              </c:ext>
            </c:extLst>
          </c:dPt>
          <c:dLbls>
            <c:dLbl>
              <c:idx val="0"/>
              <c:layout>
                <c:manualLayout>
                  <c:x val="-0.30298072418784339"/>
                  <c:y val="-0.1638267668432721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3150205779194586"/>
                      <c:h val="0.15778880320712987"/>
                    </c:manualLayout>
                  </c15:layout>
                </c:ext>
                <c:ext xmlns:c16="http://schemas.microsoft.com/office/drawing/2014/chart" uri="{C3380CC4-5D6E-409C-BE32-E72D297353CC}">
                  <c16:uniqueId val="{00000001-8460-40A8-B8BF-A810775B4A20}"/>
                </c:ext>
              </c:extLst>
            </c:dLbl>
            <c:dLbl>
              <c:idx val="1"/>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60-40A8-B8BF-A810775B4A20}"/>
                </c:ext>
              </c:extLst>
            </c:dLbl>
            <c:dLbl>
              <c:idx val="2"/>
              <c:layout>
                <c:manualLayout>
                  <c:x val="-0.19891227946680459"/>
                  <c:y val="3.0178408095311908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907516216331241"/>
                      <c:h val="0.15705889581814453"/>
                    </c:manualLayout>
                  </c15:layout>
                </c:ext>
                <c:ext xmlns:c16="http://schemas.microsoft.com/office/drawing/2014/chart" uri="{C3380CC4-5D6E-409C-BE32-E72D297353CC}">
                  <c16:uniqueId val="{00000005-8460-40A8-B8BF-A810775B4A20}"/>
                </c:ext>
              </c:extLst>
            </c:dLbl>
            <c:dLbl>
              <c:idx val="3"/>
              <c:layout>
                <c:manualLayout>
                  <c:x val="0.13677781605002612"/>
                  <c:y val="-2.4306017476193913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44737340864801295"/>
                      <c:h val="0.15705889581814453"/>
                    </c:manualLayout>
                  </c15:layout>
                </c:ext>
                <c:ext xmlns:c16="http://schemas.microsoft.com/office/drawing/2014/chart" uri="{C3380CC4-5D6E-409C-BE32-E72D297353CC}">
                  <c16:uniqueId val="{00000007-8460-40A8-B8BF-A810775B4A20}"/>
                </c:ext>
              </c:extLst>
            </c:dLbl>
            <c:dLbl>
              <c:idx val="4"/>
              <c:layout>
                <c:manualLayout>
                  <c:x val="0.32316000030041836"/>
                  <c:y val="5.5914320569983633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3925183465033883"/>
                      <c:h val="0.13556956357184019"/>
                    </c:manualLayout>
                  </c15:layout>
                </c:ext>
                <c:ext xmlns:c16="http://schemas.microsoft.com/office/drawing/2014/chart" uri="{C3380CC4-5D6E-409C-BE32-E72D297353CC}">
                  <c16:uniqueId val="{00000009-8460-40A8-B8BF-A810775B4A2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Sheet1!$AL$17:$AL$21</c:f>
              <c:strCache>
                <c:ptCount val="5"/>
                <c:pt idx="0">
                  <c:v>University of Illinois Urbana-Champaign</c:v>
                </c:pt>
                <c:pt idx="1">
                  <c:v>Illinois Institute of Technology</c:v>
                </c:pt>
                <c:pt idx="2">
                  <c:v>Southern Illinois University</c:v>
                </c:pt>
                <c:pt idx="3">
                  <c:v>Lewis and Clark Community College</c:v>
                </c:pt>
                <c:pt idx="4">
                  <c:v>Basil's Harvest</c:v>
                </c:pt>
              </c:strCache>
            </c:strRef>
          </c:cat>
          <c:val>
            <c:numRef>
              <c:f>Sheet1!$AM$17:$AM$21</c:f>
              <c:numCache>
                <c:formatCode>"$"#,##0</c:formatCode>
                <c:ptCount val="5"/>
                <c:pt idx="0">
                  <c:v>1522789</c:v>
                </c:pt>
                <c:pt idx="1">
                  <c:v>280000</c:v>
                </c:pt>
                <c:pt idx="2">
                  <c:v>30000</c:v>
                </c:pt>
                <c:pt idx="3">
                  <c:v>15000</c:v>
                </c:pt>
                <c:pt idx="4">
                  <c:v>5000</c:v>
                </c:pt>
              </c:numCache>
            </c:numRef>
          </c:val>
          <c:extLst>
            <c:ext xmlns:c16="http://schemas.microsoft.com/office/drawing/2014/chart" uri="{C3380CC4-5D6E-409C-BE32-E72D297353CC}">
              <c16:uniqueId val="{0000000A-8460-40A8-B8BF-A810775B4A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Funding</a:t>
            </a:r>
            <a:r>
              <a:rPr lang="en-US" sz="2000" baseline="0"/>
              <a:t> Support Provided by IWRC from 2020 to 2024 by Institution (percentage) </a:t>
            </a:r>
          </a:p>
          <a:p>
            <a:pPr>
              <a:defRPr sz="2000"/>
            </a:pPr>
            <a:endParaRPr lang="en-US" sz="2000" baseline="0"/>
          </a:p>
          <a:p>
            <a:pPr>
              <a:defRPr sz="2000"/>
            </a:pP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5B-45F6-B185-87BF8D1E76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5B-45F6-B185-87BF8D1E76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5B-45F6-B185-87BF8D1E76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5B-45F6-B185-87BF8D1E76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5B-45F6-B185-87BF8D1E76F5}"/>
              </c:ext>
            </c:extLst>
          </c:dPt>
          <c:dLbls>
            <c:dLbl>
              <c:idx val="0"/>
              <c:layout>
                <c:manualLayout>
                  <c:x val="-0.28053770758133645"/>
                  <c:y val="-0.17670748547242571"/>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9035652734668321"/>
                      <c:h val="0.15778880320712987"/>
                    </c:manualLayout>
                  </c15:layout>
                </c:ext>
                <c:ext xmlns:c16="http://schemas.microsoft.com/office/drawing/2014/chart" uri="{C3380CC4-5D6E-409C-BE32-E72D297353CC}">
                  <c16:uniqueId val="{00000001-875B-45F6-B185-87BF8D1E76F5}"/>
                </c:ext>
              </c:extLst>
            </c:dLbl>
            <c:dLbl>
              <c:idx val="1"/>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5B-45F6-B185-87BF8D1E76F5}"/>
                </c:ext>
              </c:extLst>
            </c:dLbl>
            <c:dLbl>
              <c:idx val="2"/>
              <c:layout>
                <c:manualLayout>
                  <c:x val="-0.13188195444509421"/>
                  <c:y val="5.0274357616417943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48800469359465404"/>
                      <c:h val="0.15705889581814453"/>
                    </c:manualLayout>
                  </c15:layout>
                </c:ext>
                <c:ext xmlns:c16="http://schemas.microsoft.com/office/drawing/2014/chart" uri="{C3380CC4-5D6E-409C-BE32-E72D297353CC}">
                  <c16:uniqueId val="{00000005-875B-45F6-B185-87BF8D1E76F5}"/>
                </c:ext>
              </c:extLst>
            </c:dLbl>
            <c:dLbl>
              <c:idx val="3"/>
              <c:layout>
                <c:manualLayout>
                  <c:x val="9.6567411296701239E-2"/>
                  <c:y val="-1.57188717234249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59886377074193464"/>
                      <c:h val="0.15705889581814453"/>
                    </c:manualLayout>
                  </c15:layout>
                </c:ext>
                <c:ext xmlns:c16="http://schemas.microsoft.com/office/drawing/2014/chart" uri="{C3380CC4-5D6E-409C-BE32-E72D297353CC}">
                  <c16:uniqueId val="{00000007-875B-45F6-B185-87BF8D1E76F5}"/>
                </c:ext>
              </c:extLst>
            </c:dLbl>
            <c:dLbl>
              <c:idx val="4"/>
              <c:layout>
                <c:manualLayout>
                  <c:x val="0.30560423036136641"/>
                  <c:y val="5.644932679650949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875B-45F6-B185-87BF8D1E76F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Sheet1!$AL$17:$AL$21</c:f>
              <c:strCache>
                <c:ptCount val="5"/>
                <c:pt idx="0">
                  <c:v>University of Illinois Urbana-Champaign</c:v>
                </c:pt>
                <c:pt idx="1">
                  <c:v>Illinois Institute of Technology</c:v>
                </c:pt>
                <c:pt idx="2">
                  <c:v>Southern Illinois University</c:v>
                </c:pt>
                <c:pt idx="3">
                  <c:v>Lewis and Clark Community College</c:v>
                </c:pt>
                <c:pt idx="4">
                  <c:v>Basil's Harvest</c:v>
                </c:pt>
              </c:strCache>
            </c:strRef>
          </c:cat>
          <c:val>
            <c:numRef>
              <c:f>Sheet1!$AN$17:$AN$21</c:f>
              <c:numCache>
                <c:formatCode>0.00%</c:formatCode>
                <c:ptCount val="5"/>
                <c:pt idx="0">
                  <c:v>0.82189013427864699</c:v>
                </c:pt>
                <c:pt idx="1">
                  <c:v>0.15112352243023897</c:v>
                </c:pt>
                <c:pt idx="2">
                  <c:v>1.6191805974668461E-2</c:v>
                </c:pt>
                <c:pt idx="3">
                  <c:v>8.0959029873342303E-3</c:v>
                </c:pt>
                <c:pt idx="4">
                  <c:v>2.6986343291114097E-3</c:v>
                </c:pt>
              </c:numCache>
            </c:numRef>
          </c:val>
          <c:extLst>
            <c:ext xmlns:c16="http://schemas.microsoft.com/office/drawing/2014/chart" uri="{C3380CC4-5D6E-409C-BE32-E72D297353CC}">
              <c16:uniqueId val="{0000000A-875B-45F6-B185-87BF8D1E76F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2000" b="1" i="0" u="none" strike="noStrike" kern="1200" cap="none" spc="20" baseline="0">
                <a:solidFill>
                  <a:schemeClr val="accent6"/>
                </a:solidFill>
                <a:latin typeface="Arial" panose="020B0604020202020204" pitchFamily="34" charset="0"/>
                <a:ea typeface="+mn-ea"/>
                <a:cs typeface="Arial" panose="020B0604020202020204" pitchFamily="34" charset="0"/>
              </a:defRPr>
            </a:pPr>
            <a:r>
              <a:rPr lang="en-US" sz="2000" b="1">
                <a:solidFill>
                  <a:schemeClr val="accent6"/>
                </a:solidFill>
              </a:rPr>
              <a:t>This is a placeholder</a:t>
            </a:r>
          </a:p>
        </c:rich>
      </c:tx>
      <c:layout>
        <c:manualLayout>
          <c:xMode val="edge"/>
          <c:yMode val="edge"/>
          <c:x val="6.7559287996657377E-2"/>
          <c:y val="1.5400479931098011E-2"/>
        </c:manualLayout>
      </c:layout>
      <c:overlay val="0"/>
      <c:spPr>
        <a:noFill/>
        <a:ln>
          <a:noFill/>
        </a:ln>
        <a:effectLst/>
      </c:spPr>
      <c:txPr>
        <a:bodyPr rot="0" spcFirstLastPara="1" vertOverflow="ellipsis" vert="horz" wrap="square" anchor="t" anchorCtr="0"/>
        <a:lstStyle/>
        <a:p>
          <a:pPr>
            <a:defRPr sz="2000" b="1" i="0" u="none" strike="noStrike" kern="1200" cap="none" spc="20" baseline="0">
              <a:solidFill>
                <a:schemeClr val="accent6"/>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Sheet1!$U$30</c:f>
              <c:strCache>
                <c:ptCount val="1"/>
                <c:pt idx="0">
                  <c:v>Funding by Department</c:v>
                </c:pt>
              </c:strCache>
            </c:strRef>
          </c:tx>
          <c:spPr>
            <a:solidFill>
              <a:srgbClr val="13136C"/>
            </a:solidFill>
            <a:ln w="9525" cap="flat" cmpd="sng" algn="ctr">
              <a:solidFill>
                <a:srgbClr val="13136C"/>
              </a:solidFill>
              <a:round/>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C9-4F05-B1B7-E0F264C09C39}"/>
                </c:ext>
              </c:extLst>
            </c:dLbl>
            <c:dLbl>
              <c:idx val="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C9-4F05-B1B7-E0F264C09C39}"/>
                </c:ext>
              </c:extLst>
            </c:dLbl>
            <c:dLbl>
              <c:idx val="7"/>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C9-4F05-B1B7-E0F264C09C39}"/>
                </c:ext>
              </c:extLst>
            </c:dLbl>
            <c:dLbl>
              <c:idx val="8"/>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C9-4F05-B1B7-E0F264C09C39}"/>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C9-4F05-B1B7-E0F264C09C39}"/>
                </c:ext>
              </c:extLst>
            </c:dLbl>
            <c:dLbl>
              <c:idx val="1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C9-4F05-B1B7-E0F264C09C39}"/>
                </c:ext>
              </c:extLst>
            </c:dLbl>
            <c:dLbl>
              <c:idx val="1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C9-4F05-B1B7-E0F264C09C39}"/>
                </c:ext>
              </c:extLst>
            </c:dLbl>
            <c:dLbl>
              <c:idx val="1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C9-4F05-B1B7-E0F264C09C39}"/>
                </c:ext>
              </c:extLst>
            </c:dLbl>
            <c:dLbl>
              <c:idx val="1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C9-4F05-B1B7-E0F264C09C39}"/>
                </c:ext>
              </c:extLst>
            </c:dLbl>
            <c:spPr>
              <a:noFill/>
              <a:ln>
                <a:noFill/>
              </a:ln>
              <a:effectLst/>
            </c:spPr>
            <c:txPr>
              <a:bodyPr rot="0" spcFirstLastPara="1" vertOverflow="ellipsis" vert="horz" wrap="square" anchor="ctr" anchorCtr="1"/>
              <a:lstStyle/>
              <a:p>
                <a:pPr>
                  <a:defRPr sz="1800" b="1" i="0" u="none" strike="noStrike" kern="1200" baseline="0">
                    <a:solidFill>
                      <a:srgbClr val="E84A27"/>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Sheet1!$T$33:$T$46</c:f>
              <c:strCache>
                <c:ptCount val="14"/>
                <c:pt idx="0">
                  <c:v>Civil, Architectural, and Environmental Engineering</c:v>
                </c:pt>
                <c:pt idx="1">
                  <c:v>Geography, Geology, and the Environment</c:v>
                </c:pt>
                <c:pt idx="2">
                  <c:v>Civil and Environmental Engineering</c:v>
                </c:pt>
                <c:pt idx="3">
                  <c:v>Illinois Natural History Survey</c:v>
                </c:pt>
                <c:pt idx="4">
                  <c:v>Natural Resources &amp; Environmental Sciences</c:v>
                </c:pt>
                <c:pt idx="5">
                  <c:v>Illinois State Geological Survey</c:v>
                </c:pt>
                <c:pt idx="6">
                  <c:v>Illinois Sustainable Technology Center</c:v>
                </c:pt>
                <c:pt idx="7">
                  <c:v>Geography and Geographic Information Science</c:v>
                </c:pt>
                <c:pt idx="8">
                  <c:v>Chemical and Biomolecular Engineering</c:v>
                </c:pt>
                <c:pt idx="9">
                  <c:v>Landscape Architecture</c:v>
                </c:pt>
                <c:pt idx="10">
                  <c:v>School of Integrative Biology</c:v>
                </c:pt>
                <c:pt idx="11">
                  <c:v>Food Science &amp; Human Nutrition</c:v>
                </c:pt>
                <c:pt idx="12">
                  <c:v>Nuclear, Plasma &amp; Radiological Engineering</c:v>
                </c:pt>
                <c:pt idx="13">
                  <c:v>School of Earth Systems and Sustainability</c:v>
                </c:pt>
              </c:strCache>
            </c:strRef>
          </c:cat>
          <c:val>
            <c:numRef>
              <c:f>Sheet1!$U$33:$U$46</c:f>
              <c:numCache>
                <c:formatCode>_("$"* #,##0_);_("$"* \(#,##0\);_("$"* "-"??_);_(@_)</c:formatCode>
                <c:ptCount val="14"/>
                <c:pt idx="0">
                  <c:v>280000</c:v>
                </c:pt>
                <c:pt idx="1">
                  <c:v>9987</c:v>
                </c:pt>
                <c:pt idx="2">
                  <c:v>473013</c:v>
                </c:pt>
                <c:pt idx="3">
                  <c:v>437459</c:v>
                </c:pt>
                <c:pt idx="4">
                  <c:v>250624</c:v>
                </c:pt>
                <c:pt idx="5">
                  <c:v>227622</c:v>
                </c:pt>
                <c:pt idx="6">
                  <c:v>49986</c:v>
                </c:pt>
                <c:pt idx="7">
                  <c:v>19200</c:v>
                </c:pt>
                <c:pt idx="8">
                  <c:v>15000</c:v>
                </c:pt>
                <c:pt idx="9">
                  <c:v>10000</c:v>
                </c:pt>
                <c:pt idx="10">
                  <c:v>10000</c:v>
                </c:pt>
                <c:pt idx="11">
                  <c:v>9999</c:v>
                </c:pt>
                <c:pt idx="12">
                  <c:v>9999</c:v>
                </c:pt>
                <c:pt idx="13">
                  <c:v>30000</c:v>
                </c:pt>
              </c:numCache>
            </c:numRef>
          </c:val>
          <c:extLst>
            <c:ext xmlns:c16="http://schemas.microsoft.com/office/drawing/2014/chart" uri="{C3380CC4-5D6E-409C-BE32-E72D297353CC}">
              <c16:uniqueId val="{00000000-856C-48C2-8B05-712BE1E6D98E}"/>
            </c:ext>
          </c:extLst>
        </c:ser>
        <c:dLbls>
          <c:dLblPos val="inEnd"/>
          <c:showLegendKey val="0"/>
          <c:showVal val="1"/>
          <c:showCatName val="0"/>
          <c:showSerName val="0"/>
          <c:showPercent val="0"/>
          <c:showBubbleSize val="0"/>
        </c:dLbls>
        <c:gapWidth val="100"/>
        <c:axId val="1411969151"/>
        <c:axId val="1307435583"/>
      </c:barChart>
      <c:catAx>
        <c:axId val="14119691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rgbClr val="13136C"/>
                </a:solidFill>
                <a:latin typeface="Arial" panose="020B0604020202020204" pitchFamily="34" charset="0"/>
                <a:ea typeface="+mn-ea"/>
                <a:cs typeface="Arial" panose="020B0604020202020204" pitchFamily="34" charset="0"/>
              </a:defRPr>
            </a:pPr>
            <a:endParaRPr lang="en-US"/>
          </a:p>
        </c:txPr>
        <c:crossAx val="1307435583"/>
        <c:crosses val="autoZero"/>
        <c:auto val="0"/>
        <c:lblAlgn val="ctr"/>
        <c:lblOffset val="100"/>
        <c:noMultiLvlLbl val="0"/>
      </c:catAx>
      <c:valAx>
        <c:axId val="1307435583"/>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one"/>
        <c:spPr>
          <a:noFill/>
          <a:ln>
            <a:noFill/>
          </a:ln>
          <a:effectLst/>
        </c:spPr>
        <c:txPr>
          <a:bodyPr rot="-60000000" spcFirstLastPara="1" vertOverflow="ellipsis" vert="horz" wrap="square" anchor="ctr" anchorCtr="1"/>
          <a:lstStyle/>
          <a:p>
            <a:pPr>
              <a:defRPr sz="1800" b="0" i="0" u="none" strike="noStrike" kern="1200" baseline="0">
                <a:solidFill>
                  <a:srgbClr val="E84A27"/>
                </a:solidFill>
                <a:latin typeface="Arial" panose="020B0604020202020204" pitchFamily="34" charset="0"/>
                <a:ea typeface="+mn-ea"/>
                <a:cs typeface="Arial" panose="020B0604020202020204" pitchFamily="34" charset="0"/>
              </a:defRPr>
            </a:pPr>
            <a:endParaRPr lang="en-US"/>
          </a:p>
        </c:txPr>
        <c:crossAx val="141196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13136C"/>
      </a:solidFill>
      <a:round/>
    </a:ln>
    <a:effectLst/>
  </c:spPr>
  <c:txPr>
    <a:bodyPr/>
    <a:lstStyle/>
    <a:p>
      <a:pPr>
        <a:defRPr sz="1800">
          <a:solidFill>
            <a:srgbClr val="E84A27"/>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plotArea>
      <cx:plotAreaRegion>
        <cx:series layoutId="treemap" uniqueId="{1369BFC4-08FB-48DE-A4E5-F8C1A439F2F3}">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TOPIC AREAS OF CONCERN IN ILLINOIS</cx:v>
        </cx:txData>
      </cx:tx>
      <cx:txPr>
        <a:bodyPr vertOverflow="overflow" horzOverflow="overflow" wrap="square" lIns="0" tIns="0" rIns="0" bIns="0"/>
        <a:lstStyle/>
        <a:p>
          <a:pPr algn="ctr" rtl="0">
            <a:defRPr sz="2400" b="1" i="0">
              <a:solidFill>
                <a:srgbClr val="258372"/>
              </a:solidFill>
              <a:latin typeface="Arial" panose="020B0604020202020204" pitchFamily="34" charset="0"/>
              <a:ea typeface="Arial" panose="020B0604020202020204" pitchFamily="34" charset="0"/>
              <a:cs typeface="Arial" panose="020B0604020202020204" pitchFamily="34" charset="0"/>
            </a:defRPr>
          </a:pPr>
          <a:r>
            <a:rPr lang="en-US" sz="2400" b="1">
              <a:solidFill>
                <a:srgbClr val="13136C"/>
              </a:solidFill>
              <a:latin typeface="Arial" panose="020B0604020202020204" pitchFamily="34" charset="0"/>
              <a:cs typeface="Arial" panose="020B0604020202020204" pitchFamily="34" charset="0"/>
            </a:rPr>
            <a:t>TOPIC AREAS OF CONCERN IN ILLINOIS</a:t>
          </a:r>
        </a:p>
      </cx:txPr>
    </cx:title>
    <cx:plotArea>
      <cx:plotAreaRegion>
        <cx:series layoutId="funnel" uniqueId="{928D95DA-A9EF-4C15-BAD2-6FF4B124AA53}">
          <cx:spPr>
            <a:solidFill>
              <a:srgbClr val="E84A27">
                <a:alpha val="95686"/>
              </a:srgbClr>
            </a:solidFill>
          </cx:spPr>
          <cx:dataLabels>
            <cx:txPr>
              <a:bodyPr vertOverflow="overflow" horzOverflow="overflow" wrap="square" lIns="0" tIns="0" rIns="0" bIns="0"/>
              <a:lstStyle/>
              <a:p>
                <a:pPr algn="ctr" rtl="0">
                  <a:defRPr sz="1600" b="0" i="0">
                    <a:solidFill>
                      <a:srgbClr val="13136C"/>
                    </a:solidFill>
                    <a:latin typeface="Arial" panose="020B0604020202020204" pitchFamily="34" charset="0"/>
                    <a:ea typeface="Arial" panose="020B0604020202020204" pitchFamily="34" charset="0"/>
                    <a:cs typeface="Arial" panose="020B0604020202020204" pitchFamily="34" charset="0"/>
                  </a:defRPr>
                </a:pPr>
                <a:endParaRPr lang="en-US" sz="1600" b="0">
                  <a:solidFill>
                    <a:srgbClr val="13136C"/>
                  </a:solidFill>
                  <a:latin typeface="Arial" panose="020B0604020202020204" pitchFamily="34" charset="0"/>
                  <a:cs typeface="Arial" panose="020B0604020202020204"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600" b="0" i="0">
                <a:solidFill>
                  <a:srgbClr val="13136C"/>
                </a:solidFill>
                <a:latin typeface="Arial" panose="020B0604020202020204" pitchFamily="34" charset="0"/>
                <a:ea typeface="Arial" panose="020B0604020202020204" pitchFamily="34" charset="0"/>
                <a:cs typeface="Arial" panose="020B0604020202020204" pitchFamily="34" charset="0"/>
              </a:defRPr>
            </a:pPr>
            <a:endParaRPr lang="en-US" sz="1600" b="0">
              <a:solidFill>
                <a:srgbClr val="13136C"/>
              </a:solidFill>
              <a:latin typeface="Arial" panose="020B0604020202020204" pitchFamily="34" charset="0"/>
              <a:cs typeface="Arial" panose="020B0604020202020204" pitchFamily="34" charset="0"/>
            </a:endParaRPr>
          </a:p>
        </cx:txPr>
      </cx:axis>
    </cx:plotArea>
  </cx:chart>
  <cx:spPr>
    <a:ln w="25400">
      <a:solidFill>
        <a:srgbClr val="13136C"/>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1.xml"/><Relationship Id="rId7" Type="http://schemas.openxmlformats.org/officeDocument/2006/relationships/chart" Target="../charts/chart7.xml"/><Relationship Id="rId12" Type="http://schemas.openxmlformats.org/officeDocument/2006/relationships/chart" Target="../charts/chart10.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6.xml"/><Relationship Id="rId11" Type="http://schemas.microsoft.com/office/2007/relationships/hdphoto" Target="../media/hdphoto1.wdp"/><Relationship Id="rId5" Type="http://schemas.microsoft.com/office/2014/relationships/chartEx" Target="../charts/chartEx2.xml"/><Relationship Id="rId10" Type="http://schemas.openxmlformats.org/officeDocument/2006/relationships/image" Target="../media/image2.png"/><Relationship Id="rId4" Type="http://schemas.openxmlformats.org/officeDocument/2006/relationships/chart" Target="../charts/chart5.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409575</xdr:colOff>
      <xdr:row>5</xdr:row>
      <xdr:rowOff>95250</xdr:rowOff>
    </xdr:from>
    <xdr:to>
      <xdr:col>19</xdr:col>
      <xdr:colOff>104775</xdr:colOff>
      <xdr:row>17</xdr:row>
      <xdr:rowOff>209550</xdr:rowOff>
    </xdr:to>
    <xdr:graphicFrame macro="">
      <xdr:nvGraphicFramePr>
        <xdr:cNvPr id="2" name="Chart 1">
          <a:extLst>
            <a:ext uri="{FF2B5EF4-FFF2-40B4-BE49-F238E27FC236}">
              <a16:creationId xmlns:a16="http://schemas.microsoft.com/office/drawing/2014/main" id="{F26870D6-C280-675B-A2EB-B9170058B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323849</xdr:colOff>
      <xdr:row>18</xdr:row>
      <xdr:rowOff>114300</xdr:rowOff>
    </xdr:from>
    <xdr:to>
      <xdr:col>10</xdr:col>
      <xdr:colOff>410307</xdr:colOff>
      <xdr:row>32</xdr:row>
      <xdr:rowOff>65942</xdr:rowOff>
    </xdr:to>
    <xdr:graphicFrame macro="">
      <xdr:nvGraphicFramePr>
        <xdr:cNvPr id="3" name="Chart 2">
          <a:extLst>
            <a:ext uri="{FF2B5EF4-FFF2-40B4-BE49-F238E27FC236}">
              <a16:creationId xmlns:a16="http://schemas.microsoft.com/office/drawing/2014/main" id="{E438FC26-2919-ACA7-D922-E023280D7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416719</xdr:colOff>
      <xdr:row>93</xdr:row>
      <xdr:rowOff>173036</xdr:rowOff>
    </xdr:from>
    <xdr:to>
      <xdr:col>12</xdr:col>
      <xdr:colOff>2820987</xdr:colOff>
      <xdr:row>129</xdr:row>
      <xdr:rowOff>115095</xdr:rowOff>
    </xdr:to>
    <xdr:graphicFrame macro="">
      <xdr:nvGraphicFramePr>
        <xdr:cNvPr id="10" name="Chart 9">
          <a:extLst>
            <a:ext uri="{FF2B5EF4-FFF2-40B4-BE49-F238E27FC236}">
              <a16:creationId xmlns:a16="http://schemas.microsoft.com/office/drawing/2014/main" id="{C1452A4D-C3A6-B7CE-D409-91E75AFFF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511175</xdr:colOff>
      <xdr:row>92</xdr:row>
      <xdr:rowOff>99483</xdr:rowOff>
    </xdr:from>
    <xdr:to>
      <xdr:col>17</xdr:col>
      <xdr:colOff>1958975</xdr:colOff>
      <xdr:row>118</xdr:row>
      <xdr:rowOff>6350</xdr:rowOff>
    </xdr:to>
    <xdr:graphicFrame macro="">
      <xdr:nvGraphicFramePr>
        <xdr:cNvPr id="23" name="Chart 22">
          <a:extLst>
            <a:ext uri="{FF2B5EF4-FFF2-40B4-BE49-F238E27FC236}">
              <a16:creationId xmlns:a16="http://schemas.microsoft.com/office/drawing/2014/main" id="{4497727A-2D33-37C1-5624-969AA6F3C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763851</xdr:colOff>
      <xdr:row>68</xdr:row>
      <xdr:rowOff>142345</xdr:rowOff>
    </xdr:from>
    <xdr:to>
      <xdr:col>17</xdr:col>
      <xdr:colOff>1915584</xdr:colOff>
      <xdr:row>89</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102065B-7DAC-9E72-5E67-99942264D4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280326" y="16925395"/>
              <a:ext cx="10009983" cy="4553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373592</xdr:colOff>
      <xdr:row>60</xdr:row>
      <xdr:rowOff>86843</xdr:rowOff>
    </xdr:from>
    <xdr:to>
      <xdr:col>79</xdr:col>
      <xdr:colOff>702418</xdr:colOff>
      <xdr:row>134</xdr:row>
      <xdr:rowOff>153441</xdr:rowOff>
    </xdr:to>
    <xdr:graphicFrame macro="">
      <xdr:nvGraphicFramePr>
        <xdr:cNvPr id="3" name="Chart 2">
          <a:extLst>
            <a:ext uri="{FF2B5EF4-FFF2-40B4-BE49-F238E27FC236}">
              <a16:creationId xmlns:a16="http://schemas.microsoft.com/office/drawing/2014/main" id="{DD3B8C92-5E3D-45B7-AF29-5E5F126AA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99</xdr:col>
      <xdr:colOff>0</xdr:colOff>
      <xdr:row>23</xdr:row>
      <xdr:rowOff>0</xdr:rowOff>
    </xdr:from>
    <xdr:to>
      <xdr:col>100</xdr:col>
      <xdr:colOff>57150</xdr:colOff>
      <xdr:row>26</xdr:row>
      <xdr:rowOff>0</xdr:rowOff>
    </xdr:to>
    <xdr:sp macro="" textlink="">
      <xdr:nvSpPr>
        <xdr:cNvPr id="1025" name="Text Box 1">
          <a:extLst>
            <a:ext uri="{FF2B5EF4-FFF2-40B4-BE49-F238E27FC236}">
              <a16:creationId xmlns:a16="http://schemas.microsoft.com/office/drawing/2014/main" id="{E9CD1257-ABF0-20AF-8253-2C6EAF6BA9CA}"/>
            </a:ext>
          </a:extLst>
        </xdr:cNvPr>
        <xdr:cNvSpPr txBox="1">
          <a:spLocks noChangeArrowheads="1"/>
        </xdr:cNvSpPr>
      </xdr:nvSpPr>
      <xdr:spPr bwMode="auto">
        <a:xfrm>
          <a:off x="89306400" y="43815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96</xdr:col>
      <xdr:colOff>424997</xdr:colOff>
      <xdr:row>33</xdr:row>
      <xdr:rowOff>37648</xdr:rowOff>
    </xdr:from>
    <xdr:to>
      <xdr:col>99</xdr:col>
      <xdr:colOff>197757</xdr:colOff>
      <xdr:row>34</xdr:row>
      <xdr:rowOff>37647</xdr:rowOff>
    </xdr:to>
    <xdr:sp macro="" textlink="">
      <xdr:nvSpPr>
        <xdr:cNvPr id="18" name="Rectangle 17">
          <a:extLst>
            <a:ext uri="{FF2B5EF4-FFF2-40B4-BE49-F238E27FC236}">
              <a16:creationId xmlns:a16="http://schemas.microsoft.com/office/drawing/2014/main" id="{C101A4DA-E10D-4253-A35C-AF86345C9578}"/>
            </a:ext>
          </a:extLst>
        </xdr:cNvPr>
        <xdr:cNvSpPr/>
      </xdr:nvSpPr>
      <xdr:spPr>
        <a:xfrm>
          <a:off x="87810068" y="7349219"/>
          <a:ext cx="1596118" cy="29935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13136C"/>
              </a:solidFill>
              <a:latin typeface="Arial" panose="020B0604020202020204" pitchFamily="34" charset="0"/>
              <a:cs typeface="Arial" panose="020B0604020202020204" pitchFamily="34" charset="0"/>
            </a:rPr>
            <a:t>$23,988</a:t>
          </a:r>
        </a:p>
      </xdr:txBody>
    </xdr:sp>
    <xdr:clientData/>
  </xdr:twoCellAnchor>
  <xdr:twoCellAnchor>
    <xdr:from>
      <xdr:col>83</xdr:col>
      <xdr:colOff>154669</xdr:colOff>
      <xdr:row>11</xdr:row>
      <xdr:rowOff>27214</xdr:rowOff>
    </xdr:from>
    <xdr:to>
      <xdr:col>96</xdr:col>
      <xdr:colOff>421819</xdr:colOff>
      <xdr:row>29</xdr:row>
      <xdr:rowOff>515710</xdr:rowOff>
    </xdr:to>
    <xdr:grpSp>
      <xdr:nvGrpSpPr>
        <xdr:cNvPr id="21" name="Group 20">
          <a:extLst>
            <a:ext uri="{FF2B5EF4-FFF2-40B4-BE49-F238E27FC236}">
              <a16:creationId xmlns:a16="http://schemas.microsoft.com/office/drawing/2014/main" id="{7DBC1BF3-D118-67F9-92F4-14882A58FCC4}"/>
            </a:ext>
          </a:extLst>
        </xdr:cNvPr>
        <xdr:cNvGrpSpPr/>
      </xdr:nvGrpSpPr>
      <xdr:grpSpPr>
        <a:xfrm>
          <a:off x="99296312" y="2422071"/>
          <a:ext cx="8227328" cy="4407353"/>
          <a:chOff x="80745802" y="2046582"/>
          <a:chExt cx="7745184" cy="3627210"/>
        </a:xfrm>
      </xdr:grpSpPr>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A0E10492-3445-6161-D660-01C96738919D}"/>
                  </a:ext>
                </a:extLst>
              </xdr:cNvPr>
              <xdr:cNvGraphicFramePr/>
            </xdr:nvGraphicFramePr>
            <xdr:xfrm>
              <a:off x="80745802" y="2046582"/>
              <a:ext cx="7745184" cy="362721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745802" y="2046582"/>
                <a:ext cx="7745184" cy="36272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4" name="Rectangle 13">
            <a:extLst>
              <a:ext uri="{FF2B5EF4-FFF2-40B4-BE49-F238E27FC236}">
                <a16:creationId xmlns:a16="http://schemas.microsoft.com/office/drawing/2014/main" id="{2840D9F6-3957-ED5B-299F-94AE0A7C01C1}"/>
              </a:ext>
            </a:extLst>
          </xdr:cNvPr>
          <xdr:cNvSpPr/>
        </xdr:nvSpPr>
        <xdr:spPr>
          <a:xfrm>
            <a:off x="87312492" y="2531521"/>
            <a:ext cx="1047471" cy="926078"/>
          </a:xfrm>
          <a:prstGeom prst="rect">
            <a:avLst/>
          </a:prstGeom>
          <a:solidFill>
            <a:srgbClr val="E84A27"/>
          </a:solidFill>
          <a:ln>
            <a:solidFill>
              <a:srgbClr val="25837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lt1"/>
                </a:solidFill>
                <a:effectLst/>
                <a:latin typeface="+mn-lt"/>
                <a:ea typeface="+mn-ea"/>
                <a:cs typeface="+mn-cs"/>
              </a:rPr>
              <a:t>Funding managed by the IWRC</a:t>
            </a:r>
            <a:endParaRPr lang="en-US" sz="1400" b="1"/>
          </a:p>
        </xdr:txBody>
      </xdr:sp>
      <xdr:sp macro="" textlink="">
        <xdr:nvSpPr>
          <xdr:cNvPr id="15" name="Rectangle 14">
            <a:extLst>
              <a:ext uri="{FF2B5EF4-FFF2-40B4-BE49-F238E27FC236}">
                <a16:creationId xmlns:a16="http://schemas.microsoft.com/office/drawing/2014/main" id="{9C7F9933-3F4B-6FBD-12C8-3B2D7186C678}"/>
              </a:ext>
            </a:extLst>
          </xdr:cNvPr>
          <xdr:cNvSpPr/>
        </xdr:nvSpPr>
        <xdr:spPr>
          <a:xfrm>
            <a:off x="85150722" y="3145371"/>
            <a:ext cx="1596118" cy="299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a:solidFill>
                  <a:srgbClr val="13136C"/>
                </a:solidFill>
                <a:latin typeface="Arial" panose="020B0604020202020204" pitchFamily="34" charset="0"/>
                <a:cs typeface="Arial" panose="020B0604020202020204" pitchFamily="34" charset="0"/>
              </a:rPr>
              <a:t>$23,988</a:t>
            </a:r>
          </a:p>
        </xdr:txBody>
      </xdr:sp>
      <xdr:sp macro="" textlink="">
        <xdr:nvSpPr>
          <xdr:cNvPr id="16" name="Rectangle 15">
            <a:extLst>
              <a:ext uri="{FF2B5EF4-FFF2-40B4-BE49-F238E27FC236}">
                <a16:creationId xmlns:a16="http://schemas.microsoft.com/office/drawing/2014/main" id="{17575701-9C5A-4C32-8D8B-6E26A5B209B0}"/>
              </a:ext>
            </a:extLst>
          </xdr:cNvPr>
          <xdr:cNvSpPr/>
        </xdr:nvSpPr>
        <xdr:spPr>
          <a:xfrm>
            <a:off x="85150722" y="3462073"/>
            <a:ext cx="1596118" cy="299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a:solidFill>
                  <a:srgbClr val="13136C"/>
                </a:solidFill>
                <a:latin typeface="Arial" panose="020B0604020202020204" pitchFamily="34" charset="0"/>
                <a:cs typeface="Arial" panose="020B0604020202020204" pitchFamily="34" charset="0"/>
              </a:rPr>
              <a:t>$29,987</a:t>
            </a:r>
          </a:p>
        </xdr:txBody>
      </xdr:sp>
      <xdr:sp macro="" textlink="">
        <xdr:nvSpPr>
          <xdr:cNvPr id="17" name="Rectangle 16">
            <a:extLst>
              <a:ext uri="{FF2B5EF4-FFF2-40B4-BE49-F238E27FC236}">
                <a16:creationId xmlns:a16="http://schemas.microsoft.com/office/drawing/2014/main" id="{64C50522-5F9A-48A4-A90C-FACB4D0A2717}"/>
              </a:ext>
            </a:extLst>
          </xdr:cNvPr>
          <xdr:cNvSpPr/>
        </xdr:nvSpPr>
        <xdr:spPr>
          <a:xfrm>
            <a:off x="85150722" y="2515140"/>
            <a:ext cx="1596118" cy="2961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a:solidFill>
                  <a:srgbClr val="13136C"/>
                </a:solidFill>
                <a:latin typeface="Arial" panose="020B0604020202020204" pitchFamily="34" charset="0"/>
                <a:cs typeface="Arial" panose="020B0604020202020204" pitchFamily="34" charset="0"/>
              </a:rPr>
              <a:t>$10,000</a:t>
            </a:r>
          </a:p>
        </xdr:txBody>
      </xdr:sp>
      <xdr:sp macro="" textlink="">
        <xdr:nvSpPr>
          <xdr:cNvPr id="19" name="Rectangle 18">
            <a:extLst>
              <a:ext uri="{FF2B5EF4-FFF2-40B4-BE49-F238E27FC236}">
                <a16:creationId xmlns:a16="http://schemas.microsoft.com/office/drawing/2014/main" id="{BA100CB7-DF85-4550-85B6-CA180EDAE640}"/>
              </a:ext>
            </a:extLst>
          </xdr:cNvPr>
          <xdr:cNvSpPr/>
        </xdr:nvSpPr>
        <xdr:spPr>
          <a:xfrm>
            <a:off x="85152309" y="2828668"/>
            <a:ext cx="1592943" cy="299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a:solidFill>
                  <a:srgbClr val="13136C"/>
                </a:solidFill>
                <a:latin typeface="Arial" panose="020B0604020202020204" pitchFamily="34" charset="0"/>
                <a:cs typeface="Arial" panose="020B0604020202020204" pitchFamily="34" charset="0"/>
              </a:rPr>
              <a:t>$15,700</a:t>
            </a:r>
          </a:p>
        </xdr:txBody>
      </xdr:sp>
    </xdr:grpSp>
    <xdr:clientData/>
  </xdr:twoCellAnchor>
  <xdr:twoCellAnchor>
    <xdr:from>
      <xdr:col>97</xdr:col>
      <xdr:colOff>92529</xdr:colOff>
      <xdr:row>35</xdr:row>
      <xdr:rowOff>155576</xdr:rowOff>
    </xdr:from>
    <xdr:to>
      <xdr:col>99</xdr:col>
      <xdr:colOff>473075</xdr:colOff>
      <xdr:row>36</xdr:row>
      <xdr:rowOff>155576</xdr:rowOff>
    </xdr:to>
    <xdr:sp macro="" textlink="">
      <xdr:nvSpPr>
        <xdr:cNvPr id="20" name="Rectangle 19">
          <a:extLst>
            <a:ext uri="{FF2B5EF4-FFF2-40B4-BE49-F238E27FC236}">
              <a16:creationId xmlns:a16="http://schemas.microsoft.com/office/drawing/2014/main" id="{7B696D92-E5CC-4A1A-8858-2D3DB8CFEFA5}"/>
            </a:ext>
          </a:extLst>
        </xdr:cNvPr>
        <xdr:cNvSpPr/>
      </xdr:nvSpPr>
      <xdr:spPr>
        <a:xfrm>
          <a:off x="88085386" y="8065862"/>
          <a:ext cx="1596118" cy="29935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13136C"/>
              </a:solidFill>
              <a:latin typeface="Arial" panose="020B0604020202020204" pitchFamily="34" charset="0"/>
              <a:cs typeface="Arial" panose="020B0604020202020204" pitchFamily="34" charset="0"/>
            </a:rPr>
            <a:t>$23,988</a:t>
          </a:r>
        </a:p>
      </xdr:txBody>
    </xdr:sp>
    <xdr:clientData/>
  </xdr:twoCellAnchor>
  <xdr:twoCellAnchor>
    <xdr:from>
      <xdr:col>44</xdr:col>
      <xdr:colOff>440531</xdr:colOff>
      <xdr:row>1</xdr:row>
      <xdr:rowOff>5555</xdr:rowOff>
    </xdr:from>
    <xdr:to>
      <xdr:col>55</xdr:col>
      <xdr:colOff>507999</xdr:colOff>
      <xdr:row>27</xdr:row>
      <xdr:rowOff>142874</xdr:rowOff>
    </xdr:to>
    <xdr:graphicFrame macro="">
      <xdr:nvGraphicFramePr>
        <xdr:cNvPr id="6" name="Chart 5">
          <a:extLst>
            <a:ext uri="{FF2B5EF4-FFF2-40B4-BE49-F238E27FC236}">
              <a16:creationId xmlns:a16="http://schemas.microsoft.com/office/drawing/2014/main" id="{0AAA4404-9823-621B-232E-4768267D1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56</xdr:col>
      <xdr:colOff>0</xdr:colOff>
      <xdr:row>6</xdr:row>
      <xdr:rowOff>0</xdr:rowOff>
    </xdr:from>
    <xdr:to>
      <xdr:col>67</xdr:col>
      <xdr:colOff>67468</xdr:colOff>
      <xdr:row>29</xdr:row>
      <xdr:rowOff>804069</xdr:rowOff>
    </xdr:to>
    <xdr:graphicFrame macro="">
      <xdr:nvGraphicFramePr>
        <xdr:cNvPr id="7" name="Chart 6">
          <a:extLst>
            <a:ext uri="{FF2B5EF4-FFF2-40B4-BE49-F238E27FC236}">
              <a16:creationId xmlns:a16="http://schemas.microsoft.com/office/drawing/2014/main" id="{CA60E985-24F9-4AA9-BE35-5E08EF722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1016000</xdr:colOff>
      <xdr:row>26</xdr:row>
      <xdr:rowOff>15875</xdr:rowOff>
    </xdr:from>
    <xdr:to>
      <xdr:col>39</xdr:col>
      <xdr:colOff>607218</xdr:colOff>
      <xdr:row>44</xdr:row>
      <xdr:rowOff>264319</xdr:rowOff>
    </xdr:to>
    <xdr:graphicFrame macro="">
      <xdr:nvGraphicFramePr>
        <xdr:cNvPr id="9" name="Chart 8">
          <a:extLst>
            <a:ext uri="{FF2B5EF4-FFF2-40B4-BE49-F238E27FC236}">
              <a16:creationId xmlns:a16="http://schemas.microsoft.com/office/drawing/2014/main" id="{661C0772-088D-43DB-B0A0-7348A44A5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0</xdr:colOff>
      <xdr:row>26</xdr:row>
      <xdr:rowOff>0</xdr:rowOff>
    </xdr:from>
    <xdr:to>
      <xdr:col>45</xdr:col>
      <xdr:colOff>337343</xdr:colOff>
      <xdr:row>44</xdr:row>
      <xdr:rowOff>248444</xdr:rowOff>
    </xdr:to>
    <xdr:graphicFrame macro="">
      <xdr:nvGraphicFramePr>
        <xdr:cNvPr id="11" name="Chart 10">
          <a:extLst>
            <a:ext uri="{FF2B5EF4-FFF2-40B4-BE49-F238E27FC236}">
              <a16:creationId xmlns:a16="http://schemas.microsoft.com/office/drawing/2014/main" id="{5DFD4DF4-A757-4AE8-B5E8-949E67A75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1</xdr:colOff>
      <xdr:row>71</xdr:row>
      <xdr:rowOff>0</xdr:rowOff>
    </xdr:from>
    <xdr:to>
      <xdr:col>36</xdr:col>
      <xdr:colOff>11126</xdr:colOff>
      <xdr:row>93</xdr:row>
      <xdr:rowOff>76200</xdr:rowOff>
    </xdr:to>
    <xdr:grpSp>
      <xdr:nvGrpSpPr>
        <xdr:cNvPr id="29" name="Group 28">
          <a:extLst>
            <a:ext uri="{FF2B5EF4-FFF2-40B4-BE49-F238E27FC236}">
              <a16:creationId xmlns:a16="http://schemas.microsoft.com/office/drawing/2014/main" id="{F5452853-95F1-DAB9-704B-17966DED2C7E}"/>
            </a:ext>
          </a:extLst>
        </xdr:cNvPr>
        <xdr:cNvGrpSpPr>
          <a:grpSpLocks noChangeAspect="1"/>
        </xdr:cNvGrpSpPr>
      </xdr:nvGrpSpPr>
      <xdr:grpSpPr>
        <a:xfrm>
          <a:off x="56823430" y="17430750"/>
          <a:ext cx="3167982" cy="4865914"/>
          <a:chOff x="56902350" y="18116550"/>
          <a:chExt cx="6346850" cy="10210800"/>
        </a:xfrm>
      </xdr:grpSpPr>
      <xdr:pic>
        <xdr:nvPicPr>
          <xdr:cNvPr id="5" name="Picture 4">
            <a:extLst>
              <a:ext uri="{FF2B5EF4-FFF2-40B4-BE49-F238E27FC236}">
                <a16:creationId xmlns:a16="http://schemas.microsoft.com/office/drawing/2014/main" id="{C95FCC24-F233-6165-FE3C-F96A13A16059}"/>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sharpenSoften amount="85000"/>
                    </a14:imgEffect>
                    <a14:imgEffect>
                      <a14:saturation sat="128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56902350" y="18116550"/>
            <a:ext cx="6346850" cy="10058400"/>
          </a:xfrm>
          <a:prstGeom prst="rect">
            <a:avLst/>
          </a:prstGeom>
        </xdr:spPr>
      </xdr:pic>
      <xdr:sp macro="" textlink="">
        <xdr:nvSpPr>
          <xdr:cNvPr id="12" name="TextBox 11">
            <a:extLst>
              <a:ext uri="{FF2B5EF4-FFF2-40B4-BE49-F238E27FC236}">
                <a16:creationId xmlns:a16="http://schemas.microsoft.com/office/drawing/2014/main" id="{416776E1-9B76-E825-1E9A-CB2F9E30D2EC}"/>
              </a:ext>
            </a:extLst>
          </xdr:cNvPr>
          <xdr:cNvSpPr txBox="1"/>
        </xdr:nvSpPr>
        <xdr:spPr>
          <a:xfrm>
            <a:off x="57207150" y="27774900"/>
            <a:ext cx="4038598"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kern="1200"/>
              <a:t>Source: GISGeography.com</a:t>
            </a:r>
          </a:p>
        </xdr:txBody>
      </xdr:sp>
      <xdr:sp macro="" textlink="">
        <xdr:nvSpPr>
          <xdr:cNvPr id="22" name="Star: 5 Points 21">
            <a:extLst>
              <a:ext uri="{FF2B5EF4-FFF2-40B4-BE49-F238E27FC236}">
                <a16:creationId xmlns:a16="http://schemas.microsoft.com/office/drawing/2014/main" id="{50525E2B-E803-D6D7-A6C0-C3943A4A74E4}"/>
              </a:ext>
            </a:extLst>
          </xdr:cNvPr>
          <xdr:cNvSpPr/>
        </xdr:nvSpPr>
        <xdr:spPr>
          <a:xfrm>
            <a:off x="59950350" y="26593800"/>
            <a:ext cx="495300" cy="476250"/>
          </a:xfrm>
          <a:prstGeom prst="star5">
            <a:avLst/>
          </a:prstGeom>
          <a:solidFill>
            <a:srgbClr val="13136C"/>
          </a:solidFill>
          <a:ln>
            <a:solidFill>
              <a:srgbClr val="131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6" name="Star: 5 Points 25">
            <a:extLst>
              <a:ext uri="{FF2B5EF4-FFF2-40B4-BE49-F238E27FC236}">
                <a16:creationId xmlns:a16="http://schemas.microsoft.com/office/drawing/2014/main" id="{F424ACF3-0569-4721-A337-C5D483452305}"/>
              </a:ext>
            </a:extLst>
          </xdr:cNvPr>
          <xdr:cNvSpPr/>
        </xdr:nvSpPr>
        <xdr:spPr>
          <a:xfrm>
            <a:off x="60750450" y="22002750"/>
            <a:ext cx="495300" cy="476250"/>
          </a:xfrm>
          <a:prstGeom prst="star5">
            <a:avLst/>
          </a:prstGeom>
          <a:solidFill>
            <a:srgbClr val="13136C"/>
          </a:solidFill>
          <a:ln>
            <a:solidFill>
              <a:srgbClr val="131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7" name="Star: 5 Points 26">
            <a:extLst>
              <a:ext uri="{FF2B5EF4-FFF2-40B4-BE49-F238E27FC236}">
                <a16:creationId xmlns:a16="http://schemas.microsoft.com/office/drawing/2014/main" id="{7E9B1321-0272-409E-9E44-8E5AA32207AC}"/>
              </a:ext>
            </a:extLst>
          </xdr:cNvPr>
          <xdr:cNvSpPr/>
        </xdr:nvSpPr>
        <xdr:spPr>
          <a:xfrm>
            <a:off x="59569350" y="21374100"/>
            <a:ext cx="495300" cy="476250"/>
          </a:xfrm>
          <a:prstGeom prst="star5">
            <a:avLst/>
          </a:prstGeom>
          <a:solidFill>
            <a:srgbClr val="13136C"/>
          </a:solidFill>
          <a:ln>
            <a:solidFill>
              <a:srgbClr val="131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8" name="Star: 5 Points 27">
            <a:extLst>
              <a:ext uri="{FF2B5EF4-FFF2-40B4-BE49-F238E27FC236}">
                <a16:creationId xmlns:a16="http://schemas.microsoft.com/office/drawing/2014/main" id="{6E307F37-9EDC-4285-AE66-F7A94BB488E5}"/>
              </a:ext>
            </a:extLst>
          </xdr:cNvPr>
          <xdr:cNvSpPr/>
        </xdr:nvSpPr>
        <xdr:spPr>
          <a:xfrm>
            <a:off x="62064900" y="18954750"/>
            <a:ext cx="495300" cy="476250"/>
          </a:xfrm>
          <a:prstGeom prst="star5">
            <a:avLst/>
          </a:prstGeom>
          <a:solidFill>
            <a:srgbClr val="13136C"/>
          </a:solidFill>
          <a:ln>
            <a:solidFill>
              <a:srgbClr val="131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29</xdr:col>
      <xdr:colOff>1485900</xdr:colOff>
      <xdr:row>81</xdr:row>
      <xdr:rowOff>57150</xdr:rowOff>
    </xdr:from>
    <xdr:to>
      <xdr:col>32</xdr:col>
      <xdr:colOff>876300</xdr:colOff>
      <xdr:row>84</xdr:row>
      <xdr:rowOff>95250</xdr:rowOff>
    </xdr:to>
    <xdr:sp macro="" textlink="">
      <xdr:nvSpPr>
        <xdr:cNvPr id="30" name="TextBox 29">
          <a:extLst>
            <a:ext uri="{FF2B5EF4-FFF2-40B4-BE49-F238E27FC236}">
              <a16:creationId xmlns:a16="http://schemas.microsoft.com/office/drawing/2014/main" id="{E73C567F-B3FD-D30F-4ACF-53A431B8C866}"/>
            </a:ext>
          </a:extLst>
        </xdr:cNvPr>
        <xdr:cNvSpPr txBox="1"/>
      </xdr:nvSpPr>
      <xdr:spPr>
        <a:xfrm>
          <a:off x="50177700" y="20459700"/>
          <a:ext cx="3714750" cy="723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kern="1200">
              <a:solidFill>
                <a:srgbClr val="13136C"/>
              </a:solidFill>
            </a:rPr>
            <a:t>ILLINOIS iNSTITUTE OF TECHNOLOGY</a:t>
          </a:r>
        </a:p>
      </xdr:txBody>
    </xdr:sp>
    <xdr:clientData/>
  </xdr:twoCellAnchor>
  <xdr:twoCellAnchor>
    <xdr:from>
      <xdr:col>18</xdr:col>
      <xdr:colOff>623358</xdr:colOff>
      <xdr:row>54</xdr:row>
      <xdr:rowOff>47625</xdr:rowOff>
    </xdr:from>
    <xdr:to>
      <xdr:col>26</xdr:col>
      <xdr:colOff>1292679</xdr:colOff>
      <xdr:row>84</xdr:row>
      <xdr:rowOff>113393</xdr:rowOff>
    </xdr:to>
    <xdr:grpSp>
      <xdr:nvGrpSpPr>
        <xdr:cNvPr id="24" name="Group 23">
          <a:extLst>
            <a:ext uri="{FF2B5EF4-FFF2-40B4-BE49-F238E27FC236}">
              <a16:creationId xmlns:a16="http://schemas.microsoft.com/office/drawing/2014/main" id="{12502FC0-0A1F-872B-1ACA-5B5CCDA154ED}"/>
            </a:ext>
          </a:extLst>
        </xdr:cNvPr>
        <xdr:cNvGrpSpPr/>
      </xdr:nvGrpSpPr>
      <xdr:grpSpPr>
        <a:xfrm>
          <a:off x="31021715" y="13777232"/>
          <a:ext cx="14194821" cy="6597197"/>
          <a:chOff x="31021715" y="13777232"/>
          <a:chExt cx="14194821" cy="6597197"/>
        </a:xfrm>
      </xdr:grpSpPr>
      <xdr:graphicFrame macro="">
        <xdr:nvGraphicFramePr>
          <xdr:cNvPr id="8" name="Chart 7">
            <a:extLst>
              <a:ext uri="{FF2B5EF4-FFF2-40B4-BE49-F238E27FC236}">
                <a16:creationId xmlns:a16="http://schemas.microsoft.com/office/drawing/2014/main" id="{7FB26DBF-B851-CC0C-FAF2-2B3A196AD885}"/>
              </a:ext>
            </a:extLst>
          </xdr:cNvPr>
          <xdr:cNvGraphicFramePr/>
        </xdr:nvGraphicFramePr>
        <xdr:xfrm>
          <a:off x="31021715" y="13777232"/>
          <a:ext cx="14194821" cy="6597197"/>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4" name="TextBox 3">
            <a:extLst>
              <a:ext uri="{FF2B5EF4-FFF2-40B4-BE49-F238E27FC236}">
                <a16:creationId xmlns:a16="http://schemas.microsoft.com/office/drawing/2014/main" id="{0521AE49-EEAA-C461-AB6E-14FEAAED1131}"/>
              </a:ext>
            </a:extLst>
          </xdr:cNvPr>
          <xdr:cNvSpPr txBox="1"/>
        </xdr:nvSpPr>
        <xdr:spPr>
          <a:xfrm>
            <a:off x="32451750" y="13784037"/>
            <a:ext cx="1133475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kern="1200">
                <a:solidFill>
                  <a:srgbClr val="13136C"/>
                </a:solidFill>
              </a:rPr>
              <a:t>INSTITUTIONAL FUNDING SUPPORT PROVIDED BY THE IWRC SINCE 2020 BY DEPARTMENT</a:t>
            </a: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0.00095</cdr:x>
      <cdr:y>0.21885</cdr:y>
    </cdr:from>
    <cdr:to>
      <cdr:x>1</cdr:x>
      <cdr:y>0.91264</cdr:y>
    </cdr:to>
    <cdr:sp macro="" textlink="">
      <cdr:nvSpPr>
        <cdr:cNvPr id="4" name="Rectangle 3">
          <a:extLst xmlns:a="http://schemas.openxmlformats.org/drawingml/2006/main">
            <a:ext uri="{FF2B5EF4-FFF2-40B4-BE49-F238E27FC236}">
              <a16:creationId xmlns:a16="http://schemas.microsoft.com/office/drawing/2014/main" id="{98A7C65E-0A03-7DF9-103A-4E0A73AD0920}"/>
            </a:ext>
          </a:extLst>
        </cdr:cNvPr>
        <cdr:cNvSpPr/>
      </cdr:nvSpPr>
      <cdr:spPr>
        <a:xfrm xmlns:a="http://schemas.openxmlformats.org/drawingml/2006/main">
          <a:off x="13485" y="1443764"/>
          <a:ext cx="14181336" cy="4577130"/>
        </a:xfrm>
        <a:prstGeom xmlns:a="http://schemas.openxmlformats.org/drawingml/2006/main" prst="rect">
          <a:avLst/>
        </a:prstGeom>
        <a:solidFill xmlns:a="http://schemas.openxmlformats.org/drawingml/2006/main">
          <a:schemeClr val="accent2">
            <a:lumMod val="90000"/>
            <a:lumOff val="10000"/>
            <a:alpha val="10000"/>
          </a:schemeClr>
        </a:solidFill>
        <a:ln xmlns:a="http://schemas.openxmlformats.org/drawingml/2006/main">
          <a:solidFill>
            <a:srgbClr val="13136C"/>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400" b="1">
              <a:solidFill>
                <a:srgbClr val="13136C"/>
              </a:solidFill>
              <a:latin typeface="Arial" panose="020B0604020202020204" pitchFamily="34" charset="0"/>
              <a:cs typeface="Arial" panose="020B0604020202020204" pitchFamily="34" charset="0"/>
            </a:rPr>
            <a:t>UNIVERSITY OF ILLINOIS URBANA-CHAMPAIGN </a:t>
          </a:r>
          <a:br>
            <a:rPr lang="en-US" sz="1400" b="1">
              <a:solidFill>
                <a:srgbClr val="13136C"/>
              </a:solidFill>
              <a:latin typeface="Arial" panose="020B0604020202020204" pitchFamily="34" charset="0"/>
              <a:cs typeface="Arial" panose="020B0604020202020204" pitchFamily="34" charset="0"/>
            </a:rPr>
          </a:br>
          <a:r>
            <a:rPr lang="en-US" sz="1400" b="1">
              <a:solidFill>
                <a:srgbClr val="13136C"/>
              </a:solidFill>
              <a:latin typeface="Arial" panose="020B0604020202020204" pitchFamily="34" charset="0"/>
              <a:cs typeface="Arial" panose="020B0604020202020204" pitchFamily="34" charset="0"/>
            </a:rPr>
            <a:t>$1,512,902 TOTAL FUNDING</a:t>
          </a:r>
        </a:p>
      </cdr:txBody>
    </cdr:sp>
  </cdr:relSizeAnchor>
  <cdr:relSizeAnchor xmlns:cdr="http://schemas.openxmlformats.org/drawingml/2006/chartDrawing">
    <cdr:from>
      <cdr:x>0</cdr:x>
      <cdr:y>0.05778</cdr:y>
    </cdr:from>
    <cdr:to>
      <cdr:x>1</cdr:x>
      <cdr:y>0.13698</cdr:y>
    </cdr:to>
    <cdr:sp macro="" textlink="">
      <cdr:nvSpPr>
        <cdr:cNvPr id="2" name="Rectangle 1">
          <a:extLst xmlns:a="http://schemas.openxmlformats.org/drawingml/2006/main">
            <a:ext uri="{FF2B5EF4-FFF2-40B4-BE49-F238E27FC236}">
              <a16:creationId xmlns:a16="http://schemas.microsoft.com/office/drawing/2014/main" id="{0E5CCF3D-AFBE-8DDE-2B30-BE23961D4836}"/>
            </a:ext>
          </a:extLst>
        </cdr:cNvPr>
        <cdr:cNvSpPr/>
      </cdr:nvSpPr>
      <cdr:spPr>
        <a:xfrm xmlns:a="http://schemas.openxmlformats.org/drawingml/2006/main">
          <a:off x="0" y="400050"/>
          <a:ext cx="14232921" cy="548362"/>
        </a:xfrm>
        <a:prstGeom xmlns:a="http://schemas.openxmlformats.org/drawingml/2006/main" prst="rect">
          <a:avLst/>
        </a:prstGeom>
        <a:solidFill xmlns:a="http://schemas.openxmlformats.org/drawingml/2006/main">
          <a:schemeClr val="accent2">
            <a:lumMod val="90000"/>
            <a:lumOff val="10000"/>
            <a:alpha val="9804"/>
          </a:schemeClr>
        </a:solidFill>
        <a:ln xmlns:a="http://schemas.openxmlformats.org/drawingml/2006/main">
          <a:solidFill>
            <a:srgbClr val="13136C"/>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nchorCtr="0"/>
        <a:lstStyle xmlns:a="http://schemas.openxmlformats.org/drawingml/2006/main"/>
        <a:p xmlns:a="http://schemas.openxmlformats.org/drawingml/2006/main">
          <a:pPr algn="r"/>
          <a:r>
            <a:rPr lang="en-US" sz="1400" b="1">
              <a:solidFill>
                <a:srgbClr val="13136C"/>
              </a:solidFill>
              <a:latin typeface="Arial" panose="020B0604020202020204" pitchFamily="34" charset="0"/>
              <a:cs typeface="Arial" panose="020B0604020202020204" pitchFamily="34" charset="0"/>
            </a:rPr>
            <a:t>ILLINOIS</a:t>
          </a:r>
          <a:r>
            <a:rPr lang="en-US" sz="1400" b="1" baseline="0">
              <a:solidFill>
                <a:srgbClr val="13136C"/>
              </a:solidFill>
              <a:latin typeface="Arial" panose="020B0604020202020204" pitchFamily="34" charset="0"/>
              <a:cs typeface="Arial" panose="020B0604020202020204" pitchFamily="34" charset="0"/>
            </a:rPr>
            <a:t> INSITUTE OF TECHNOLOGY</a:t>
          </a:r>
        </a:p>
        <a:p xmlns:a="http://schemas.openxmlformats.org/drawingml/2006/main">
          <a:pPr algn="r"/>
          <a:r>
            <a:rPr lang="en-US" sz="1400" b="1" baseline="0">
              <a:solidFill>
                <a:srgbClr val="13136C"/>
              </a:solidFill>
              <a:latin typeface="Arial" panose="020B0604020202020204" pitchFamily="34" charset="0"/>
              <a:cs typeface="Arial" panose="020B0604020202020204" pitchFamily="34" charset="0"/>
            </a:rPr>
            <a:t>$280,000 TOTAL FUNDING</a:t>
          </a:r>
          <a:endParaRPr lang="en-US" sz="1400" b="1">
            <a:solidFill>
              <a:srgbClr val="13136C"/>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0.14128</cdr:y>
    </cdr:from>
    <cdr:to>
      <cdr:x>1</cdr:x>
      <cdr:y>0.21184</cdr:y>
    </cdr:to>
    <cdr:sp macro="" textlink="">
      <cdr:nvSpPr>
        <cdr:cNvPr id="3" name="Rectangle 2">
          <a:extLst xmlns:a="http://schemas.openxmlformats.org/drawingml/2006/main">
            <a:ext uri="{FF2B5EF4-FFF2-40B4-BE49-F238E27FC236}">
              <a16:creationId xmlns:a16="http://schemas.microsoft.com/office/drawing/2014/main" id="{7B0D9BA5-51F6-4978-F231-6B8B604E06E6}"/>
            </a:ext>
          </a:extLst>
        </cdr:cNvPr>
        <cdr:cNvSpPr/>
      </cdr:nvSpPr>
      <cdr:spPr>
        <a:xfrm xmlns:a="http://schemas.openxmlformats.org/drawingml/2006/main">
          <a:off x="0" y="978171"/>
          <a:ext cx="14232921" cy="488541"/>
        </a:xfrm>
        <a:prstGeom xmlns:a="http://schemas.openxmlformats.org/drawingml/2006/main" prst="rect">
          <a:avLst/>
        </a:prstGeom>
        <a:solidFill xmlns:a="http://schemas.openxmlformats.org/drawingml/2006/main">
          <a:schemeClr val="accent2">
            <a:lumMod val="90000"/>
            <a:lumOff val="10000"/>
            <a:alpha val="10000"/>
          </a:schemeClr>
        </a:solidFill>
        <a:ln xmlns:a="http://schemas.openxmlformats.org/drawingml/2006/main">
          <a:solidFill>
            <a:srgbClr val="13136C"/>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nchorCtr="0"/>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400" b="1">
              <a:solidFill>
                <a:srgbClr val="13136C"/>
              </a:solidFill>
              <a:latin typeface="Arial" panose="020B0604020202020204" pitchFamily="34" charset="0"/>
              <a:cs typeface="Arial" panose="020B0604020202020204" pitchFamily="34" charset="0"/>
            </a:rPr>
            <a:t>ILLINOIS</a:t>
          </a:r>
          <a:r>
            <a:rPr lang="en-US" sz="1400" b="1" baseline="0">
              <a:solidFill>
                <a:srgbClr val="13136C"/>
              </a:solidFill>
              <a:latin typeface="Arial" panose="020B0604020202020204" pitchFamily="34" charset="0"/>
              <a:cs typeface="Arial" panose="020B0604020202020204" pitchFamily="34" charset="0"/>
            </a:rPr>
            <a:t> STATE UNIVERSITY</a:t>
          </a:r>
        </a:p>
        <a:p xmlns:a="http://schemas.openxmlformats.org/drawingml/2006/main">
          <a:pPr algn="r"/>
          <a:r>
            <a:rPr lang="en-US" sz="1400" b="1" baseline="0">
              <a:solidFill>
                <a:srgbClr val="13136C"/>
              </a:solidFill>
              <a:latin typeface="Arial" panose="020B0604020202020204" pitchFamily="34" charset="0"/>
              <a:cs typeface="Arial" panose="020B0604020202020204" pitchFamily="34" charset="0"/>
            </a:rPr>
            <a:t>$9,987 TOTAL FUNDING</a:t>
          </a:r>
          <a:endParaRPr lang="en-US" sz="1400" b="1">
            <a:solidFill>
              <a:srgbClr val="13136C"/>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0.91819</cdr:y>
    </cdr:from>
    <cdr:to>
      <cdr:x>0.99905</cdr:x>
      <cdr:y>0.99224</cdr:y>
    </cdr:to>
    <cdr:sp macro="" textlink="">
      <cdr:nvSpPr>
        <cdr:cNvPr id="5" name="Rectangle 4">
          <a:extLst xmlns:a="http://schemas.openxmlformats.org/drawingml/2006/main">
            <a:ext uri="{FF2B5EF4-FFF2-40B4-BE49-F238E27FC236}">
              <a16:creationId xmlns:a16="http://schemas.microsoft.com/office/drawing/2014/main" id="{4ED92C2D-B73B-E2EA-5C1A-52F4BCD53944}"/>
            </a:ext>
          </a:extLst>
        </cdr:cNvPr>
        <cdr:cNvSpPr/>
      </cdr:nvSpPr>
      <cdr:spPr>
        <a:xfrm xmlns:a="http://schemas.openxmlformats.org/drawingml/2006/main">
          <a:off x="0" y="6357335"/>
          <a:ext cx="14219400" cy="512705"/>
        </a:xfrm>
        <a:prstGeom xmlns:a="http://schemas.openxmlformats.org/drawingml/2006/main" prst="rect">
          <a:avLst/>
        </a:prstGeom>
        <a:solidFill xmlns:a="http://schemas.openxmlformats.org/drawingml/2006/main">
          <a:schemeClr val="accent2">
            <a:lumMod val="90000"/>
            <a:lumOff val="10000"/>
            <a:alpha val="10000"/>
          </a:schemeClr>
        </a:solidFill>
        <a:ln xmlns:a="http://schemas.openxmlformats.org/drawingml/2006/main">
          <a:solidFill>
            <a:srgbClr val="13136C"/>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nchorCtr="0"/>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400" b="1">
              <a:solidFill>
                <a:srgbClr val="13136C"/>
              </a:solidFill>
              <a:latin typeface="Arial" panose="020B0604020202020204" pitchFamily="34" charset="0"/>
              <a:cs typeface="Arial" panose="020B0604020202020204" pitchFamily="34" charset="0"/>
            </a:rPr>
            <a:t>SOUTHERN ILLINOIS UNIVERSITY CARBONDALE</a:t>
          </a:r>
          <a:br>
            <a:rPr lang="en-US" sz="1400" b="1">
              <a:solidFill>
                <a:srgbClr val="13136C"/>
              </a:solidFill>
              <a:latin typeface="Arial" panose="020B0604020202020204" pitchFamily="34" charset="0"/>
              <a:cs typeface="Arial" panose="020B0604020202020204" pitchFamily="34" charset="0"/>
            </a:rPr>
          </a:br>
          <a:r>
            <a:rPr lang="en-US" sz="1400" b="1">
              <a:solidFill>
                <a:srgbClr val="13136C"/>
              </a:solidFill>
              <a:latin typeface="Arial" panose="020B0604020202020204" pitchFamily="34" charset="0"/>
              <a:cs typeface="Arial" panose="020B0604020202020204" pitchFamily="34" charset="0"/>
            </a:rPr>
            <a:t>$30,000 TOTAL FUNDING</a:t>
          </a:r>
        </a:p>
      </cdr:txBody>
    </cdr:sp>
  </cdr:relSizeAnchor>
</c:userShapes>
</file>

<file path=xl/theme/theme1.xml><?xml version="1.0" encoding="utf-8"?>
<a:theme xmlns:a="http://schemas.openxmlformats.org/drawingml/2006/main" name="IWRC">
  <a:themeElements>
    <a:clrScheme name="IWRC Theme">
      <a:dk1>
        <a:sysClr val="windowText" lastClr="000000"/>
      </a:dk1>
      <a:lt1>
        <a:sysClr val="window" lastClr="FFFFFF"/>
      </a:lt1>
      <a:dk2>
        <a:srgbClr val="44546A"/>
      </a:dk2>
      <a:lt2>
        <a:srgbClr val="E7E6E6"/>
      </a:lt2>
      <a:accent1>
        <a:srgbClr val="00848E"/>
      </a:accent1>
      <a:accent2>
        <a:srgbClr val="132B4A"/>
      </a:accent2>
      <a:accent3>
        <a:srgbClr val="000000"/>
      </a:accent3>
      <a:accent4>
        <a:srgbClr val="54595F"/>
      </a:accent4>
      <a:accent5>
        <a:srgbClr val="CCCCCC"/>
      </a:accent5>
      <a:accent6>
        <a:srgbClr val="FFFFFF"/>
      </a:accent6>
      <a:hlink>
        <a:srgbClr val="002060"/>
      </a:hlink>
      <a:folHlink>
        <a:srgbClr val="00848E"/>
      </a:folHlink>
    </a:clrScheme>
    <a:fontScheme name="IWRC Brand">
      <a:majorFont>
        <a:latin typeface="Staatliches"/>
        <a:ea typeface=""/>
        <a:cs typeface=""/>
      </a:majorFont>
      <a:minorFont>
        <a:latin typeface="Source Serif Pr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C0A7-F722-4A6C-95BB-3D4F6F8A7A1E}">
  <dimension ref="A1:AG76"/>
  <sheetViews>
    <sheetView zoomScale="90" zoomScaleNormal="90" workbookViewId="0">
      <selection activeCell="M72" sqref="M72"/>
    </sheetView>
  </sheetViews>
  <sheetFormatPr defaultRowHeight="17.25" x14ac:dyDescent="0.35"/>
  <cols>
    <col min="1" max="1" width="13.28515625" style="33" bestFit="1" customWidth="1"/>
    <col min="2" max="2" width="15.7109375" style="34" customWidth="1"/>
    <col min="3" max="3" width="62.5703125" style="33" customWidth="1"/>
    <col min="4" max="4" width="57.85546875" style="33" customWidth="1"/>
    <col min="5" max="5" width="40.85546875" style="33" customWidth="1"/>
    <col min="6" max="6" width="20.42578125" style="33" customWidth="1"/>
    <col min="7" max="7" width="7.5703125" style="33" customWidth="1"/>
    <col min="8" max="8" width="5.140625" style="33" customWidth="1"/>
    <col min="9" max="9" width="4.140625" style="33" customWidth="1"/>
    <col min="10" max="10" width="11.28515625" style="33" customWidth="1"/>
    <col min="11" max="11" width="9.5703125" style="33" customWidth="1"/>
    <col min="12" max="12" width="5.28515625" style="33" customWidth="1"/>
    <col min="13" max="13" width="47.28515625" style="33" bestFit="1" customWidth="1"/>
    <col min="14" max="14" width="35.140625" style="33" bestFit="1" customWidth="1"/>
    <col min="15" max="15" width="36.140625" style="33" bestFit="1" customWidth="1"/>
    <col min="16" max="16" width="33.42578125" style="33" bestFit="1" customWidth="1"/>
    <col min="17" max="18" width="9.140625" style="33"/>
    <col min="19" max="19" width="44.85546875" style="33" bestFit="1" customWidth="1"/>
    <col min="20" max="20" width="18.7109375" style="33" customWidth="1"/>
    <col min="21" max="21" width="30.7109375" style="33" customWidth="1"/>
    <col min="22" max="22" width="20.7109375" style="33" customWidth="1"/>
    <col min="23" max="23" width="8.5703125" style="33" customWidth="1"/>
    <col min="24" max="25" width="11.7109375" style="33" customWidth="1"/>
    <col min="26" max="26" width="34.42578125" style="33" customWidth="1"/>
    <col min="27" max="27" width="28.140625" style="33" hidden="1" customWidth="1"/>
    <col min="28" max="28" width="44.85546875" style="33" hidden="1" customWidth="1"/>
    <col min="29" max="29" width="22.140625" style="33" hidden="1" customWidth="1"/>
    <col min="30" max="30" width="17.7109375" style="33" hidden="1" customWidth="1"/>
    <col min="31" max="31" width="18.85546875" style="33" customWidth="1"/>
    <col min="32" max="32" width="51.7109375" style="33" customWidth="1"/>
    <col min="33" max="33" width="30.85546875" style="33" hidden="1" customWidth="1"/>
    <col min="34" max="16384" width="9.140625" style="33"/>
  </cols>
  <sheetData>
    <row r="1" spans="1:33" ht="18" x14ac:dyDescent="0.35">
      <c r="A1" s="36" t="s">
        <v>417</v>
      </c>
      <c r="B1" s="35" t="s">
        <v>291</v>
      </c>
      <c r="C1" s="36" t="s">
        <v>292</v>
      </c>
      <c r="D1" s="36" t="s">
        <v>270</v>
      </c>
      <c r="E1" s="36" t="s">
        <v>28</v>
      </c>
      <c r="F1" s="36" t="s">
        <v>26</v>
      </c>
      <c r="G1" s="36" t="s">
        <v>27</v>
      </c>
      <c r="H1" s="36" t="s">
        <v>350</v>
      </c>
      <c r="I1" s="36" t="s">
        <v>351</v>
      </c>
      <c r="J1" s="36" t="s">
        <v>352</v>
      </c>
      <c r="K1" s="36" t="s">
        <v>353</v>
      </c>
      <c r="L1" s="36" t="s">
        <v>354</v>
      </c>
      <c r="M1" s="36" t="s">
        <v>355</v>
      </c>
      <c r="N1" s="36" t="s">
        <v>356</v>
      </c>
      <c r="O1" s="36" t="s">
        <v>357</v>
      </c>
      <c r="P1" s="36" t="s">
        <v>358</v>
      </c>
      <c r="S1" s="41" t="s">
        <v>582</v>
      </c>
      <c r="T1" s="40" t="s">
        <v>583</v>
      </c>
      <c r="U1" s="40" t="s">
        <v>584</v>
      </c>
      <c r="V1" s="40" t="s">
        <v>585</v>
      </c>
      <c r="W1" s="44" t="s">
        <v>586</v>
      </c>
      <c r="X1" s="44" t="s">
        <v>587</v>
      </c>
      <c r="Y1" s="45"/>
      <c r="Z1" s="41" t="s">
        <v>588</v>
      </c>
      <c r="AA1" s="42" t="s">
        <v>589</v>
      </c>
      <c r="AB1" s="40" t="s">
        <v>590</v>
      </c>
      <c r="AC1" s="40" t="s">
        <v>591</v>
      </c>
      <c r="AD1" s="40" t="s">
        <v>592</v>
      </c>
      <c r="AE1" s="43" t="s">
        <v>593</v>
      </c>
      <c r="AF1" s="40" t="s">
        <v>594</v>
      </c>
      <c r="AG1" s="43" t="s">
        <v>595</v>
      </c>
    </row>
    <row r="2" spans="1:33" x14ac:dyDescent="0.35">
      <c r="A2" s="69">
        <v>2015</v>
      </c>
      <c r="B2" s="70"/>
      <c r="C2" s="70"/>
      <c r="D2" s="70"/>
      <c r="E2" s="70"/>
      <c r="F2" s="70"/>
      <c r="G2" s="70"/>
      <c r="H2" s="70"/>
      <c r="I2" s="70"/>
      <c r="J2" s="70"/>
      <c r="K2" s="70"/>
      <c r="L2" s="70"/>
      <c r="M2" s="70"/>
      <c r="N2" s="70"/>
      <c r="O2" s="70"/>
      <c r="P2" s="71"/>
      <c r="S2" s="36" t="s">
        <v>400</v>
      </c>
      <c r="T2" s="36" t="s">
        <v>401</v>
      </c>
      <c r="U2" s="36" t="s">
        <v>402</v>
      </c>
      <c r="V2" s="36">
        <v>2018</v>
      </c>
      <c r="W2" s="36"/>
      <c r="X2" s="36"/>
      <c r="Z2" s="36" t="s">
        <v>414</v>
      </c>
      <c r="AA2" s="36" t="s">
        <v>293</v>
      </c>
      <c r="AB2" s="36" t="s">
        <v>415</v>
      </c>
      <c r="AC2" s="36" t="s">
        <v>416</v>
      </c>
      <c r="AD2" s="36">
        <v>2017</v>
      </c>
      <c r="AE2" s="36" t="s">
        <v>417</v>
      </c>
      <c r="AF2" s="36" t="s">
        <v>418</v>
      </c>
      <c r="AG2" s="36" t="s">
        <v>419</v>
      </c>
    </row>
    <row r="3" spans="1:33" x14ac:dyDescent="0.35">
      <c r="A3" s="36" t="s">
        <v>315</v>
      </c>
      <c r="B3" s="35">
        <v>9977</v>
      </c>
      <c r="C3" s="36"/>
      <c r="D3" s="36"/>
      <c r="E3" s="36" t="s">
        <v>299</v>
      </c>
      <c r="F3" s="36"/>
      <c r="G3" s="36"/>
      <c r="H3" s="36"/>
      <c r="I3" s="36"/>
      <c r="J3" s="36"/>
      <c r="K3" s="36"/>
      <c r="L3" s="36"/>
      <c r="M3" s="52" t="s">
        <v>363</v>
      </c>
      <c r="N3" s="36"/>
      <c r="O3" s="36"/>
      <c r="P3" s="36"/>
      <c r="S3" s="36" t="s">
        <v>400</v>
      </c>
      <c r="T3" s="36" t="s">
        <v>403</v>
      </c>
      <c r="U3" s="36" t="s">
        <v>404</v>
      </c>
      <c r="V3" s="36">
        <v>2019</v>
      </c>
      <c r="W3" s="36"/>
      <c r="X3" s="36"/>
      <c r="Z3" s="36" t="s">
        <v>414</v>
      </c>
      <c r="AA3" s="36" t="s">
        <v>293</v>
      </c>
      <c r="AB3" s="36" t="s">
        <v>422</v>
      </c>
      <c r="AC3" s="36" t="s">
        <v>423</v>
      </c>
      <c r="AD3" s="36">
        <v>2016</v>
      </c>
      <c r="AE3" s="36" t="s">
        <v>424</v>
      </c>
      <c r="AF3" s="36" t="s">
        <v>425</v>
      </c>
      <c r="AG3" s="36" t="s">
        <v>426</v>
      </c>
    </row>
    <row r="4" spans="1:33" x14ac:dyDescent="0.35">
      <c r="A4" s="36" t="s">
        <v>316</v>
      </c>
      <c r="B4" s="35">
        <v>5591</v>
      </c>
      <c r="C4" s="36" t="s">
        <v>284</v>
      </c>
      <c r="D4" s="37" t="s">
        <v>7</v>
      </c>
      <c r="E4" s="36" t="s">
        <v>3</v>
      </c>
      <c r="F4" s="36" t="s">
        <v>23</v>
      </c>
      <c r="G4" s="36" t="s">
        <v>22</v>
      </c>
      <c r="H4" s="36"/>
      <c r="I4" s="36"/>
      <c r="J4" s="36"/>
      <c r="K4" s="36"/>
      <c r="L4" s="36"/>
      <c r="M4" s="51" t="s">
        <v>359</v>
      </c>
      <c r="N4" s="36"/>
      <c r="O4" s="36"/>
      <c r="P4" s="36"/>
      <c r="S4" s="36" t="s">
        <v>400</v>
      </c>
      <c r="T4" s="36" t="s">
        <v>405</v>
      </c>
      <c r="U4" s="36" t="s">
        <v>406</v>
      </c>
      <c r="V4" s="36">
        <v>2019</v>
      </c>
      <c r="W4" s="36"/>
      <c r="X4" s="36"/>
      <c r="Z4" s="36" t="s">
        <v>414</v>
      </c>
      <c r="AA4" s="36" t="s">
        <v>293</v>
      </c>
      <c r="AB4" s="36" t="s">
        <v>427</v>
      </c>
      <c r="AC4" s="36" t="s">
        <v>428</v>
      </c>
      <c r="AD4" s="36">
        <v>42826</v>
      </c>
      <c r="AE4" s="36" t="s">
        <v>424</v>
      </c>
      <c r="AF4" s="36">
        <v>2000</v>
      </c>
      <c r="AG4" s="36" t="s">
        <v>429</v>
      </c>
    </row>
    <row r="5" spans="1:33" x14ac:dyDescent="0.35">
      <c r="A5" s="36" t="s">
        <v>317</v>
      </c>
      <c r="B5" s="35">
        <v>10000</v>
      </c>
      <c r="C5" s="36" t="s">
        <v>280</v>
      </c>
      <c r="D5" s="37" t="s">
        <v>2</v>
      </c>
      <c r="E5" s="36" t="s">
        <v>3</v>
      </c>
      <c r="F5" s="36" t="s">
        <v>23</v>
      </c>
      <c r="G5" s="36" t="s">
        <v>22</v>
      </c>
      <c r="H5" s="36"/>
      <c r="I5" s="36"/>
      <c r="J5" s="36"/>
      <c r="K5" s="36"/>
      <c r="L5" s="36"/>
      <c r="M5" s="53" t="s">
        <v>367</v>
      </c>
      <c r="N5" s="36"/>
      <c r="O5" s="36"/>
      <c r="P5" s="36"/>
      <c r="S5" s="36" t="s">
        <v>407</v>
      </c>
      <c r="T5" s="36" t="s">
        <v>408</v>
      </c>
      <c r="U5" s="36" t="s">
        <v>409</v>
      </c>
      <c r="V5" s="36">
        <v>2016</v>
      </c>
      <c r="W5" s="36"/>
      <c r="X5" s="36"/>
      <c r="Z5" s="36" t="s">
        <v>414</v>
      </c>
      <c r="AA5" s="36" t="s">
        <v>293</v>
      </c>
      <c r="AB5" s="36" t="s">
        <v>430</v>
      </c>
      <c r="AC5" s="36" t="s">
        <v>428</v>
      </c>
      <c r="AD5" s="36">
        <v>2018</v>
      </c>
      <c r="AE5" s="36" t="s">
        <v>424</v>
      </c>
      <c r="AF5" s="36" t="s">
        <v>431</v>
      </c>
      <c r="AG5" s="36"/>
    </row>
    <row r="6" spans="1:33" x14ac:dyDescent="0.35">
      <c r="A6" s="36" t="s">
        <v>318</v>
      </c>
      <c r="B6" s="35">
        <v>249329</v>
      </c>
      <c r="C6" s="36"/>
      <c r="D6" s="38" t="s">
        <v>300</v>
      </c>
      <c r="E6" s="36" t="s">
        <v>293</v>
      </c>
      <c r="F6" s="36"/>
      <c r="G6" s="36"/>
      <c r="H6" s="36">
        <v>2</v>
      </c>
      <c r="I6" s="36">
        <v>2</v>
      </c>
      <c r="J6" s="36">
        <v>3</v>
      </c>
      <c r="K6" s="36"/>
      <c r="L6" s="36"/>
      <c r="M6" s="51" t="s">
        <v>359</v>
      </c>
      <c r="N6" s="36" t="s">
        <v>360</v>
      </c>
      <c r="O6" s="36" t="s">
        <v>361</v>
      </c>
      <c r="P6" s="36" t="s">
        <v>362</v>
      </c>
      <c r="S6" s="36" t="s">
        <v>400</v>
      </c>
      <c r="T6" s="36" t="s">
        <v>410</v>
      </c>
      <c r="U6" s="36" t="s">
        <v>411</v>
      </c>
      <c r="V6" s="36">
        <v>2016</v>
      </c>
      <c r="W6" s="36"/>
      <c r="X6" s="36"/>
      <c r="Z6" s="36" t="s">
        <v>414</v>
      </c>
      <c r="AA6" s="36" t="s">
        <v>293</v>
      </c>
      <c r="AB6" s="36" t="s">
        <v>427</v>
      </c>
      <c r="AC6" s="36" t="s">
        <v>432</v>
      </c>
      <c r="AD6" s="36">
        <v>43556</v>
      </c>
      <c r="AE6" s="36" t="s">
        <v>424</v>
      </c>
      <c r="AF6" s="36">
        <v>2000</v>
      </c>
      <c r="AG6" s="36" t="s">
        <v>429</v>
      </c>
    </row>
    <row r="7" spans="1:33" x14ac:dyDescent="0.35">
      <c r="A7" s="46" t="s">
        <v>596</v>
      </c>
      <c r="B7" s="47">
        <f>SUM(B3:B6)</f>
        <v>274897</v>
      </c>
      <c r="C7" s="48"/>
      <c r="D7" s="49"/>
      <c r="E7" s="48"/>
      <c r="F7" s="48"/>
      <c r="G7" s="48"/>
      <c r="H7" s="48">
        <f>SUM(H3:H6)</f>
        <v>2</v>
      </c>
      <c r="I7" s="48">
        <f t="shared" ref="I7:J7" si="0">SUM(I3:I6)</f>
        <v>2</v>
      </c>
      <c r="J7" s="48">
        <f t="shared" si="0"/>
        <v>3</v>
      </c>
      <c r="K7" s="48"/>
      <c r="L7" s="48"/>
      <c r="M7" s="48"/>
      <c r="N7" s="48"/>
      <c r="O7" s="48"/>
      <c r="P7" s="50"/>
      <c r="S7" s="36" t="s">
        <v>400</v>
      </c>
      <c r="T7" s="36" t="s">
        <v>412</v>
      </c>
      <c r="U7" s="36" t="s">
        <v>413</v>
      </c>
      <c r="V7" s="36">
        <v>2019</v>
      </c>
      <c r="W7" s="36"/>
      <c r="X7" s="36"/>
      <c r="Z7" s="36" t="s">
        <v>414</v>
      </c>
      <c r="AA7" s="36" t="s">
        <v>293</v>
      </c>
      <c r="AB7" s="36" t="s">
        <v>427</v>
      </c>
      <c r="AC7" s="36" t="s">
        <v>433</v>
      </c>
      <c r="AD7" s="36">
        <v>43556</v>
      </c>
      <c r="AE7" s="36" t="s">
        <v>424</v>
      </c>
      <c r="AF7" s="36">
        <v>2000</v>
      </c>
      <c r="AG7" s="36" t="s">
        <v>429</v>
      </c>
    </row>
    <row r="8" spans="1:33" x14ac:dyDescent="0.35">
      <c r="A8" s="69">
        <v>2016</v>
      </c>
      <c r="B8" s="70"/>
      <c r="C8" s="70"/>
      <c r="D8" s="70"/>
      <c r="E8" s="70"/>
      <c r="F8" s="70"/>
      <c r="G8" s="70"/>
      <c r="H8" s="70"/>
      <c r="I8" s="70"/>
      <c r="J8" s="70"/>
      <c r="K8" s="70"/>
      <c r="L8" s="70"/>
      <c r="M8" s="70"/>
      <c r="N8" s="70"/>
      <c r="O8" s="70"/>
      <c r="P8" s="71"/>
      <c r="S8" s="36" t="s">
        <v>400</v>
      </c>
      <c r="T8" s="36" t="s">
        <v>420</v>
      </c>
      <c r="U8" s="36" t="s">
        <v>421</v>
      </c>
      <c r="V8" s="36">
        <v>2018</v>
      </c>
      <c r="W8" s="36"/>
      <c r="X8" s="36"/>
      <c r="Z8" s="36" t="s">
        <v>414</v>
      </c>
      <c r="AA8" s="36" t="s">
        <v>293</v>
      </c>
      <c r="AB8" s="36" t="s">
        <v>434</v>
      </c>
      <c r="AC8" s="36" t="s">
        <v>435</v>
      </c>
      <c r="AD8" s="36">
        <v>2016</v>
      </c>
      <c r="AE8" s="36" t="s">
        <v>424</v>
      </c>
      <c r="AF8" s="36" t="s">
        <v>436</v>
      </c>
      <c r="AG8" s="36" t="s">
        <v>437</v>
      </c>
    </row>
    <row r="9" spans="1:33" x14ac:dyDescent="0.35">
      <c r="A9" s="36" t="s">
        <v>319</v>
      </c>
      <c r="B9" s="35">
        <v>1000</v>
      </c>
      <c r="C9" s="36"/>
      <c r="D9" s="38" t="s">
        <v>301</v>
      </c>
      <c r="E9" s="36" t="s">
        <v>293</v>
      </c>
      <c r="F9" s="36"/>
      <c r="G9" s="36"/>
      <c r="H9" s="36">
        <v>1</v>
      </c>
      <c r="I9" s="36">
        <v>2</v>
      </c>
      <c r="J9" s="36">
        <v>5</v>
      </c>
      <c r="K9" s="36"/>
      <c r="L9" s="36"/>
      <c r="M9" s="52" t="s">
        <v>363</v>
      </c>
      <c r="N9" s="36" t="s">
        <v>364</v>
      </c>
      <c r="O9" s="36" t="s">
        <v>365</v>
      </c>
      <c r="P9" s="36" t="s">
        <v>366</v>
      </c>
      <c r="S9" s="36" t="s">
        <v>400</v>
      </c>
      <c r="T9" s="36" t="s">
        <v>442</v>
      </c>
      <c r="U9" s="36" t="s">
        <v>443</v>
      </c>
      <c r="V9" s="36">
        <v>2020</v>
      </c>
      <c r="W9" s="36"/>
      <c r="X9" s="36"/>
      <c r="Z9" s="36" t="s">
        <v>414</v>
      </c>
      <c r="AA9" s="36" t="s">
        <v>438</v>
      </c>
      <c r="AB9" s="36" t="s">
        <v>439</v>
      </c>
      <c r="AC9" s="36" t="s">
        <v>440</v>
      </c>
      <c r="AD9" s="36">
        <v>2018</v>
      </c>
      <c r="AE9" s="36" t="s">
        <v>424</v>
      </c>
      <c r="AF9" s="36">
        <v>2000</v>
      </c>
      <c r="AG9" s="36"/>
    </row>
    <row r="10" spans="1:33" x14ac:dyDescent="0.35">
      <c r="A10" s="36" t="s">
        <v>320</v>
      </c>
      <c r="B10" s="35">
        <v>9853</v>
      </c>
      <c r="C10" s="36"/>
      <c r="D10" s="38" t="s">
        <v>302</v>
      </c>
      <c r="E10" s="38" t="s">
        <v>303</v>
      </c>
      <c r="F10" s="36"/>
      <c r="G10" s="36"/>
      <c r="H10" s="36">
        <v>0</v>
      </c>
      <c r="I10" s="36">
        <v>1</v>
      </c>
      <c r="J10" s="36">
        <v>4</v>
      </c>
      <c r="K10" s="36"/>
      <c r="L10" s="36"/>
      <c r="M10" s="53" t="s">
        <v>367</v>
      </c>
      <c r="N10" s="36" t="s">
        <v>368</v>
      </c>
      <c r="O10" s="36" t="s">
        <v>369</v>
      </c>
      <c r="P10" s="36" t="s">
        <v>370</v>
      </c>
      <c r="S10" s="36" t="s">
        <v>400</v>
      </c>
      <c r="T10" s="36" t="s">
        <v>444</v>
      </c>
      <c r="U10" s="36" t="s">
        <v>445</v>
      </c>
      <c r="V10" s="36">
        <v>2019</v>
      </c>
      <c r="W10" s="36"/>
      <c r="X10" s="36"/>
      <c r="Z10" s="36" t="s">
        <v>414</v>
      </c>
      <c r="AA10" s="36" t="s">
        <v>293</v>
      </c>
      <c r="AB10" s="36" t="s">
        <v>430</v>
      </c>
      <c r="AC10" s="36" t="s">
        <v>441</v>
      </c>
      <c r="AD10" s="36">
        <v>2016</v>
      </c>
      <c r="AE10" s="36" t="s">
        <v>424</v>
      </c>
      <c r="AF10" s="36" t="s">
        <v>431</v>
      </c>
      <c r="AG10" s="36"/>
    </row>
    <row r="11" spans="1:33" x14ac:dyDescent="0.35">
      <c r="A11" s="36" t="s">
        <v>321</v>
      </c>
      <c r="B11" s="35">
        <v>10000</v>
      </c>
      <c r="C11" s="36"/>
      <c r="D11" s="38" t="s">
        <v>271</v>
      </c>
      <c r="E11" s="38" t="s">
        <v>1</v>
      </c>
      <c r="F11" s="36"/>
      <c r="G11" s="36"/>
      <c r="H11" s="36">
        <v>0</v>
      </c>
      <c r="I11" s="36">
        <v>2</v>
      </c>
      <c r="J11" s="36">
        <v>3</v>
      </c>
      <c r="K11" s="36"/>
      <c r="L11" s="36"/>
      <c r="M11" s="51" t="s">
        <v>359</v>
      </c>
      <c r="N11" s="36" t="s">
        <v>371</v>
      </c>
      <c r="O11" s="36" t="s">
        <v>360</v>
      </c>
      <c r="P11" s="36" t="s">
        <v>372</v>
      </c>
      <c r="S11" s="36" t="s">
        <v>400</v>
      </c>
      <c r="T11" s="36" t="s">
        <v>446</v>
      </c>
      <c r="U11" s="36" t="s">
        <v>447</v>
      </c>
      <c r="V11" s="36">
        <v>2018</v>
      </c>
      <c r="W11" s="36"/>
      <c r="X11" s="36"/>
      <c r="Z11" s="36" t="s">
        <v>414</v>
      </c>
      <c r="AA11" s="36" t="s">
        <v>456</v>
      </c>
      <c r="AB11" s="36" t="s">
        <v>457</v>
      </c>
      <c r="AC11" s="36" t="s">
        <v>458</v>
      </c>
      <c r="AD11" s="36">
        <v>2017</v>
      </c>
      <c r="AE11" s="36" t="s">
        <v>459</v>
      </c>
      <c r="AF11" s="36">
        <v>6000</v>
      </c>
      <c r="AG11" s="36" t="s">
        <v>460</v>
      </c>
    </row>
    <row r="12" spans="1:33" x14ac:dyDescent="0.35">
      <c r="A12" s="36" t="s">
        <v>316</v>
      </c>
      <c r="B12" s="35">
        <v>9915</v>
      </c>
      <c r="C12" s="36" t="s">
        <v>284</v>
      </c>
      <c r="D12" s="37" t="s">
        <v>7</v>
      </c>
      <c r="E12" s="36" t="s">
        <v>3</v>
      </c>
      <c r="F12" s="36" t="s">
        <v>23</v>
      </c>
      <c r="G12" s="36" t="s">
        <v>22</v>
      </c>
      <c r="H12" s="36">
        <v>1</v>
      </c>
      <c r="I12" s="36">
        <v>0</v>
      </c>
      <c r="J12" s="36">
        <v>3</v>
      </c>
      <c r="K12" s="36"/>
      <c r="L12" s="36"/>
      <c r="M12" s="51" t="s">
        <v>359</v>
      </c>
      <c r="N12" s="36" t="s">
        <v>370</v>
      </c>
      <c r="O12" s="36" t="s">
        <v>373</v>
      </c>
      <c r="P12" s="36" t="s">
        <v>372</v>
      </c>
      <c r="S12" s="36" t="s">
        <v>400</v>
      </c>
      <c r="T12" s="36" t="s">
        <v>448</v>
      </c>
      <c r="U12" s="36" t="s">
        <v>449</v>
      </c>
      <c r="V12" s="36">
        <v>2018</v>
      </c>
      <c r="W12" s="36"/>
      <c r="X12" s="36"/>
      <c r="Z12" s="36" t="s">
        <v>414</v>
      </c>
      <c r="AA12" s="36" t="s">
        <v>482</v>
      </c>
      <c r="AB12" s="36" t="s">
        <v>483</v>
      </c>
      <c r="AC12" s="36" t="s">
        <v>484</v>
      </c>
      <c r="AD12" s="36">
        <v>2018</v>
      </c>
      <c r="AE12" s="36" t="s">
        <v>424</v>
      </c>
      <c r="AF12" s="36">
        <v>1000</v>
      </c>
      <c r="AG12" s="36"/>
    </row>
    <row r="13" spans="1:33" x14ac:dyDescent="0.35">
      <c r="A13" s="36" t="s">
        <v>322</v>
      </c>
      <c r="B13" s="35">
        <v>4340273</v>
      </c>
      <c r="C13" s="36"/>
      <c r="D13" s="36"/>
      <c r="E13" s="36" t="s">
        <v>3</v>
      </c>
      <c r="F13" s="36" t="s">
        <v>23</v>
      </c>
      <c r="G13" s="36" t="s">
        <v>22</v>
      </c>
      <c r="H13" s="36"/>
      <c r="I13" s="36"/>
      <c r="J13" s="36"/>
      <c r="K13" s="36"/>
      <c r="L13" s="36"/>
      <c r="M13" s="36" t="s">
        <v>384</v>
      </c>
      <c r="N13" s="36"/>
      <c r="O13" s="36"/>
      <c r="P13" s="36"/>
      <c r="S13" s="36" t="s">
        <v>400</v>
      </c>
      <c r="T13" s="36" t="s">
        <v>450</v>
      </c>
      <c r="U13" s="36" t="s">
        <v>451</v>
      </c>
      <c r="V13" s="36">
        <v>2018</v>
      </c>
      <c r="W13" s="36"/>
      <c r="X13" s="36"/>
      <c r="Z13" s="36" t="s">
        <v>414</v>
      </c>
      <c r="AA13" s="36" t="s">
        <v>308</v>
      </c>
      <c r="AB13" s="36" t="s">
        <v>485</v>
      </c>
      <c r="AC13" s="36" t="s">
        <v>484</v>
      </c>
      <c r="AD13" s="36">
        <v>2018</v>
      </c>
      <c r="AE13" s="36" t="s">
        <v>424</v>
      </c>
      <c r="AF13" s="36">
        <v>20000</v>
      </c>
      <c r="AG13" s="36"/>
    </row>
    <row r="14" spans="1:33" x14ac:dyDescent="0.35">
      <c r="A14" s="46" t="s">
        <v>596</v>
      </c>
      <c r="B14" s="47">
        <f>SUM(B9:B13)</f>
        <v>4371041</v>
      </c>
      <c r="C14" s="48"/>
      <c r="D14" s="49"/>
      <c r="E14" s="48"/>
      <c r="F14" s="48"/>
      <c r="G14" s="48"/>
      <c r="H14" s="48">
        <f>SUM(H9:H13)</f>
        <v>2</v>
      </c>
      <c r="I14" s="48">
        <f t="shared" ref="I14:J14" si="1">SUM(I9:I13)</f>
        <v>5</v>
      </c>
      <c r="J14" s="48">
        <f t="shared" si="1"/>
        <v>15</v>
      </c>
      <c r="K14" s="48"/>
      <c r="L14" s="48"/>
      <c r="M14" s="48"/>
      <c r="N14" s="48"/>
      <c r="O14" s="48"/>
      <c r="P14" s="50"/>
      <c r="S14" s="36" t="s">
        <v>400</v>
      </c>
      <c r="T14" s="36" t="s">
        <v>452</v>
      </c>
      <c r="U14" s="36" t="s">
        <v>453</v>
      </c>
      <c r="V14" s="36">
        <v>2020</v>
      </c>
      <c r="W14" s="36"/>
      <c r="X14" s="36"/>
      <c r="Z14" s="36"/>
      <c r="AA14" s="36"/>
      <c r="AB14" s="36"/>
      <c r="AC14" s="36"/>
      <c r="AD14" s="36"/>
      <c r="AE14" s="36"/>
      <c r="AF14" s="36"/>
      <c r="AG14" s="36"/>
    </row>
    <row r="15" spans="1:33" x14ac:dyDescent="0.35">
      <c r="A15" s="69">
        <v>2017</v>
      </c>
      <c r="B15" s="70"/>
      <c r="C15" s="70"/>
      <c r="D15" s="70"/>
      <c r="E15" s="70"/>
      <c r="F15" s="70"/>
      <c r="G15" s="70"/>
      <c r="H15" s="70"/>
      <c r="I15" s="70"/>
      <c r="J15" s="70"/>
      <c r="K15" s="70"/>
      <c r="L15" s="70"/>
      <c r="M15" s="70"/>
      <c r="N15" s="70"/>
      <c r="O15" s="70"/>
      <c r="P15" s="71"/>
      <c r="S15" s="36" t="s">
        <v>407</v>
      </c>
      <c r="T15" s="36" t="s">
        <v>454</v>
      </c>
      <c r="U15" s="36" t="s">
        <v>455</v>
      </c>
      <c r="V15" s="36">
        <v>2018</v>
      </c>
      <c r="W15" s="36"/>
      <c r="X15" s="36"/>
      <c r="Z15" s="36" t="s">
        <v>414</v>
      </c>
      <c r="AA15" s="36" t="s">
        <v>486</v>
      </c>
      <c r="AB15" s="36" t="s">
        <v>487</v>
      </c>
      <c r="AC15" s="36" t="s">
        <v>488</v>
      </c>
      <c r="AD15" s="36">
        <v>2019</v>
      </c>
      <c r="AE15" s="36" t="s">
        <v>417</v>
      </c>
      <c r="AF15" s="36"/>
      <c r="AG15" s="36" t="s">
        <v>489</v>
      </c>
    </row>
    <row r="16" spans="1:33" x14ac:dyDescent="0.35">
      <c r="A16" s="36" t="s">
        <v>317</v>
      </c>
      <c r="B16" s="35">
        <v>10000</v>
      </c>
      <c r="C16" s="36" t="s">
        <v>280</v>
      </c>
      <c r="D16" s="37" t="s">
        <v>2</v>
      </c>
      <c r="E16" s="36" t="s">
        <v>3</v>
      </c>
      <c r="F16" s="36" t="s">
        <v>23</v>
      </c>
      <c r="G16" s="36" t="s">
        <v>22</v>
      </c>
      <c r="H16" s="36">
        <v>1</v>
      </c>
      <c r="I16" s="36">
        <v>0</v>
      </c>
      <c r="J16" s="36">
        <v>0</v>
      </c>
      <c r="K16" s="36"/>
      <c r="L16" s="36"/>
      <c r="M16" s="54" t="s">
        <v>374</v>
      </c>
      <c r="N16" s="36" t="s">
        <v>375</v>
      </c>
      <c r="O16" s="36" t="s">
        <v>368</v>
      </c>
      <c r="P16" s="36" t="s">
        <v>365</v>
      </c>
      <c r="S16" s="36" t="s">
        <v>400</v>
      </c>
      <c r="T16" s="36" t="s">
        <v>461</v>
      </c>
      <c r="U16" s="36" t="s">
        <v>462</v>
      </c>
      <c r="V16" s="36">
        <v>2019</v>
      </c>
      <c r="W16" s="36"/>
      <c r="X16" s="36"/>
      <c r="Z16" s="36" t="s">
        <v>414</v>
      </c>
      <c r="AA16" s="36" t="s">
        <v>486</v>
      </c>
      <c r="AB16" s="36" t="s">
        <v>490</v>
      </c>
      <c r="AC16" s="36" t="s">
        <v>491</v>
      </c>
      <c r="AD16" s="36">
        <v>2019</v>
      </c>
      <c r="AE16" s="36" t="s">
        <v>424</v>
      </c>
      <c r="AF16" s="36" t="s">
        <v>492</v>
      </c>
      <c r="AG16" s="36" t="s">
        <v>493</v>
      </c>
    </row>
    <row r="17" spans="1:33" x14ac:dyDescent="0.35">
      <c r="A17" s="36" t="s">
        <v>323</v>
      </c>
      <c r="B17" s="35">
        <v>10000</v>
      </c>
      <c r="C17" s="36"/>
      <c r="D17" s="38" t="s">
        <v>304</v>
      </c>
      <c r="E17" s="38" t="s">
        <v>303</v>
      </c>
      <c r="F17" s="36"/>
      <c r="G17" s="36"/>
      <c r="H17" s="36">
        <v>1</v>
      </c>
      <c r="I17" s="36">
        <v>0</v>
      </c>
      <c r="J17" s="36">
        <v>0</v>
      </c>
      <c r="K17" s="36"/>
      <c r="L17" s="36"/>
      <c r="M17" s="52" t="s">
        <v>363</v>
      </c>
      <c r="N17" s="36" t="s">
        <v>369</v>
      </c>
      <c r="O17" s="36" t="s">
        <v>376</v>
      </c>
      <c r="P17" s="36" t="s">
        <v>364</v>
      </c>
      <c r="S17" s="36" t="s">
        <v>407</v>
      </c>
      <c r="T17" s="36" t="s">
        <v>463</v>
      </c>
      <c r="U17" s="36" t="s">
        <v>464</v>
      </c>
      <c r="V17" s="36">
        <v>2019</v>
      </c>
      <c r="W17" s="36"/>
      <c r="X17" s="36"/>
      <c r="Z17" s="36" t="s">
        <v>414</v>
      </c>
      <c r="AA17" s="36" t="s">
        <v>1</v>
      </c>
      <c r="AB17" s="36" t="s">
        <v>498</v>
      </c>
      <c r="AC17" s="36" t="s">
        <v>499</v>
      </c>
      <c r="AD17" s="36">
        <v>2021</v>
      </c>
      <c r="AE17" s="36" t="s">
        <v>424</v>
      </c>
      <c r="AF17" s="36">
        <v>4500</v>
      </c>
      <c r="AG17" s="36"/>
    </row>
    <row r="18" spans="1:33" x14ac:dyDescent="0.35">
      <c r="A18" s="36" t="s">
        <v>324</v>
      </c>
      <c r="B18" s="35">
        <v>4668</v>
      </c>
      <c r="C18" s="36"/>
      <c r="D18" s="38" t="s">
        <v>305</v>
      </c>
      <c r="E18" s="36" t="s">
        <v>3</v>
      </c>
      <c r="F18" s="36" t="s">
        <v>23</v>
      </c>
      <c r="G18" s="36" t="s">
        <v>22</v>
      </c>
      <c r="H18" s="36">
        <v>0</v>
      </c>
      <c r="I18" s="36">
        <v>1</v>
      </c>
      <c r="J18" s="36">
        <v>0</v>
      </c>
      <c r="K18" s="36"/>
      <c r="L18" s="36"/>
      <c r="M18" s="52" t="s">
        <v>363</v>
      </c>
      <c r="N18" s="36" t="s">
        <v>364</v>
      </c>
      <c r="O18" s="36" t="s">
        <v>373</v>
      </c>
      <c r="P18" s="36" t="s">
        <v>377</v>
      </c>
      <c r="S18" s="36" t="s">
        <v>465</v>
      </c>
      <c r="T18" s="36" t="s">
        <v>466</v>
      </c>
      <c r="U18" s="36" t="s">
        <v>467</v>
      </c>
      <c r="V18" s="36">
        <v>2018</v>
      </c>
      <c r="W18" s="36"/>
      <c r="X18" s="36"/>
      <c r="Z18" s="36" t="s">
        <v>500</v>
      </c>
      <c r="AA18" s="36" t="s">
        <v>1</v>
      </c>
      <c r="AB18" s="36" t="s">
        <v>501</v>
      </c>
      <c r="AC18" s="36" t="s">
        <v>502</v>
      </c>
      <c r="AD18" s="36">
        <v>2021</v>
      </c>
      <c r="AE18" s="36" t="s">
        <v>424</v>
      </c>
      <c r="AF18" s="36"/>
      <c r="AG18" s="36"/>
    </row>
    <row r="19" spans="1:33" x14ac:dyDescent="0.35">
      <c r="A19" s="36" t="s">
        <v>325</v>
      </c>
      <c r="B19" s="35">
        <v>10000</v>
      </c>
      <c r="C19" s="36"/>
      <c r="D19" s="38" t="s">
        <v>306</v>
      </c>
      <c r="E19" s="36" t="s">
        <v>307</v>
      </c>
      <c r="F19" s="36"/>
      <c r="G19" s="36"/>
      <c r="H19" s="36">
        <v>2</v>
      </c>
      <c r="I19" s="36">
        <v>1</v>
      </c>
      <c r="J19" s="36">
        <v>2</v>
      </c>
      <c r="K19" s="36"/>
      <c r="L19" s="36"/>
      <c r="M19" s="51" t="s">
        <v>359</v>
      </c>
      <c r="N19" s="36" t="s">
        <v>368</v>
      </c>
      <c r="O19" s="36" t="s">
        <v>372</v>
      </c>
      <c r="P19" s="36" t="s">
        <v>371</v>
      </c>
      <c r="S19" s="36" t="s">
        <v>407</v>
      </c>
      <c r="T19" s="36" t="s">
        <v>468</v>
      </c>
      <c r="U19" s="36" t="s">
        <v>469</v>
      </c>
      <c r="V19" s="36">
        <v>2018</v>
      </c>
      <c r="W19" s="36"/>
      <c r="X19" s="36"/>
      <c r="Z19" s="36" t="s">
        <v>414</v>
      </c>
      <c r="AA19" s="36" t="s">
        <v>503</v>
      </c>
      <c r="AB19" s="36" t="s">
        <v>504</v>
      </c>
      <c r="AC19" s="36" t="s">
        <v>505</v>
      </c>
      <c r="AD19" s="36"/>
      <c r="AE19" s="36" t="s">
        <v>424</v>
      </c>
      <c r="AF19" s="36">
        <v>500</v>
      </c>
      <c r="AG19" s="36"/>
    </row>
    <row r="20" spans="1:33" x14ac:dyDescent="0.35">
      <c r="A20" s="36" t="s">
        <v>321</v>
      </c>
      <c r="B20" s="35">
        <v>10000</v>
      </c>
      <c r="C20" s="36"/>
      <c r="D20" s="38" t="s">
        <v>271</v>
      </c>
      <c r="E20" s="38" t="s">
        <v>1</v>
      </c>
      <c r="F20" s="36"/>
      <c r="G20" s="36"/>
      <c r="H20" s="36">
        <v>0</v>
      </c>
      <c r="I20" s="36">
        <v>1</v>
      </c>
      <c r="J20" s="36">
        <v>1</v>
      </c>
      <c r="K20" s="36"/>
      <c r="L20" s="36"/>
      <c r="M20" s="51" t="s">
        <v>359</v>
      </c>
      <c r="N20" s="36" t="s">
        <v>369</v>
      </c>
      <c r="O20" s="36" t="s">
        <v>371</v>
      </c>
      <c r="P20" s="36" t="s">
        <v>376</v>
      </c>
      <c r="S20" s="36" t="s">
        <v>407</v>
      </c>
      <c r="T20" s="36" t="s">
        <v>470</v>
      </c>
      <c r="U20" s="36" t="s">
        <v>471</v>
      </c>
      <c r="V20" s="36">
        <v>2020</v>
      </c>
      <c r="W20" s="36"/>
      <c r="X20" s="36"/>
      <c r="Z20" s="36" t="s">
        <v>414</v>
      </c>
      <c r="AA20" s="36" t="s">
        <v>508</v>
      </c>
      <c r="AB20" s="36" t="s">
        <v>509</v>
      </c>
      <c r="AC20" s="36" t="s">
        <v>505</v>
      </c>
      <c r="AD20" s="36">
        <v>44531</v>
      </c>
      <c r="AE20" s="36" t="s">
        <v>424</v>
      </c>
      <c r="AF20" s="36">
        <v>1000</v>
      </c>
      <c r="AG20" s="36"/>
    </row>
    <row r="21" spans="1:33" x14ac:dyDescent="0.35">
      <c r="A21" s="36" t="s">
        <v>318</v>
      </c>
      <c r="B21" s="35">
        <v>18915</v>
      </c>
      <c r="C21" s="36"/>
      <c r="D21" s="38" t="s">
        <v>300</v>
      </c>
      <c r="E21" s="36" t="s">
        <v>293</v>
      </c>
      <c r="F21" s="36"/>
      <c r="G21" s="36"/>
      <c r="H21" s="36">
        <v>1</v>
      </c>
      <c r="I21" s="36">
        <v>0</v>
      </c>
      <c r="J21" s="36">
        <v>0</v>
      </c>
      <c r="K21" s="36"/>
      <c r="L21" s="36"/>
      <c r="M21" s="55" t="s">
        <v>378</v>
      </c>
      <c r="N21" s="36" t="s">
        <v>361</v>
      </c>
      <c r="O21" s="36" t="s">
        <v>379</v>
      </c>
      <c r="P21" s="36"/>
      <c r="S21" s="36" t="s">
        <v>400</v>
      </c>
      <c r="T21" s="36" t="s">
        <v>472</v>
      </c>
      <c r="U21" s="36" t="s">
        <v>473</v>
      </c>
      <c r="V21" s="36">
        <v>2019</v>
      </c>
      <c r="W21" s="36"/>
      <c r="X21" s="36"/>
      <c r="Z21" s="36" t="s">
        <v>513</v>
      </c>
      <c r="AA21" s="36" t="s">
        <v>514</v>
      </c>
      <c r="AB21" s="36" t="s">
        <v>515</v>
      </c>
      <c r="AC21" s="36" t="s">
        <v>505</v>
      </c>
      <c r="AD21" s="36">
        <v>44531</v>
      </c>
      <c r="AE21" s="36" t="s">
        <v>424</v>
      </c>
      <c r="AF21" s="36">
        <v>500</v>
      </c>
      <c r="AG21" s="36" t="s">
        <v>516</v>
      </c>
    </row>
    <row r="22" spans="1:33" x14ac:dyDescent="0.35">
      <c r="A22" s="36" t="s">
        <v>326</v>
      </c>
      <c r="B22" s="35">
        <v>59881</v>
      </c>
      <c r="C22" s="36"/>
      <c r="D22" s="36"/>
      <c r="E22" s="36" t="s">
        <v>314</v>
      </c>
      <c r="F22" s="36"/>
      <c r="G22" s="36"/>
      <c r="H22" s="36"/>
      <c r="I22" s="36"/>
      <c r="J22" s="36"/>
      <c r="K22" s="36"/>
      <c r="L22" s="36"/>
      <c r="M22" s="56" t="s">
        <v>393</v>
      </c>
      <c r="N22" s="36"/>
      <c r="O22" s="36"/>
      <c r="P22" s="36"/>
      <c r="S22" s="36" t="s">
        <v>400</v>
      </c>
      <c r="T22" s="36" t="s">
        <v>474</v>
      </c>
      <c r="U22" s="36" t="s">
        <v>475</v>
      </c>
      <c r="V22" s="36">
        <v>2020</v>
      </c>
      <c r="W22" s="36"/>
      <c r="X22" s="36"/>
      <c r="Z22" s="36" t="s">
        <v>513</v>
      </c>
      <c r="AA22" s="36" t="s">
        <v>519</v>
      </c>
      <c r="AB22" s="36" t="s">
        <v>520</v>
      </c>
      <c r="AC22" s="36" t="s">
        <v>505</v>
      </c>
      <c r="AD22" s="36">
        <v>44652</v>
      </c>
      <c r="AE22" s="36" t="s">
        <v>424</v>
      </c>
      <c r="AF22" s="36">
        <v>4965</v>
      </c>
      <c r="AG22" s="36" t="s">
        <v>521</v>
      </c>
    </row>
    <row r="23" spans="1:33" x14ac:dyDescent="0.35">
      <c r="A23" s="46" t="s">
        <v>596</v>
      </c>
      <c r="B23" s="47">
        <f>SUM(B16:B22)</f>
        <v>123464</v>
      </c>
      <c r="C23" s="48"/>
      <c r="D23" s="49"/>
      <c r="E23" s="48"/>
      <c r="F23" s="48"/>
      <c r="G23" s="48"/>
      <c r="H23" s="48">
        <f>SUM(H16:H22)</f>
        <v>5</v>
      </c>
      <c r="I23" s="48">
        <f t="shared" ref="I23:J23" si="2">SUM(I16:I22)</f>
        <v>3</v>
      </c>
      <c r="J23" s="48">
        <f t="shared" si="2"/>
        <v>3</v>
      </c>
      <c r="K23" s="48"/>
      <c r="L23" s="48"/>
      <c r="M23" s="48"/>
      <c r="N23" s="48"/>
      <c r="O23" s="48"/>
      <c r="P23" s="50"/>
      <c r="S23" s="36" t="s">
        <v>400</v>
      </c>
      <c r="T23" s="36" t="s">
        <v>476</v>
      </c>
      <c r="U23" s="36" t="s">
        <v>477</v>
      </c>
      <c r="V23" s="36">
        <v>2019</v>
      </c>
      <c r="W23" s="36"/>
      <c r="X23" s="36"/>
      <c r="Z23" s="36"/>
      <c r="AA23" s="36"/>
      <c r="AB23" s="36"/>
      <c r="AC23" s="36"/>
      <c r="AD23" s="36"/>
      <c r="AE23" s="36"/>
      <c r="AF23" s="36"/>
      <c r="AG23" s="36"/>
    </row>
    <row r="24" spans="1:33" x14ac:dyDescent="0.35">
      <c r="A24" s="69">
        <v>2018</v>
      </c>
      <c r="B24" s="70"/>
      <c r="C24" s="70"/>
      <c r="D24" s="70"/>
      <c r="E24" s="70"/>
      <c r="F24" s="70"/>
      <c r="G24" s="70"/>
      <c r="H24" s="70"/>
      <c r="I24" s="70"/>
      <c r="J24" s="70"/>
      <c r="K24" s="70"/>
      <c r="L24" s="70"/>
      <c r="M24" s="70"/>
      <c r="N24" s="70"/>
      <c r="O24" s="70"/>
      <c r="P24" s="71"/>
      <c r="S24" s="36" t="s">
        <v>400</v>
      </c>
      <c r="T24" s="36" t="s">
        <v>478</v>
      </c>
      <c r="U24" s="36" t="s">
        <v>479</v>
      </c>
      <c r="V24" s="36">
        <v>2020</v>
      </c>
      <c r="W24" s="36"/>
      <c r="X24" s="36"/>
      <c r="Z24" s="36" t="s">
        <v>513</v>
      </c>
      <c r="AA24" s="36" t="s">
        <v>514</v>
      </c>
      <c r="AB24" s="36" t="s">
        <v>524</v>
      </c>
      <c r="AC24" s="36" t="s">
        <v>505</v>
      </c>
      <c r="AD24" s="36">
        <v>44958</v>
      </c>
      <c r="AE24" s="36" t="s">
        <v>424</v>
      </c>
      <c r="AF24" s="36">
        <v>500</v>
      </c>
      <c r="AG24" s="36" t="s">
        <v>525</v>
      </c>
    </row>
    <row r="25" spans="1:33" x14ac:dyDescent="0.35">
      <c r="A25" s="36" t="s">
        <v>327</v>
      </c>
      <c r="B25" s="39">
        <v>10000</v>
      </c>
      <c r="C25" s="36"/>
      <c r="D25" s="38" t="s">
        <v>305</v>
      </c>
      <c r="E25" s="38" t="s">
        <v>308</v>
      </c>
      <c r="F25" s="36"/>
      <c r="G25" s="36"/>
      <c r="H25" s="36">
        <v>1</v>
      </c>
      <c r="I25" s="36">
        <v>0</v>
      </c>
      <c r="J25" s="36">
        <v>0</v>
      </c>
      <c r="K25" s="36"/>
      <c r="L25" s="36"/>
      <c r="M25" s="53" t="s">
        <v>367</v>
      </c>
      <c r="N25" s="36" t="s">
        <v>369</v>
      </c>
      <c r="O25" s="36" t="s">
        <v>380</v>
      </c>
      <c r="P25" s="36" t="s">
        <v>381</v>
      </c>
      <c r="S25" s="36" t="s">
        <v>400</v>
      </c>
      <c r="T25" s="36" t="s">
        <v>480</v>
      </c>
      <c r="U25" s="36" t="s">
        <v>481</v>
      </c>
      <c r="V25" s="36">
        <v>2019</v>
      </c>
      <c r="W25" s="36"/>
      <c r="X25" s="36"/>
      <c r="Z25" s="36" t="s">
        <v>414</v>
      </c>
      <c r="AA25" s="36" t="s">
        <v>526</v>
      </c>
      <c r="AB25" s="36" t="s">
        <v>527</v>
      </c>
      <c r="AC25" s="36" t="s">
        <v>505</v>
      </c>
      <c r="AD25" s="36">
        <v>45383</v>
      </c>
      <c r="AE25" s="36" t="s">
        <v>424</v>
      </c>
      <c r="AF25" s="36">
        <v>250</v>
      </c>
      <c r="AG25" s="36" t="s">
        <v>528</v>
      </c>
    </row>
    <row r="26" spans="1:33" x14ac:dyDescent="0.35">
      <c r="A26" s="36" t="s">
        <v>328</v>
      </c>
      <c r="B26" s="39">
        <v>9982</v>
      </c>
      <c r="C26" s="36"/>
      <c r="D26" s="38" t="s">
        <v>309</v>
      </c>
      <c r="E26" s="38" t="s">
        <v>293</v>
      </c>
      <c r="F26" s="36"/>
      <c r="G26" s="36"/>
      <c r="H26" s="36">
        <v>0</v>
      </c>
      <c r="I26" s="36">
        <v>0</v>
      </c>
      <c r="J26" s="36">
        <v>1</v>
      </c>
      <c r="K26" s="36"/>
      <c r="L26" s="36"/>
      <c r="M26" s="51" t="s">
        <v>359</v>
      </c>
      <c r="N26" s="36" t="s">
        <v>382</v>
      </c>
      <c r="O26" s="36" t="s">
        <v>375</v>
      </c>
      <c r="P26" s="36" t="s">
        <v>373</v>
      </c>
      <c r="S26" s="36" t="s">
        <v>400</v>
      </c>
      <c r="T26" s="36" t="s">
        <v>494</v>
      </c>
      <c r="U26" s="36" t="s">
        <v>495</v>
      </c>
      <c r="V26" s="36">
        <v>2020</v>
      </c>
      <c r="W26" s="36"/>
      <c r="X26" s="36"/>
      <c r="Z26" s="36" t="s">
        <v>414</v>
      </c>
      <c r="AA26" s="36"/>
      <c r="AB26" s="36" t="s">
        <v>529</v>
      </c>
      <c r="AC26" s="36" t="s">
        <v>505</v>
      </c>
      <c r="AD26" s="36">
        <v>45323</v>
      </c>
      <c r="AE26" s="36" t="s">
        <v>424</v>
      </c>
      <c r="AF26" s="36"/>
      <c r="AG26" s="36" t="s">
        <v>530</v>
      </c>
    </row>
    <row r="27" spans="1:33" x14ac:dyDescent="0.35">
      <c r="A27" s="36" t="s">
        <v>329</v>
      </c>
      <c r="B27" s="39">
        <v>9937</v>
      </c>
      <c r="C27" s="36"/>
      <c r="D27" s="38" t="s">
        <v>2</v>
      </c>
      <c r="E27" s="38" t="s">
        <v>293</v>
      </c>
      <c r="F27" s="36"/>
      <c r="G27" s="36"/>
      <c r="H27" s="36">
        <v>1</v>
      </c>
      <c r="I27" s="36">
        <v>0</v>
      </c>
      <c r="J27" s="36">
        <v>0</v>
      </c>
      <c r="K27" s="36"/>
      <c r="L27" s="36"/>
      <c r="M27" s="51" t="s">
        <v>359</v>
      </c>
      <c r="N27" s="36" t="s">
        <v>383</v>
      </c>
      <c r="O27" s="36" t="s">
        <v>369</v>
      </c>
      <c r="P27" s="36" t="s">
        <v>362</v>
      </c>
      <c r="S27" s="36" t="s">
        <v>400</v>
      </c>
      <c r="T27" s="36" t="s">
        <v>496</v>
      </c>
      <c r="U27" s="36" t="s">
        <v>497</v>
      </c>
      <c r="V27" s="36">
        <v>2020</v>
      </c>
      <c r="W27" s="36"/>
      <c r="X27" s="36"/>
      <c r="Z27" s="36" t="s">
        <v>414</v>
      </c>
      <c r="AA27" s="36" t="s">
        <v>531</v>
      </c>
      <c r="AB27" s="36" t="s">
        <v>532</v>
      </c>
      <c r="AC27" s="36" t="s">
        <v>533</v>
      </c>
      <c r="AD27" s="36">
        <v>2024</v>
      </c>
      <c r="AE27" s="36" t="s">
        <v>417</v>
      </c>
      <c r="AF27" s="36"/>
      <c r="AG27" s="36"/>
    </row>
    <row r="28" spans="1:33" x14ac:dyDescent="0.35">
      <c r="A28" s="36" t="s">
        <v>330</v>
      </c>
      <c r="B28" s="35">
        <v>10000</v>
      </c>
      <c r="C28" s="36"/>
      <c r="D28" s="38" t="s">
        <v>310</v>
      </c>
      <c r="E28" s="36" t="s">
        <v>3</v>
      </c>
      <c r="F28" s="36"/>
      <c r="G28" s="36"/>
      <c r="H28" s="36">
        <v>1</v>
      </c>
      <c r="I28" s="36">
        <v>0</v>
      </c>
      <c r="J28" s="36">
        <v>9</v>
      </c>
      <c r="K28" s="36"/>
      <c r="L28" s="36"/>
      <c r="M28" s="36" t="s">
        <v>384</v>
      </c>
      <c r="N28" s="36" t="s">
        <v>381</v>
      </c>
      <c r="O28" s="36" t="s">
        <v>377</v>
      </c>
      <c r="P28" s="36"/>
      <c r="S28" s="36" t="s">
        <v>400</v>
      </c>
      <c r="T28" s="36" t="s">
        <v>506</v>
      </c>
      <c r="U28" s="36" t="s">
        <v>507</v>
      </c>
      <c r="V28" s="36">
        <v>2024</v>
      </c>
      <c r="W28" s="36">
        <v>1</v>
      </c>
      <c r="X28" s="36">
        <v>1</v>
      </c>
      <c r="Z28" s="36" t="s">
        <v>543</v>
      </c>
      <c r="AA28" s="36" t="s">
        <v>544</v>
      </c>
      <c r="AB28" s="36">
        <v>250000</v>
      </c>
      <c r="AC28" s="36" t="s">
        <v>545</v>
      </c>
      <c r="AD28" s="36"/>
      <c r="AE28" s="36"/>
      <c r="AF28" s="36"/>
      <c r="AG28" s="36"/>
    </row>
    <row r="29" spans="1:33" x14ac:dyDescent="0.35">
      <c r="A29" s="46" t="s">
        <v>596</v>
      </c>
      <c r="B29" s="47">
        <f>SUM(B25:B28)</f>
        <v>39919</v>
      </c>
      <c r="C29" s="48"/>
      <c r="D29" s="49"/>
      <c r="E29" s="48"/>
      <c r="F29" s="48"/>
      <c r="G29" s="48"/>
      <c r="H29" s="48">
        <f>SUM(H25:H28)</f>
        <v>3</v>
      </c>
      <c r="I29" s="48">
        <f t="shared" ref="I29" si="3">SUM(I25:I28)</f>
        <v>0</v>
      </c>
      <c r="J29" s="48">
        <f t="shared" ref="J29" si="4">SUM(J25:J28)</f>
        <v>10</v>
      </c>
      <c r="K29" s="48"/>
      <c r="L29" s="48"/>
      <c r="M29" s="48"/>
      <c r="N29" s="48"/>
      <c r="O29" s="48"/>
      <c r="P29" s="50"/>
      <c r="S29" s="36" t="s">
        <v>510</v>
      </c>
      <c r="T29" s="36" t="s">
        <v>511</v>
      </c>
      <c r="U29" s="36" t="s">
        <v>512</v>
      </c>
      <c r="V29" s="36">
        <v>2024</v>
      </c>
      <c r="W29" s="36"/>
      <c r="X29" s="36">
        <v>1</v>
      </c>
      <c r="Z29" s="36"/>
      <c r="AA29" s="36"/>
      <c r="AB29" s="36"/>
      <c r="AC29" s="36"/>
      <c r="AD29" s="36"/>
      <c r="AE29" s="36"/>
      <c r="AF29" s="36"/>
      <c r="AG29" s="36"/>
    </row>
    <row r="30" spans="1:33" x14ac:dyDescent="0.35">
      <c r="A30" s="69">
        <v>2019</v>
      </c>
      <c r="B30" s="70"/>
      <c r="C30" s="70"/>
      <c r="D30" s="70"/>
      <c r="E30" s="70"/>
      <c r="F30" s="70"/>
      <c r="G30" s="70"/>
      <c r="H30" s="70"/>
      <c r="I30" s="70"/>
      <c r="J30" s="70"/>
      <c r="K30" s="70"/>
      <c r="L30" s="70"/>
      <c r="M30" s="70"/>
      <c r="N30" s="70"/>
      <c r="O30" s="70"/>
      <c r="P30" s="71"/>
      <c r="S30" s="36" t="s">
        <v>510</v>
      </c>
      <c r="T30" s="36" t="s">
        <v>517</v>
      </c>
      <c r="U30" s="36" t="s">
        <v>518</v>
      </c>
      <c r="V30" s="36">
        <v>2024</v>
      </c>
      <c r="W30" s="36"/>
      <c r="X30" s="36">
        <v>1</v>
      </c>
      <c r="Z30" s="36" t="s">
        <v>546</v>
      </c>
      <c r="AA30" s="36" t="s">
        <v>544</v>
      </c>
      <c r="AB30" s="36">
        <v>100000</v>
      </c>
      <c r="AC30" s="36"/>
      <c r="AD30" s="36"/>
      <c r="AE30" s="36"/>
      <c r="AF30" s="36"/>
      <c r="AG30" s="36"/>
    </row>
    <row r="31" spans="1:33" x14ac:dyDescent="0.35">
      <c r="A31" s="36" t="s">
        <v>317</v>
      </c>
      <c r="B31" s="35">
        <v>10000</v>
      </c>
      <c r="C31" s="36"/>
      <c r="D31" s="38" t="s">
        <v>2</v>
      </c>
      <c r="E31" s="38" t="s">
        <v>308</v>
      </c>
      <c r="F31" s="36"/>
      <c r="G31" s="36"/>
      <c r="H31" s="36">
        <v>0</v>
      </c>
      <c r="I31" s="36">
        <v>1</v>
      </c>
      <c r="J31" s="36">
        <v>0</v>
      </c>
      <c r="K31" s="36"/>
      <c r="L31" s="36"/>
      <c r="M31" s="55" t="s">
        <v>378</v>
      </c>
      <c r="N31" s="36" t="s">
        <v>381</v>
      </c>
      <c r="O31" s="36" t="s">
        <v>375</v>
      </c>
      <c r="P31" s="36"/>
      <c r="S31" s="36" t="s">
        <v>510</v>
      </c>
      <c r="T31" s="36" t="s">
        <v>522</v>
      </c>
      <c r="U31" s="36" t="s">
        <v>523</v>
      </c>
      <c r="V31" s="36">
        <v>2023</v>
      </c>
      <c r="W31" s="36"/>
      <c r="X31" s="36">
        <v>1</v>
      </c>
      <c r="Z31" s="36" t="s">
        <v>414</v>
      </c>
      <c r="AA31" s="36" t="s">
        <v>549</v>
      </c>
      <c r="AB31" s="36" t="s">
        <v>550</v>
      </c>
      <c r="AC31" s="36" t="s">
        <v>551</v>
      </c>
      <c r="AD31" s="36">
        <v>45017</v>
      </c>
      <c r="AE31" s="36" t="s">
        <v>424</v>
      </c>
      <c r="AF31" s="36">
        <v>6000</v>
      </c>
      <c r="AG31" s="36" t="s">
        <v>552</v>
      </c>
    </row>
    <row r="32" spans="1:33" x14ac:dyDescent="0.35">
      <c r="A32" s="36" t="s">
        <v>331</v>
      </c>
      <c r="B32" s="35">
        <v>10000</v>
      </c>
      <c r="C32" s="36"/>
      <c r="D32" s="38" t="s">
        <v>18</v>
      </c>
      <c r="E32" s="38" t="s">
        <v>308</v>
      </c>
      <c r="F32" s="36"/>
      <c r="G32" s="36"/>
      <c r="H32" s="36">
        <v>1</v>
      </c>
      <c r="I32" s="36">
        <v>0</v>
      </c>
      <c r="J32" s="36">
        <v>0</v>
      </c>
      <c r="K32" s="36"/>
      <c r="L32" s="36"/>
      <c r="M32" s="55" t="s">
        <v>378</v>
      </c>
      <c r="N32" s="36" t="s">
        <v>369</v>
      </c>
      <c r="O32" s="36" t="s">
        <v>385</v>
      </c>
      <c r="P32" s="36" t="s">
        <v>376</v>
      </c>
      <c r="S32" s="36" t="s">
        <v>400</v>
      </c>
      <c r="T32" s="36" t="s">
        <v>534</v>
      </c>
      <c r="U32" s="36" t="s">
        <v>535</v>
      </c>
      <c r="V32" s="36">
        <v>2023</v>
      </c>
      <c r="W32" s="36">
        <v>0</v>
      </c>
      <c r="X32" s="36">
        <v>1</v>
      </c>
      <c r="Z32" s="36" t="s">
        <v>414</v>
      </c>
      <c r="AA32" s="36" t="s">
        <v>578</v>
      </c>
      <c r="AB32" s="36" t="s">
        <v>579</v>
      </c>
      <c r="AC32" s="36" t="s">
        <v>580</v>
      </c>
      <c r="AD32" s="36">
        <v>45474</v>
      </c>
      <c r="AE32" s="36" t="s">
        <v>581</v>
      </c>
      <c r="AF32" s="36"/>
      <c r="AG32" s="36"/>
    </row>
    <row r="33" spans="1:32" x14ac:dyDescent="0.35">
      <c r="A33" s="36" t="s">
        <v>332</v>
      </c>
      <c r="B33" s="35">
        <v>9968</v>
      </c>
      <c r="C33" s="36"/>
      <c r="D33" s="38" t="s">
        <v>311</v>
      </c>
      <c r="E33" s="38" t="s">
        <v>308</v>
      </c>
      <c r="F33" s="36"/>
      <c r="G33" s="36"/>
      <c r="H33" s="36">
        <v>2</v>
      </c>
      <c r="I33" s="36">
        <v>0</v>
      </c>
      <c r="J33" s="36">
        <v>0</v>
      </c>
      <c r="K33" s="36"/>
      <c r="L33" s="36"/>
      <c r="M33" s="55" t="s">
        <v>378</v>
      </c>
      <c r="N33" s="36" t="s">
        <v>369</v>
      </c>
      <c r="O33" s="36" t="s">
        <v>376</v>
      </c>
      <c r="P33" s="36"/>
      <c r="S33" s="36" t="s">
        <v>400</v>
      </c>
      <c r="T33" s="36" t="s">
        <v>536</v>
      </c>
      <c r="U33" s="36"/>
      <c r="V33" s="36">
        <v>2022</v>
      </c>
      <c r="W33" s="36"/>
      <c r="X33" s="36"/>
    </row>
    <row r="34" spans="1:32" x14ac:dyDescent="0.35">
      <c r="A34" s="36" t="s">
        <v>321</v>
      </c>
      <c r="B34" s="35">
        <v>9998</v>
      </c>
      <c r="C34" s="36"/>
      <c r="D34" s="38" t="s">
        <v>271</v>
      </c>
      <c r="E34" s="38" t="s">
        <v>1</v>
      </c>
      <c r="F34" s="36"/>
      <c r="G34" s="36"/>
      <c r="H34" s="36">
        <v>0</v>
      </c>
      <c r="I34" s="36">
        <v>2</v>
      </c>
      <c r="J34" s="36">
        <v>0</v>
      </c>
      <c r="K34" s="36"/>
      <c r="L34" s="36"/>
      <c r="M34" s="51" t="s">
        <v>359</v>
      </c>
      <c r="N34" s="36" t="s">
        <v>386</v>
      </c>
      <c r="O34" s="36" t="s">
        <v>379</v>
      </c>
      <c r="P34" s="36" t="s">
        <v>373</v>
      </c>
      <c r="S34" s="36" t="s">
        <v>465</v>
      </c>
      <c r="T34" s="36" t="s">
        <v>537</v>
      </c>
      <c r="U34" s="36" t="s">
        <v>538</v>
      </c>
      <c r="V34" s="36">
        <v>2022</v>
      </c>
      <c r="W34" s="36">
        <v>0</v>
      </c>
      <c r="X34" s="36">
        <v>1</v>
      </c>
      <c r="AF34" s="33">
        <f>SUM(AF4,AF6:AF7,AF9,AF11:AF13,AF17,AF19:AF25,AF31)</f>
        <v>53215</v>
      </c>
    </row>
    <row r="35" spans="1:32" x14ac:dyDescent="0.35">
      <c r="A35" s="46" t="s">
        <v>596</v>
      </c>
      <c r="B35" s="47">
        <f>SUM(B31:B34)</f>
        <v>39966</v>
      </c>
      <c r="C35" s="48"/>
      <c r="D35" s="49"/>
      <c r="E35" s="48"/>
      <c r="F35" s="48"/>
      <c r="G35" s="48"/>
      <c r="H35" s="48">
        <f>SUM(H31:H34)</f>
        <v>3</v>
      </c>
      <c r="I35" s="48">
        <f t="shared" ref="I35" si="5">SUM(I31:I34)</f>
        <v>3</v>
      </c>
      <c r="J35" s="48">
        <f t="shared" ref="J35" si="6">SUM(J31:J34)</f>
        <v>0</v>
      </c>
      <c r="K35" s="48"/>
      <c r="L35" s="48"/>
      <c r="M35" s="48"/>
      <c r="N35" s="48"/>
      <c r="O35" s="48"/>
      <c r="P35" s="50"/>
      <c r="S35" s="36" t="s">
        <v>407</v>
      </c>
      <c r="T35" s="36" t="s">
        <v>539</v>
      </c>
      <c r="U35" s="36" t="s">
        <v>540</v>
      </c>
      <c r="V35" s="36">
        <v>2022</v>
      </c>
      <c r="W35" s="36"/>
      <c r="X35" s="36"/>
    </row>
    <row r="36" spans="1:32" x14ac:dyDescent="0.35">
      <c r="A36" s="72">
        <v>2020</v>
      </c>
      <c r="B36" s="73"/>
      <c r="C36" s="73"/>
      <c r="D36" s="73"/>
      <c r="E36" s="73"/>
      <c r="F36" s="73"/>
      <c r="G36" s="73"/>
      <c r="H36" s="73"/>
      <c r="I36" s="73"/>
      <c r="J36" s="73"/>
      <c r="K36" s="73"/>
      <c r="L36" s="73"/>
      <c r="M36" s="73"/>
      <c r="N36" s="73"/>
      <c r="O36" s="73"/>
      <c r="P36" s="74"/>
      <c r="S36" s="36" t="s">
        <v>400</v>
      </c>
      <c r="T36" s="36" t="s">
        <v>541</v>
      </c>
      <c r="U36" s="36" t="s">
        <v>542</v>
      </c>
      <c r="V36" s="36">
        <v>2022</v>
      </c>
      <c r="W36" s="36"/>
      <c r="X36" s="36"/>
    </row>
    <row r="37" spans="1:32" x14ac:dyDescent="0.35">
      <c r="A37" s="36" t="s">
        <v>321</v>
      </c>
      <c r="B37" s="35">
        <v>9887</v>
      </c>
      <c r="C37" s="36" t="s">
        <v>284</v>
      </c>
      <c r="D37" s="37" t="s">
        <v>0</v>
      </c>
      <c r="E37" s="37" t="s">
        <v>1</v>
      </c>
      <c r="F37" s="36" t="s">
        <v>21</v>
      </c>
      <c r="G37" s="36" t="s">
        <v>22</v>
      </c>
      <c r="H37" s="36">
        <v>1</v>
      </c>
      <c r="I37" s="36">
        <v>0</v>
      </c>
      <c r="J37" s="36">
        <v>0</v>
      </c>
      <c r="K37" s="36"/>
      <c r="L37" s="36"/>
      <c r="M37" s="51" t="s">
        <v>359</v>
      </c>
      <c r="N37" s="36" t="s">
        <v>372</v>
      </c>
      <c r="O37" s="36" t="s">
        <v>386</v>
      </c>
      <c r="P37" s="36" t="s">
        <v>383</v>
      </c>
      <c r="S37" s="36" t="s">
        <v>400</v>
      </c>
      <c r="T37" s="36" t="s">
        <v>547</v>
      </c>
      <c r="U37" s="36" t="s">
        <v>548</v>
      </c>
      <c r="V37" s="36">
        <v>2024</v>
      </c>
      <c r="W37" s="36">
        <v>0</v>
      </c>
      <c r="X37" s="36">
        <v>2</v>
      </c>
    </row>
    <row r="38" spans="1:32" x14ac:dyDescent="0.35">
      <c r="A38" s="36" t="s">
        <v>388</v>
      </c>
      <c r="B38" s="35">
        <v>10000</v>
      </c>
      <c r="C38" s="36" t="s">
        <v>280</v>
      </c>
      <c r="D38" s="37" t="s">
        <v>2</v>
      </c>
      <c r="E38" s="36" t="s">
        <v>3</v>
      </c>
      <c r="F38" s="36" t="s">
        <v>23</v>
      </c>
      <c r="G38" s="36" t="s">
        <v>22</v>
      </c>
      <c r="H38" s="36">
        <v>0</v>
      </c>
      <c r="I38" s="36">
        <v>0</v>
      </c>
      <c r="J38" s="36">
        <v>2</v>
      </c>
      <c r="K38" s="36"/>
      <c r="L38" s="36"/>
      <c r="M38" s="55" t="s">
        <v>378</v>
      </c>
      <c r="N38" s="36" t="s">
        <v>368</v>
      </c>
      <c r="O38" s="36" t="s">
        <v>370</v>
      </c>
      <c r="P38" s="36" t="s">
        <v>365</v>
      </c>
      <c r="S38" s="36" t="s">
        <v>407</v>
      </c>
      <c r="T38" s="36" t="s">
        <v>553</v>
      </c>
      <c r="U38" s="36" t="s">
        <v>554</v>
      </c>
      <c r="V38" s="36">
        <v>2022</v>
      </c>
      <c r="W38" s="36">
        <v>0</v>
      </c>
      <c r="X38" s="36">
        <v>1</v>
      </c>
    </row>
    <row r="39" spans="1:32" x14ac:dyDescent="0.35">
      <c r="A39" s="36" t="s">
        <v>334</v>
      </c>
      <c r="B39" s="35">
        <v>10000</v>
      </c>
      <c r="C39" s="36" t="s">
        <v>281</v>
      </c>
      <c r="D39" s="37" t="s">
        <v>4</v>
      </c>
      <c r="E39" s="36" t="s">
        <v>3</v>
      </c>
      <c r="F39" s="36" t="s">
        <v>23</v>
      </c>
      <c r="G39" s="36" t="s">
        <v>22</v>
      </c>
      <c r="H39" s="36">
        <v>1</v>
      </c>
      <c r="I39" s="36">
        <v>0</v>
      </c>
      <c r="J39" s="36">
        <v>0</v>
      </c>
      <c r="K39" s="36"/>
      <c r="L39" s="36"/>
      <c r="M39" s="54" t="s">
        <v>374</v>
      </c>
      <c r="N39" s="36" t="s">
        <v>368</v>
      </c>
      <c r="O39" s="36" t="s">
        <v>360</v>
      </c>
      <c r="P39" s="36" t="s">
        <v>370</v>
      </c>
      <c r="S39" s="36" t="s">
        <v>555</v>
      </c>
      <c r="T39" s="36" t="s">
        <v>556</v>
      </c>
      <c r="U39" s="36" t="s">
        <v>557</v>
      </c>
      <c r="V39" s="36">
        <v>2024</v>
      </c>
      <c r="W39" s="36">
        <v>4</v>
      </c>
      <c r="X39" s="36">
        <v>1</v>
      </c>
    </row>
    <row r="40" spans="1:32" x14ac:dyDescent="0.35">
      <c r="A40" s="36" t="s">
        <v>327</v>
      </c>
      <c r="B40" s="35">
        <v>10000</v>
      </c>
      <c r="C40" s="36" t="s">
        <v>282</v>
      </c>
      <c r="D40" s="37" t="s">
        <v>5</v>
      </c>
      <c r="E40" s="36" t="s">
        <v>3</v>
      </c>
      <c r="F40" s="36" t="s">
        <v>23</v>
      </c>
      <c r="G40" s="36" t="s">
        <v>22</v>
      </c>
      <c r="H40" s="36">
        <v>1</v>
      </c>
      <c r="I40" s="36">
        <v>0</v>
      </c>
      <c r="J40" s="36">
        <v>0</v>
      </c>
      <c r="K40" s="36"/>
      <c r="L40" s="36"/>
      <c r="M40" s="53" t="s">
        <v>367</v>
      </c>
      <c r="N40" s="36" t="s">
        <v>368</v>
      </c>
      <c r="O40" s="36" t="s">
        <v>369</v>
      </c>
      <c r="P40" s="36" t="s">
        <v>360</v>
      </c>
      <c r="S40" s="36" t="s">
        <v>400</v>
      </c>
      <c r="T40" s="36" t="s">
        <v>558</v>
      </c>
      <c r="U40" s="36" t="s">
        <v>559</v>
      </c>
      <c r="V40" s="36">
        <v>2023</v>
      </c>
      <c r="W40" s="36">
        <v>0</v>
      </c>
      <c r="X40" s="36">
        <v>1</v>
      </c>
    </row>
    <row r="41" spans="1:32" x14ac:dyDescent="0.35">
      <c r="A41" s="36" t="s">
        <v>387</v>
      </c>
      <c r="B41" s="35">
        <v>9988</v>
      </c>
      <c r="C41" s="36" t="s">
        <v>283</v>
      </c>
      <c r="D41" s="37" t="s">
        <v>6</v>
      </c>
      <c r="E41" s="36" t="s">
        <v>3</v>
      </c>
      <c r="F41" s="36" t="s">
        <v>23</v>
      </c>
      <c r="G41" s="36" t="s">
        <v>22</v>
      </c>
      <c r="H41" s="36">
        <v>0</v>
      </c>
      <c r="I41" s="36">
        <v>1</v>
      </c>
      <c r="J41" s="36">
        <v>0</v>
      </c>
      <c r="K41" s="36"/>
      <c r="L41" s="36"/>
      <c r="M41" s="55" t="s">
        <v>378</v>
      </c>
      <c r="N41" s="36" t="s">
        <v>383</v>
      </c>
      <c r="O41" s="36" t="s">
        <v>372</v>
      </c>
      <c r="P41" s="36"/>
      <c r="S41" s="36" t="s">
        <v>400</v>
      </c>
      <c r="T41" s="36" t="s">
        <v>560</v>
      </c>
      <c r="U41" s="36" t="s">
        <v>561</v>
      </c>
      <c r="V41" s="36">
        <v>2023</v>
      </c>
      <c r="W41" s="36"/>
      <c r="X41" s="36"/>
    </row>
    <row r="42" spans="1:32" x14ac:dyDescent="0.35">
      <c r="A42" s="36" t="s">
        <v>333</v>
      </c>
      <c r="B42" s="35">
        <v>240624</v>
      </c>
      <c r="C42" s="36" t="s">
        <v>282</v>
      </c>
      <c r="D42" s="37" t="s">
        <v>5</v>
      </c>
      <c r="E42" s="36" t="s">
        <v>3</v>
      </c>
      <c r="F42" s="36" t="s">
        <v>23</v>
      </c>
      <c r="G42" s="36" t="s">
        <v>22</v>
      </c>
      <c r="H42" s="36">
        <v>0</v>
      </c>
      <c r="I42" s="36">
        <v>1</v>
      </c>
      <c r="J42" s="36">
        <v>2</v>
      </c>
      <c r="K42" s="36">
        <v>0</v>
      </c>
      <c r="L42" s="36">
        <v>0</v>
      </c>
      <c r="M42" s="52" t="s">
        <v>363</v>
      </c>
      <c r="N42" s="36" t="s">
        <v>389</v>
      </c>
      <c r="O42" s="36" t="s">
        <v>390</v>
      </c>
      <c r="P42" s="36" t="s">
        <v>366</v>
      </c>
      <c r="S42" s="36" t="s">
        <v>400</v>
      </c>
      <c r="T42" s="36" t="s">
        <v>562</v>
      </c>
      <c r="U42" s="36"/>
      <c r="V42" s="36">
        <v>2023</v>
      </c>
      <c r="W42" s="36"/>
      <c r="X42" s="36"/>
    </row>
    <row r="43" spans="1:32" x14ac:dyDescent="0.35">
      <c r="A43" s="46" t="s">
        <v>596</v>
      </c>
      <c r="B43" s="47">
        <f>SUM(B37:B42)</f>
        <v>290499</v>
      </c>
      <c r="C43" s="48"/>
      <c r="D43" s="49"/>
      <c r="E43" s="48"/>
      <c r="F43" s="48"/>
      <c r="G43" s="48"/>
      <c r="H43" s="48">
        <f>SUM(H37:H42)</f>
        <v>3</v>
      </c>
      <c r="I43" s="48">
        <f t="shared" ref="I43:L43" si="7">SUM(I37:I42)</f>
        <v>2</v>
      </c>
      <c r="J43" s="48">
        <f t="shared" si="7"/>
        <v>4</v>
      </c>
      <c r="K43" s="48">
        <f t="shared" si="7"/>
        <v>0</v>
      </c>
      <c r="L43" s="48">
        <f t="shared" si="7"/>
        <v>0</v>
      </c>
      <c r="M43" s="48"/>
      <c r="N43" s="48"/>
      <c r="O43" s="48"/>
      <c r="P43" s="50"/>
      <c r="S43" s="36" t="s">
        <v>555</v>
      </c>
      <c r="T43" s="36" t="s">
        <v>563</v>
      </c>
      <c r="U43" s="36" t="s">
        <v>564</v>
      </c>
      <c r="V43" s="36">
        <v>2023</v>
      </c>
      <c r="W43" s="36"/>
      <c r="X43" s="36"/>
    </row>
    <row r="44" spans="1:32" x14ac:dyDescent="0.35">
      <c r="A44" s="72">
        <v>2021</v>
      </c>
      <c r="B44" s="73"/>
      <c r="C44" s="73"/>
      <c r="D44" s="73"/>
      <c r="E44" s="73"/>
      <c r="F44" s="73"/>
      <c r="G44" s="73"/>
      <c r="H44" s="73"/>
      <c r="I44" s="73"/>
      <c r="J44" s="73"/>
      <c r="K44" s="73"/>
      <c r="L44" s="73"/>
      <c r="M44" s="73"/>
      <c r="N44" s="73"/>
      <c r="O44" s="73"/>
      <c r="P44" s="74"/>
      <c r="S44" s="36" t="s">
        <v>555</v>
      </c>
      <c r="T44" s="36" t="s">
        <v>565</v>
      </c>
      <c r="U44" s="36" t="s">
        <v>566</v>
      </c>
      <c r="V44" s="36">
        <v>2023</v>
      </c>
      <c r="W44" s="36"/>
      <c r="X44" s="36"/>
    </row>
    <row r="45" spans="1:32" x14ac:dyDescent="0.35">
      <c r="A45" s="36" t="s">
        <v>317</v>
      </c>
      <c r="B45" s="35">
        <v>10000</v>
      </c>
      <c r="C45" s="36" t="s">
        <v>280</v>
      </c>
      <c r="D45" s="37" t="s">
        <v>2</v>
      </c>
      <c r="E45" s="36" t="s">
        <v>3</v>
      </c>
      <c r="F45" s="36" t="s">
        <v>23</v>
      </c>
      <c r="G45" s="36" t="s">
        <v>22</v>
      </c>
      <c r="H45" s="36">
        <v>0</v>
      </c>
      <c r="I45" s="36">
        <v>1</v>
      </c>
      <c r="J45" s="36">
        <v>1</v>
      </c>
      <c r="K45" s="36"/>
      <c r="L45" s="36"/>
      <c r="M45" s="53" t="s">
        <v>367</v>
      </c>
      <c r="N45" s="36" t="s">
        <v>381</v>
      </c>
      <c r="O45" s="36" t="s">
        <v>391</v>
      </c>
      <c r="P45" s="36" t="s">
        <v>375</v>
      </c>
      <c r="S45" s="36" t="s">
        <v>555</v>
      </c>
      <c r="T45" s="36" t="s">
        <v>567</v>
      </c>
      <c r="U45" s="36" t="s">
        <v>568</v>
      </c>
      <c r="V45" s="36">
        <v>2023</v>
      </c>
      <c r="W45" s="36"/>
      <c r="X45" s="36"/>
    </row>
    <row r="46" spans="1:32" x14ac:dyDescent="0.35">
      <c r="A46" s="36" t="s">
        <v>336</v>
      </c>
      <c r="B46" s="35">
        <v>10000</v>
      </c>
      <c r="C46" s="36" t="s">
        <v>283</v>
      </c>
      <c r="D46" s="37" t="s">
        <v>6</v>
      </c>
      <c r="E46" s="36" t="s">
        <v>3</v>
      </c>
      <c r="F46" s="36" t="s">
        <v>23</v>
      </c>
      <c r="G46" s="36" t="s">
        <v>22</v>
      </c>
      <c r="H46" s="36">
        <v>0</v>
      </c>
      <c r="I46" s="36">
        <v>1</v>
      </c>
      <c r="J46" s="36">
        <v>0</v>
      </c>
      <c r="K46" s="36"/>
      <c r="L46" s="36"/>
      <c r="M46" s="55" t="s">
        <v>392</v>
      </c>
      <c r="N46" s="36" t="s">
        <v>362</v>
      </c>
      <c r="O46" s="36" t="s">
        <v>385</v>
      </c>
      <c r="P46" s="36" t="s">
        <v>372</v>
      </c>
      <c r="S46" s="36" t="s">
        <v>555</v>
      </c>
      <c r="T46" s="36" t="s">
        <v>567</v>
      </c>
      <c r="U46" s="36" t="s">
        <v>568</v>
      </c>
      <c r="V46" s="36">
        <v>2023</v>
      </c>
      <c r="W46" s="36"/>
      <c r="X46" s="36"/>
    </row>
    <row r="47" spans="1:32" x14ac:dyDescent="0.35">
      <c r="A47" s="36" t="s">
        <v>316</v>
      </c>
      <c r="B47" s="35">
        <v>9500</v>
      </c>
      <c r="C47" s="36" t="s">
        <v>284</v>
      </c>
      <c r="D47" s="37" t="s">
        <v>7</v>
      </c>
      <c r="E47" s="36" t="s">
        <v>3</v>
      </c>
      <c r="F47" s="36" t="s">
        <v>23</v>
      </c>
      <c r="G47" s="36" t="s">
        <v>22</v>
      </c>
      <c r="H47" s="36">
        <v>1</v>
      </c>
      <c r="I47" s="36">
        <v>0</v>
      </c>
      <c r="J47" s="36">
        <v>0</v>
      </c>
      <c r="K47" s="36"/>
      <c r="L47" s="36"/>
      <c r="M47" s="56" t="s">
        <v>393</v>
      </c>
      <c r="N47" s="36" t="s">
        <v>394</v>
      </c>
      <c r="O47" s="36" t="s">
        <v>365</v>
      </c>
      <c r="P47" s="36" t="s">
        <v>370</v>
      </c>
      <c r="S47" s="36" t="s">
        <v>400</v>
      </c>
      <c r="T47" s="36" t="s">
        <v>569</v>
      </c>
      <c r="U47" s="36" t="s">
        <v>570</v>
      </c>
      <c r="V47" s="36">
        <v>2024</v>
      </c>
      <c r="W47" s="36">
        <v>0</v>
      </c>
      <c r="X47" s="36">
        <v>0</v>
      </c>
    </row>
    <row r="48" spans="1:32" x14ac:dyDescent="0.35">
      <c r="A48" s="36" t="s">
        <v>337</v>
      </c>
      <c r="B48" s="35">
        <v>27622</v>
      </c>
      <c r="C48" s="36" t="s">
        <v>283</v>
      </c>
      <c r="D48" s="37" t="s">
        <v>8</v>
      </c>
      <c r="E48" s="36" t="s">
        <v>3</v>
      </c>
      <c r="F48" s="36" t="s">
        <v>23</v>
      </c>
      <c r="G48" s="36" t="s">
        <v>22</v>
      </c>
      <c r="H48" s="36"/>
      <c r="I48" s="36"/>
      <c r="J48" s="36"/>
      <c r="K48" s="36"/>
      <c r="L48" s="36"/>
      <c r="M48" s="55" t="s">
        <v>378</v>
      </c>
      <c r="N48" s="36"/>
      <c r="O48" s="36"/>
      <c r="P48" s="36"/>
      <c r="S48" s="36" t="s">
        <v>400</v>
      </c>
      <c r="T48" s="36" t="s">
        <v>571</v>
      </c>
      <c r="U48" s="36" t="s">
        <v>572</v>
      </c>
      <c r="V48" s="36">
        <v>2024</v>
      </c>
      <c r="W48" s="36">
        <v>3</v>
      </c>
      <c r="X48" s="36">
        <v>1</v>
      </c>
    </row>
    <row r="49" spans="1:24" x14ac:dyDescent="0.35">
      <c r="A49" s="36" t="s">
        <v>338</v>
      </c>
      <c r="B49" s="35">
        <v>9999</v>
      </c>
      <c r="C49" s="36" t="s">
        <v>282</v>
      </c>
      <c r="D49" s="37" t="s">
        <v>312</v>
      </c>
      <c r="E49" s="36" t="s">
        <v>3</v>
      </c>
      <c r="F49" s="36" t="s">
        <v>23</v>
      </c>
      <c r="G49" s="36" t="s">
        <v>22</v>
      </c>
      <c r="H49" s="36">
        <v>1</v>
      </c>
      <c r="I49" s="36">
        <v>2</v>
      </c>
      <c r="J49" s="36">
        <v>0</v>
      </c>
      <c r="K49" s="36"/>
      <c r="L49" s="36"/>
      <c r="M49" s="51" t="s">
        <v>359</v>
      </c>
      <c r="N49" s="36" t="s">
        <v>372</v>
      </c>
      <c r="O49" s="36"/>
      <c r="P49" s="36"/>
      <c r="S49" s="36" t="s">
        <v>555</v>
      </c>
      <c r="T49" s="36" t="s">
        <v>573</v>
      </c>
      <c r="U49" s="36" t="s">
        <v>574</v>
      </c>
      <c r="V49" s="36" t="s">
        <v>575</v>
      </c>
      <c r="W49" s="36">
        <v>3</v>
      </c>
      <c r="X49" s="36">
        <v>1</v>
      </c>
    </row>
    <row r="50" spans="1:24" x14ac:dyDescent="0.35">
      <c r="A50" s="36" t="s">
        <v>339</v>
      </c>
      <c r="B50" s="35">
        <v>5000</v>
      </c>
      <c r="C50" s="36" t="s">
        <v>285</v>
      </c>
      <c r="D50" s="37" t="s">
        <v>10</v>
      </c>
      <c r="E50" s="36" t="s">
        <v>11</v>
      </c>
      <c r="F50" s="36" t="s">
        <v>24</v>
      </c>
      <c r="G50" s="36" t="s">
        <v>22</v>
      </c>
      <c r="H50" s="36">
        <v>0</v>
      </c>
      <c r="I50" s="36">
        <v>0</v>
      </c>
      <c r="J50" s="36">
        <v>0</v>
      </c>
      <c r="K50" s="36"/>
      <c r="L50" s="36"/>
      <c r="M50" s="56" t="s">
        <v>393</v>
      </c>
      <c r="N50" s="36" t="s">
        <v>369</v>
      </c>
      <c r="O50" s="36" t="s">
        <v>395</v>
      </c>
      <c r="P50" s="36" t="s">
        <v>379</v>
      </c>
      <c r="S50" s="36" t="s">
        <v>400</v>
      </c>
      <c r="T50" s="36" t="s">
        <v>576</v>
      </c>
      <c r="U50" s="36" t="s">
        <v>577</v>
      </c>
      <c r="V50" s="36">
        <v>2024</v>
      </c>
      <c r="W50" s="36">
        <v>0</v>
      </c>
      <c r="X50" s="36">
        <v>2</v>
      </c>
    </row>
    <row r="51" spans="1:24" x14ac:dyDescent="0.35">
      <c r="A51" s="36" t="s">
        <v>340</v>
      </c>
      <c r="B51" s="35">
        <v>10000</v>
      </c>
      <c r="C51" s="36" t="s">
        <v>286</v>
      </c>
      <c r="D51" s="37" t="s">
        <v>12</v>
      </c>
      <c r="E51" s="37" t="s">
        <v>13</v>
      </c>
      <c r="F51" s="36" t="s">
        <v>24</v>
      </c>
      <c r="G51" s="36" t="s">
        <v>22</v>
      </c>
      <c r="H51" s="36">
        <v>1</v>
      </c>
      <c r="I51" s="36">
        <v>1</v>
      </c>
      <c r="J51" s="36">
        <v>0</v>
      </c>
      <c r="K51" s="36"/>
      <c r="L51" s="36"/>
      <c r="M51" s="51" t="s">
        <v>359</v>
      </c>
      <c r="N51" s="36" t="s">
        <v>373</v>
      </c>
      <c r="O51" s="36" t="s">
        <v>390</v>
      </c>
      <c r="P51" s="36" t="s">
        <v>396</v>
      </c>
    </row>
    <row r="52" spans="1:24" x14ac:dyDescent="0.35">
      <c r="A52" s="36" t="s">
        <v>335</v>
      </c>
      <c r="B52" s="35">
        <v>238013</v>
      </c>
      <c r="C52" s="36" t="s">
        <v>280</v>
      </c>
      <c r="D52" s="37" t="s">
        <v>2</v>
      </c>
      <c r="E52" s="36" t="s">
        <v>3</v>
      </c>
      <c r="F52" s="36" t="s">
        <v>23</v>
      </c>
      <c r="G52" s="36" t="s">
        <v>22</v>
      </c>
      <c r="H52" s="36">
        <v>4</v>
      </c>
      <c r="I52" s="36">
        <v>0</v>
      </c>
      <c r="J52" s="36">
        <v>0</v>
      </c>
      <c r="K52" s="36"/>
      <c r="L52" s="36"/>
      <c r="M52" s="52" t="s">
        <v>363</v>
      </c>
      <c r="N52" s="36" t="s">
        <v>389</v>
      </c>
      <c r="O52" s="36" t="s">
        <v>377</v>
      </c>
      <c r="P52" s="36" t="s">
        <v>366</v>
      </c>
    </row>
    <row r="53" spans="1:24" x14ac:dyDescent="0.35">
      <c r="A53" s="46" t="s">
        <v>596</v>
      </c>
      <c r="B53" s="47">
        <f>SUM(B45:B52)</f>
        <v>320134</v>
      </c>
      <c r="C53" s="48"/>
      <c r="D53" s="49"/>
      <c r="E53" s="48"/>
      <c r="F53" s="48"/>
      <c r="G53" s="48"/>
      <c r="H53" s="48">
        <f>SUM(H45:H52)</f>
        <v>7</v>
      </c>
      <c r="I53" s="48">
        <f t="shared" ref="I53:L53" si="8">SUM(I45:I52)</f>
        <v>5</v>
      </c>
      <c r="J53" s="48">
        <f t="shared" si="8"/>
        <v>1</v>
      </c>
      <c r="K53" s="48">
        <f t="shared" si="8"/>
        <v>0</v>
      </c>
      <c r="L53" s="48">
        <f t="shared" si="8"/>
        <v>0</v>
      </c>
      <c r="M53" s="48"/>
      <c r="N53" s="48"/>
      <c r="O53" s="48"/>
      <c r="P53" s="50"/>
    </row>
    <row r="54" spans="1:24" x14ac:dyDescent="0.35">
      <c r="A54" s="72">
        <v>2022</v>
      </c>
      <c r="B54" s="73"/>
      <c r="C54" s="73"/>
      <c r="D54" s="73"/>
      <c r="E54" s="73"/>
      <c r="F54" s="73"/>
      <c r="G54" s="73"/>
      <c r="H54" s="73"/>
      <c r="I54" s="73"/>
      <c r="J54" s="73"/>
      <c r="K54" s="73"/>
      <c r="L54" s="73"/>
      <c r="M54" s="73"/>
      <c r="N54" s="73"/>
      <c r="O54" s="73"/>
      <c r="P54" s="74"/>
    </row>
    <row r="55" spans="1:24" x14ac:dyDescent="0.35">
      <c r="A55" s="36" t="s">
        <v>340</v>
      </c>
      <c r="B55" s="35">
        <v>20000</v>
      </c>
      <c r="C55" s="36" t="s">
        <v>286</v>
      </c>
      <c r="D55" s="37" t="s">
        <v>12</v>
      </c>
      <c r="E55" s="37" t="s">
        <v>13</v>
      </c>
      <c r="F55" s="36"/>
      <c r="G55" s="36"/>
      <c r="H55" s="36">
        <v>2</v>
      </c>
      <c r="I55" s="36">
        <v>0</v>
      </c>
      <c r="J55" s="36">
        <v>1</v>
      </c>
      <c r="K55" s="36"/>
      <c r="L55" s="36"/>
      <c r="M55" s="51" t="s">
        <v>359</v>
      </c>
      <c r="N55" s="36" t="s">
        <v>373</v>
      </c>
      <c r="O55" s="36" t="s">
        <v>390</v>
      </c>
      <c r="P55" s="36" t="s">
        <v>396</v>
      </c>
    </row>
    <row r="56" spans="1:24" x14ac:dyDescent="0.35">
      <c r="A56" s="36" t="s">
        <v>316</v>
      </c>
      <c r="B56" s="35">
        <v>9700</v>
      </c>
      <c r="C56" s="36" t="s">
        <v>284</v>
      </c>
      <c r="D56" s="37" t="s">
        <v>7</v>
      </c>
      <c r="E56" s="36" t="s">
        <v>3</v>
      </c>
      <c r="F56" s="36" t="s">
        <v>23</v>
      </c>
      <c r="G56" s="36" t="s">
        <v>22</v>
      </c>
      <c r="H56" s="36">
        <v>2</v>
      </c>
      <c r="I56" s="36">
        <v>0</v>
      </c>
      <c r="J56" s="36">
        <v>1</v>
      </c>
      <c r="K56" s="36"/>
      <c r="L56" s="36"/>
      <c r="M56" s="51" t="s">
        <v>359</v>
      </c>
      <c r="N56" s="36" t="s">
        <v>361</v>
      </c>
      <c r="O56" s="36" t="s">
        <v>373</v>
      </c>
      <c r="P56" s="36" t="s">
        <v>397</v>
      </c>
    </row>
    <row r="57" spans="1:24" x14ac:dyDescent="0.35">
      <c r="A57" s="36" t="s">
        <v>341</v>
      </c>
      <c r="B57" s="35">
        <v>9999</v>
      </c>
      <c r="C57" s="36" t="s">
        <v>280</v>
      </c>
      <c r="D57" s="37" t="s">
        <v>313</v>
      </c>
      <c r="E57" s="36" t="s">
        <v>3</v>
      </c>
      <c r="F57" s="36" t="s">
        <v>23</v>
      </c>
      <c r="G57" s="36" t="s">
        <v>22</v>
      </c>
      <c r="H57" s="36">
        <v>1</v>
      </c>
      <c r="I57" s="36">
        <v>0</v>
      </c>
      <c r="J57" s="36">
        <v>1</v>
      </c>
      <c r="K57" s="36"/>
      <c r="L57" s="36"/>
      <c r="M57" s="55" t="s">
        <v>392</v>
      </c>
      <c r="N57" s="36" t="s">
        <v>369</v>
      </c>
      <c r="O57" s="36" t="s">
        <v>398</v>
      </c>
      <c r="P57" s="36" t="s">
        <v>377</v>
      </c>
    </row>
    <row r="58" spans="1:24" x14ac:dyDescent="0.35">
      <c r="A58" s="36" t="s">
        <v>342</v>
      </c>
      <c r="B58" s="35">
        <v>10000</v>
      </c>
      <c r="C58" s="36" t="s">
        <v>284</v>
      </c>
      <c r="D58" s="37" t="s">
        <v>16</v>
      </c>
      <c r="E58" s="36" t="s">
        <v>3</v>
      </c>
      <c r="F58" s="36" t="s">
        <v>23</v>
      </c>
      <c r="G58" s="36" t="s">
        <v>22</v>
      </c>
      <c r="H58" s="36">
        <v>1</v>
      </c>
      <c r="I58" s="36">
        <v>0</v>
      </c>
      <c r="J58" s="36">
        <v>0</v>
      </c>
      <c r="K58" s="36"/>
      <c r="L58" s="36"/>
      <c r="M58" s="51" t="s">
        <v>359</v>
      </c>
      <c r="N58" s="36" t="s">
        <v>399</v>
      </c>
      <c r="O58" s="36" t="s">
        <v>366</v>
      </c>
      <c r="P58" s="36" t="s">
        <v>373</v>
      </c>
    </row>
    <row r="59" spans="1:24" x14ac:dyDescent="0.35">
      <c r="A59" s="36" t="s">
        <v>343</v>
      </c>
      <c r="B59" s="35">
        <v>122318</v>
      </c>
      <c r="C59" s="36" t="s">
        <v>283</v>
      </c>
      <c r="D59" s="37" t="s">
        <v>17</v>
      </c>
      <c r="E59" s="36" t="s">
        <v>3</v>
      </c>
      <c r="F59" s="36" t="s">
        <v>23</v>
      </c>
      <c r="G59" s="36" t="s">
        <v>22</v>
      </c>
      <c r="H59" s="36">
        <v>0</v>
      </c>
      <c r="I59" s="36">
        <v>1</v>
      </c>
      <c r="J59" s="36">
        <v>0</v>
      </c>
      <c r="K59" s="36"/>
      <c r="L59" s="36">
        <v>1</v>
      </c>
      <c r="M59" s="52" t="s">
        <v>363</v>
      </c>
      <c r="N59" s="36" t="s">
        <v>389</v>
      </c>
      <c r="O59" s="36" t="s">
        <v>370</v>
      </c>
      <c r="P59" s="36" t="s">
        <v>366</v>
      </c>
    </row>
    <row r="60" spans="1:24" x14ac:dyDescent="0.35">
      <c r="A60" s="36" t="s">
        <v>340</v>
      </c>
      <c r="B60" s="35">
        <v>250000</v>
      </c>
      <c r="C60" s="36" t="s">
        <v>286</v>
      </c>
      <c r="D60" s="37" t="s">
        <v>12</v>
      </c>
      <c r="E60" s="37" t="s">
        <v>13</v>
      </c>
      <c r="F60" s="36" t="s">
        <v>24</v>
      </c>
      <c r="G60" s="36" t="s">
        <v>22</v>
      </c>
      <c r="H60" s="36">
        <v>2</v>
      </c>
      <c r="I60" s="36">
        <v>0</v>
      </c>
      <c r="J60" s="36">
        <v>1</v>
      </c>
      <c r="K60" s="36">
        <v>0</v>
      </c>
      <c r="L60" s="36">
        <v>3</v>
      </c>
      <c r="M60" s="51" t="s">
        <v>359</v>
      </c>
      <c r="N60" s="36" t="s">
        <v>278</v>
      </c>
      <c r="O60" s="36" t="s">
        <v>361</v>
      </c>
      <c r="P60" s="36" t="s">
        <v>360</v>
      </c>
    </row>
    <row r="61" spans="1:24" x14ac:dyDescent="0.35">
      <c r="A61" s="36" t="s">
        <v>344</v>
      </c>
      <c r="B61" s="35">
        <v>200000</v>
      </c>
      <c r="C61" s="36" t="s">
        <v>283</v>
      </c>
      <c r="D61" s="37" t="s">
        <v>8</v>
      </c>
      <c r="E61" s="36" t="s">
        <v>3</v>
      </c>
      <c r="F61" s="36" t="s">
        <v>23</v>
      </c>
      <c r="G61" s="36" t="s">
        <v>22</v>
      </c>
      <c r="H61" s="36">
        <v>1</v>
      </c>
      <c r="I61" s="36">
        <v>0</v>
      </c>
      <c r="J61" s="36">
        <v>0</v>
      </c>
      <c r="K61" s="36">
        <v>0</v>
      </c>
      <c r="L61" s="36">
        <v>1</v>
      </c>
      <c r="M61" s="55" t="s">
        <v>392</v>
      </c>
      <c r="N61" s="36" t="s">
        <v>360</v>
      </c>
      <c r="O61" s="36" t="s">
        <v>383</v>
      </c>
      <c r="P61" s="36" t="s">
        <v>379</v>
      </c>
    </row>
    <row r="62" spans="1:24" x14ac:dyDescent="0.35">
      <c r="A62" s="36" t="s">
        <v>345</v>
      </c>
      <c r="B62" s="35">
        <v>300000</v>
      </c>
      <c r="C62" s="36" t="s">
        <v>283</v>
      </c>
      <c r="D62" s="37" t="s">
        <v>17</v>
      </c>
      <c r="E62" s="36" t="s">
        <v>3</v>
      </c>
      <c r="F62" s="36" t="s">
        <v>23</v>
      </c>
      <c r="G62" s="36" t="s">
        <v>22</v>
      </c>
      <c r="H62" s="36">
        <v>1</v>
      </c>
      <c r="I62" s="36">
        <v>0</v>
      </c>
      <c r="J62" s="36">
        <v>7</v>
      </c>
      <c r="K62" s="36">
        <v>1</v>
      </c>
      <c r="L62" s="36">
        <v>8</v>
      </c>
      <c r="M62" s="52" t="s">
        <v>363</v>
      </c>
      <c r="N62" s="36" t="s">
        <v>389</v>
      </c>
      <c r="O62" s="36" t="s">
        <v>377</v>
      </c>
      <c r="P62" s="36" t="s">
        <v>366</v>
      </c>
    </row>
    <row r="63" spans="1:24" x14ac:dyDescent="0.35">
      <c r="A63" s="36" t="s">
        <v>346</v>
      </c>
      <c r="B63" s="35">
        <v>200000</v>
      </c>
      <c r="C63" s="36" t="s">
        <v>280</v>
      </c>
      <c r="D63" s="37" t="s">
        <v>2</v>
      </c>
      <c r="E63" s="36" t="s">
        <v>3</v>
      </c>
      <c r="F63" s="36" t="s">
        <v>23</v>
      </c>
      <c r="G63" s="36" t="s">
        <v>22</v>
      </c>
      <c r="H63" s="36">
        <v>2</v>
      </c>
      <c r="I63" s="36">
        <v>0</v>
      </c>
      <c r="J63" s="36">
        <v>0</v>
      </c>
      <c r="K63" s="36">
        <v>0</v>
      </c>
      <c r="L63" s="36">
        <v>2</v>
      </c>
      <c r="M63" s="53" t="s">
        <v>367</v>
      </c>
      <c r="N63" s="36" t="s">
        <v>383</v>
      </c>
      <c r="O63" s="36" t="s">
        <v>379</v>
      </c>
      <c r="P63" s="36" t="s">
        <v>360</v>
      </c>
    </row>
    <row r="64" spans="1:24" x14ac:dyDescent="0.35">
      <c r="A64" s="46" t="s">
        <v>596</v>
      </c>
      <c r="B64" s="47">
        <f>SUM(B55:B63)</f>
        <v>1122017</v>
      </c>
      <c r="C64" s="48"/>
      <c r="D64" s="49"/>
      <c r="E64" s="48"/>
      <c r="F64" s="48"/>
      <c r="G64" s="48"/>
      <c r="H64" s="48">
        <f>SUM(H55:H63)</f>
        <v>12</v>
      </c>
      <c r="I64" s="48">
        <f t="shared" ref="I64:L64" si="9">SUM(I55:I63)</f>
        <v>1</v>
      </c>
      <c r="J64" s="48">
        <f t="shared" si="9"/>
        <v>11</v>
      </c>
      <c r="K64" s="48">
        <f t="shared" si="9"/>
        <v>1</v>
      </c>
      <c r="L64" s="48">
        <f t="shared" si="9"/>
        <v>15</v>
      </c>
      <c r="M64" s="48"/>
      <c r="N64" s="48"/>
      <c r="O64" s="48"/>
      <c r="P64" s="50"/>
    </row>
    <row r="65" spans="1:16" x14ac:dyDescent="0.35">
      <c r="A65" s="72">
        <v>2023</v>
      </c>
      <c r="B65" s="73"/>
      <c r="C65" s="73"/>
      <c r="D65" s="73"/>
      <c r="E65" s="73"/>
      <c r="F65" s="73"/>
      <c r="G65" s="73"/>
      <c r="H65" s="73"/>
      <c r="I65" s="73"/>
      <c r="J65" s="73"/>
      <c r="K65" s="73"/>
      <c r="L65" s="73"/>
      <c r="M65" s="73"/>
      <c r="N65" s="73"/>
      <c r="O65" s="73"/>
      <c r="P65" s="74"/>
    </row>
    <row r="66" spans="1:16" x14ac:dyDescent="0.35">
      <c r="A66" s="36" t="s">
        <v>347</v>
      </c>
      <c r="B66" s="35">
        <v>15141</v>
      </c>
      <c r="C66" s="36" t="s">
        <v>283</v>
      </c>
      <c r="D66" s="37" t="s">
        <v>17</v>
      </c>
      <c r="E66" s="36" t="s">
        <v>3</v>
      </c>
      <c r="F66" s="36" t="s">
        <v>23</v>
      </c>
      <c r="G66" s="36" t="s">
        <v>22</v>
      </c>
      <c r="H66" s="36">
        <v>1</v>
      </c>
      <c r="I66" s="36">
        <v>2</v>
      </c>
      <c r="J66" s="36">
        <v>0</v>
      </c>
      <c r="K66" s="36">
        <v>0</v>
      </c>
      <c r="L66" s="36"/>
      <c r="M66" s="52" t="s">
        <v>363</v>
      </c>
      <c r="N66" s="36" t="s">
        <v>389</v>
      </c>
      <c r="O66" s="36" t="s">
        <v>377</v>
      </c>
      <c r="P66" s="36" t="s">
        <v>366</v>
      </c>
    </row>
    <row r="67" spans="1:16" x14ac:dyDescent="0.35">
      <c r="A67" s="36" t="s">
        <v>331</v>
      </c>
      <c r="B67" s="35">
        <v>15000</v>
      </c>
      <c r="C67" s="36" t="s">
        <v>284</v>
      </c>
      <c r="D67" s="37" t="s">
        <v>18</v>
      </c>
      <c r="E67" s="36" t="s">
        <v>3</v>
      </c>
      <c r="F67" s="36" t="s">
        <v>23</v>
      </c>
      <c r="G67" s="36" t="s">
        <v>22</v>
      </c>
      <c r="H67" s="36">
        <v>1</v>
      </c>
      <c r="I67" s="36">
        <v>0</v>
      </c>
      <c r="J67" s="36">
        <v>0</v>
      </c>
      <c r="K67" s="36">
        <v>0</v>
      </c>
      <c r="L67" s="36">
        <v>3</v>
      </c>
      <c r="M67" s="51" t="s">
        <v>359</v>
      </c>
      <c r="N67" s="36" t="s">
        <v>278</v>
      </c>
      <c r="O67" s="36" t="s">
        <v>373</v>
      </c>
      <c r="P67" s="36" t="s">
        <v>278</v>
      </c>
    </row>
    <row r="68" spans="1:16" x14ac:dyDescent="0.35">
      <c r="A68" s="36" t="s">
        <v>348</v>
      </c>
      <c r="B68" s="35">
        <v>14998</v>
      </c>
      <c r="C68" s="36" t="s">
        <v>283</v>
      </c>
      <c r="D68" s="37" t="s">
        <v>6</v>
      </c>
      <c r="E68" s="36" t="s">
        <v>3</v>
      </c>
      <c r="F68" s="36" t="s">
        <v>23</v>
      </c>
      <c r="G68" s="36" t="s">
        <v>22</v>
      </c>
      <c r="H68" s="36">
        <v>0</v>
      </c>
      <c r="I68" s="36">
        <v>0</v>
      </c>
      <c r="J68" s="36">
        <v>2</v>
      </c>
      <c r="K68" s="36">
        <v>0</v>
      </c>
      <c r="L68" s="36">
        <v>2</v>
      </c>
      <c r="M68" s="51" t="s">
        <v>359</v>
      </c>
      <c r="N68" s="36" t="s">
        <v>278</v>
      </c>
      <c r="O68" s="36" t="s">
        <v>385</v>
      </c>
      <c r="P68" s="36" t="s">
        <v>362</v>
      </c>
    </row>
    <row r="69" spans="1:16" x14ac:dyDescent="0.35">
      <c r="A69" s="36" t="s">
        <v>328</v>
      </c>
      <c r="B69" s="35">
        <v>15000</v>
      </c>
      <c r="C69" s="36" t="s">
        <v>287</v>
      </c>
      <c r="D69" s="37" t="s">
        <v>19</v>
      </c>
      <c r="E69" s="37" t="s">
        <v>20</v>
      </c>
      <c r="F69" s="36" t="s">
        <v>25</v>
      </c>
      <c r="G69" s="36" t="s">
        <v>22</v>
      </c>
      <c r="H69" s="36">
        <v>0</v>
      </c>
      <c r="I69" s="36">
        <v>1</v>
      </c>
      <c r="J69" s="36">
        <v>0</v>
      </c>
      <c r="K69" s="36">
        <v>0</v>
      </c>
      <c r="L69" s="36">
        <v>1</v>
      </c>
      <c r="M69" s="53" t="s">
        <v>367</v>
      </c>
      <c r="N69" s="36" t="s">
        <v>381</v>
      </c>
      <c r="O69" s="36" t="s">
        <v>370</v>
      </c>
      <c r="P69" s="36" t="s">
        <v>373</v>
      </c>
    </row>
    <row r="70" spans="1:16" x14ac:dyDescent="0.35">
      <c r="A70" s="46" t="s">
        <v>596</v>
      </c>
      <c r="B70" s="47">
        <f>SUM(B66:B69)</f>
        <v>60139</v>
      </c>
      <c r="C70" s="48"/>
      <c r="D70" s="49"/>
      <c r="E70" s="48"/>
      <c r="F70" s="48"/>
      <c r="G70" s="48"/>
      <c r="H70" s="48">
        <f>SUM(H66:H69)</f>
        <v>2</v>
      </c>
      <c r="I70" s="48">
        <f t="shared" ref="I70:L70" si="10">SUM(I66:I69)</f>
        <v>3</v>
      </c>
      <c r="J70" s="48">
        <f t="shared" si="10"/>
        <v>2</v>
      </c>
      <c r="K70" s="48">
        <f t="shared" si="10"/>
        <v>0</v>
      </c>
      <c r="L70" s="48">
        <f t="shared" si="10"/>
        <v>6</v>
      </c>
      <c r="M70" s="48"/>
      <c r="N70" s="48"/>
      <c r="O70" s="48"/>
      <c r="P70" s="50"/>
    </row>
    <row r="71" spans="1:16" x14ac:dyDescent="0.35">
      <c r="A71" s="68">
        <v>2024</v>
      </c>
      <c r="B71" s="68"/>
      <c r="C71" s="68"/>
      <c r="D71" s="68"/>
      <c r="E71" s="68"/>
      <c r="F71" s="68"/>
      <c r="G71" s="68"/>
      <c r="H71" s="68"/>
      <c r="I71" s="68"/>
      <c r="J71" s="68"/>
      <c r="K71" s="68"/>
      <c r="L71" s="68"/>
      <c r="M71" s="68"/>
      <c r="N71" s="68"/>
      <c r="O71" s="68"/>
      <c r="P71" s="68"/>
    </row>
    <row r="72" spans="1:16" x14ac:dyDescent="0.35">
      <c r="A72" s="36" t="s">
        <v>317</v>
      </c>
      <c r="B72" s="35">
        <v>15000</v>
      </c>
      <c r="C72" s="36" t="s">
        <v>280</v>
      </c>
      <c r="D72" s="37" t="s">
        <v>2</v>
      </c>
      <c r="E72" s="36" t="s">
        <v>3</v>
      </c>
      <c r="F72" s="36" t="s">
        <v>23</v>
      </c>
      <c r="G72" s="36" t="s">
        <v>22</v>
      </c>
      <c r="H72" s="36"/>
      <c r="I72" s="36"/>
      <c r="J72" s="36"/>
      <c r="K72" s="36"/>
      <c r="L72" s="36"/>
      <c r="M72" s="56" t="s">
        <v>393</v>
      </c>
      <c r="N72" s="36"/>
      <c r="O72" s="36"/>
      <c r="P72" s="36"/>
    </row>
    <row r="73" spans="1:16" x14ac:dyDescent="0.35">
      <c r="A73" s="36" t="s">
        <v>629</v>
      </c>
      <c r="B73" s="35">
        <v>15000</v>
      </c>
      <c r="C73" s="36" t="s">
        <v>283</v>
      </c>
      <c r="D73" s="37" t="s">
        <v>6</v>
      </c>
      <c r="E73" s="36" t="s">
        <v>3</v>
      </c>
      <c r="F73" s="36" t="s">
        <v>23</v>
      </c>
      <c r="G73" s="36" t="s">
        <v>22</v>
      </c>
      <c r="H73" s="36"/>
      <c r="I73" s="36"/>
      <c r="J73" s="36"/>
      <c r="K73" s="36"/>
      <c r="L73" s="36"/>
      <c r="M73" s="51" t="s">
        <v>359</v>
      </c>
      <c r="N73" s="36"/>
      <c r="O73" s="36"/>
      <c r="P73" s="36"/>
    </row>
    <row r="74" spans="1:16" x14ac:dyDescent="0.35">
      <c r="A74" s="36" t="s">
        <v>349</v>
      </c>
      <c r="B74" s="35">
        <v>15000</v>
      </c>
      <c r="C74" s="37" t="s">
        <v>289</v>
      </c>
      <c r="D74" s="37" t="s">
        <v>289</v>
      </c>
      <c r="E74" s="36" t="s">
        <v>288</v>
      </c>
      <c r="F74" s="36" t="s">
        <v>290</v>
      </c>
      <c r="G74" s="36" t="s">
        <v>22</v>
      </c>
      <c r="H74" s="36"/>
      <c r="I74" s="36"/>
      <c r="J74" s="36"/>
      <c r="K74" s="36"/>
      <c r="L74" s="36"/>
      <c r="M74" s="51" t="s">
        <v>359</v>
      </c>
      <c r="N74" s="36"/>
      <c r="O74" s="36"/>
      <c r="P74" s="36"/>
    </row>
    <row r="75" spans="1:16" x14ac:dyDescent="0.35">
      <c r="A75" s="36" t="s">
        <v>328</v>
      </c>
      <c r="B75" s="35">
        <v>15000</v>
      </c>
      <c r="C75" s="36" t="s">
        <v>287</v>
      </c>
      <c r="D75" s="37" t="s">
        <v>19</v>
      </c>
      <c r="E75" s="37" t="s">
        <v>20</v>
      </c>
      <c r="F75" s="36" t="s">
        <v>25</v>
      </c>
      <c r="G75" s="36" t="s">
        <v>22</v>
      </c>
      <c r="H75" s="36"/>
      <c r="I75" s="36"/>
      <c r="J75" s="36"/>
      <c r="K75" s="36"/>
      <c r="L75" s="36"/>
      <c r="M75" s="52" t="s">
        <v>363</v>
      </c>
      <c r="N75" s="36"/>
      <c r="O75" s="36"/>
      <c r="P75" s="36"/>
    </row>
    <row r="76" spans="1:16" x14ac:dyDescent="0.35">
      <c r="A76" s="46" t="s">
        <v>596</v>
      </c>
      <c r="B76" s="47">
        <f>SUM(B72:B75)</f>
        <v>60000</v>
      </c>
      <c r="C76" s="48"/>
      <c r="D76" s="49"/>
      <c r="E76" s="48"/>
      <c r="F76" s="48"/>
      <c r="G76" s="48"/>
      <c r="H76" s="48">
        <f>SUM(H72:H75)</f>
        <v>0</v>
      </c>
      <c r="I76" s="48">
        <f t="shared" ref="I76" si="11">SUM(I72:I75)</f>
        <v>0</v>
      </c>
      <c r="J76" s="48">
        <f t="shared" ref="J76" si="12">SUM(J72:J75)</f>
        <v>0</v>
      </c>
      <c r="K76" s="48"/>
      <c r="L76" s="48"/>
      <c r="M76" s="48"/>
      <c r="N76" s="48"/>
      <c r="O76" s="48"/>
      <c r="P76" s="50"/>
    </row>
  </sheetData>
  <mergeCells count="10">
    <mergeCell ref="A71:P71"/>
    <mergeCell ref="A2:P2"/>
    <mergeCell ref="A8:P8"/>
    <mergeCell ref="A15:P15"/>
    <mergeCell ref="A24:P24"/>
    <mergeCell ref="A30:P30"/>
    <mergeCell ref="A36:P36"/>
    <mergeCell ref="A44:P44"/>
    <mergeCell ref="A54:P54"/>
    <mergeCell ref="A65:P6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8703-E30F-4FD2-9E40-CE918D8D60F9}">
  <dimension ref="A1:K176"/>
  <sheetViews>
    <sheetView zoomScale="130" zoomScaleNormal="130" workbookViewId="0">
      <selection activeCell="K36" sqref="K36"/>
    </sheetView>
  </sheetViews>
  <sheetFormatPr defaultRowHeight="17.25" x14ac:dyDescent="0.35"/>
  <cols>
    <col min="1" max="1" width="55.42578125" bestFit="1" customWidth="1"/>
    <col min="2" max="2" width="13" customWidth="1"/>
    <col min="3" max="3" width="11.5703125" bestFit="1" customWidth="1"/>
    <col min="4" max="8" width="11.42578125" bestFit="1" customWidth="1"/>
    <col min="9" max="11" width="11.5703125" bestFit="1" customWidth="1"/>
  </cols>
  <sheetData>
    <row r="1" spans="1:9" x14ac:dyDescent="0.35">
      <c r="A1" s="58"/>
      <c r="B1" s="59" t="s">
        <v>628</v>
      </c>
      <c r="C1" s="59" t="s">
        <v>604</v>
      </c>
      <c r="D1" s="59" t="s">
        <v>605</v>
      </c>
      <c r="E1" s="59" t="s">
        <v>606</v>
      </c>
      <c r="F1" s="59" t="s">
        <v>607</v>
      </c>
      <c r="G1" s="62" t="s">
        <v>608</v>
      </c>
      <c r="H1" s="59" t="s">
        <v>609</v>
      </c>
      <c r="I1" s="59" t="s">
        <v>610</v>
      </c>
    </row>
    <row r="2" spans="1:9" x14ac:dyDescent="0.35">
      <c r="A2" s="58" t="s">
        <v>597</v>
      </c>
      <c r="B2" s="60">
        <f>SUM('2025 data'!B7,'2025 data'!B14,'2025 data'!B23,'2025 data'!B29,'2025 data'!B35,'2025 data'!B43,'2025 data'!B53,'2025 data'!B64,'2025 data'!B70,'2025 data'!B76)</f>
        <v>6702076</v>
      </c>
      <c r="C2" s="60">
        <f>B2-'2025 data'!B7</f>
        <v>6427179</v>
      </c>
      <c r="D2" s="60">
        <f>C2-'2025 data'!B14</f>
        <v>2056138</v>
      </c>
      <c r="E2" s="60">
        <f>D2-'2025 data'!B23</f>
        <v>1932674</v>
      </c>
      <c r="F2" s="60">
        <f>E2-'2025 data'!B29</f>
        <v>1892755</v>
      </c>
      <c r="G2" s="63">
        <f>F2-'2025 data'!B35</f>
        <v>1852789</v>
      </c>
      <c r="H2" s="60">
        <f>G2-'2025 data'!B43</f>
        <v>1562290</v>
      </c>
      <c r="I2" s="60">
        <f>H2-'2025 data'!B53</f>
        <v>1242156</v>
      </c>
    </row>
    <row r="3" spans="1:9" x14ac:dyDescent="0.35">
      <c r="A3" s="58" t="s">
        <v>617</v>
      </c>
      <c r="B3" s="61">
        <v>55</v>
      </c>
      <c r="C3" s="61">
        <v>51</v>
      </c>
      <c r="D3" s="61">
        <v>46</v>
      </c>
      <c r="E3" s="61">
        <v>39</v>
      </c>
      <c r="F3" s="61">
        <v>35</v>
      </c>
      <c r="G3" s="64">
        <v>31</v>
      </c>
      <c r="H3" s="61">
        <v>25</v>
      </c>
      <c r="I3" s="61">
        <v>17</v>
      </c>
    </row>
    <row r="4" spans="1:9" x14ac:dyDescent="0.35">
      <c r="A4" s="58" t="s">
        <v>618</v>
      </c>
      <c r="B4" s="60">
        <f>B2/B3</f>
        <v>121855.92727272728</v>
      </c>
      <c r="C4" s="60">
        <f t="shared" ref="C4:I4" si="0">C2/C3</f>
        <v>126023.11764705883</v>
      </c>
      <c r="D4" s="60">
        <f t="shared" si="0"/>
        <v>44698.65217391304</v>
      </c>
      <c r="E4" s="60">
        <f t="shared" si="0"/>
        <v>49555.743589743586</v>
      </c>
      <c r="F4" s="60">
        <f t="shared" si="0"/>
        <v>54078.714285714283</v>
      </c>
      <c r="G4" s="63">
        <f t="shared" si="0"/>
        <v>59767.387096774197</v>
      </c>
      <c r="H4" s="60">
        <f t="shared" si="0"/>
        <v>62491.6</v>
      </c>
      <c r="I4" s="60">
        <f t="shared" si="0"/>
        <v>73068</v>
      </c>
    </row>
    <row r="5" spans="1:9" x14ac:dyDescent="0.35">
      <c r="A5" s="58" t="s">
        <v>598</v>
      </c>
      <c r="B5" s="58">
        <f>SUM('2025 data'!H7,'2025 data'!H14,'2025 data'!H23,'2025 data'!H29,'2025 data'!H35,'2025 data'!H43,'2025 data'!H53,'2025 data'!H64,'2025 data'!H70,'2025 data'!H76)</f>
        <v>39</v>
      </c>
      <c r="C5" s="58">
        <f>B5-'2025 data'!H7</f>
        <v>37</v>
      </c>
      <c r="D5" s="58">
        <f>C5-'2025 data'!H14</f>
        <v>35</v>
      </c>
      <c r="E5" s="58">
        <f>D5-'2025 data'!H23</f>
        <v>30</v>
      </c>
      <c r="F5" s="58">
        <f>E5-'2025 data'!H29</f>
        <v>27</v>
      </c>
      <c r="G5" s="65">
        <f>F5-'2025 data'!H35</f>
        <v>24</v>
      </c>
      <c r="H5" s="58">
        <f>G5-'2025 data'!H43</f>
        <v>21</v>
      </c>
      <c r="I5" s="58">
        <f>H5-'2025 data'!H53</f>
        <v>14</v>
      </c>
    </row>
    <row r="6" spans="1:9" x14ac:dyDescent="0.35">
      <c r="A6" s="58" t="s">
        <v>599</v>
      </c>
      <c r="B6" s="58">
        <f>SUM('2025 data'!I7,'2025 data'!I14,'2025 data'!I23,'2025 data'!I29,'2025 data'!I35,'2025 data'!I43,'2025 data'!I53,'2025 data'!I64,'2025 data'!I70,'2025 data'!I76)</f>
        <v>24</v>
      </c>
      <c r="C6" s="58">
        <f>B6-'2025 data'!I7</f>
        <v>22</v>
      </c>
      <c r="D6" s="58">
        <f>C6-'2025 data'!I14</f>
        <v>17</v>
      </c>
      <c r="E6" s="58">
        <f>D6-'2025 data'!I23</f>
        <v>14</v>
      </c>
      <c r="F6" s="58">
        <f>E6-'2025 data'!I29</f>
        <v>14</v>
      </c>
      <c r="G6" s="65">
        <f>F6-'2025 data'!I35</f>
        <v>11</v>
      </c>
      <c r="H6" s="58">
        <f>G6-'2025 data'!I43</f>
        <v>9</v>
      </c>
      <c r="I6" s="58">
        <f>'2025 Calculations'!H6-'2025 data'!I53</f>
        <v>4</v>
      </c>
    </row>
    <row r="7" spans="1:9" x14ac:dyDescent="0.35">
      <c r="A7" s="58" t="s">
        <v>600</v>
      </c>
      <c r="B7" s="58">
        <f>SUM('2025 data'!J7,'2025 data'!J14,'2025 data'!J23,'2025 data'!J29,'2025 data'!J35,'2025 data'!J43,'2025 data'!J53,'2025 data'!J64,'2025 data'!J70,'2025 data'!J76)</f>
        <v>49</v>
      </c>
      <c r="C7" s="58">
        <f>B7-'2025 data'!J7</f>
        <v>46</v>
      </c>
      <c r="D7" s="58">
        <f>C7-'2025 data'!J14</f>
        <v>31</v>
      </c>
      <c r="E7" s="58">
        <f>D7-'2025 data'!J23</f>
        <v>28</v>
      </c>
      <c r="F7" s="58">
        <f>E7-'2025 data'!J29</f>
        <v>18</v>
      </c>
      <c r="G7" s="65">
        <f>F7-'2025 data'!J35</f>
        <v>18</v>
      </c>
      <c r="H7" s="58">
        <f>G7-'2025 data'!J43</f>
        <v>14</v>
      </c>
      <c r="I7" s="58">
        <f>H7-'2025 data'!J53</f>
        <v>13</v>
      </c>
    </row>
    <row r="8" spans="1:9" x14ac:dyDescent="0.35">
      <c r="A8" s="58" t="s">
        <v>601</v>
      </c>
      <c r="B8" s="58" t="s">
        <v>611</v>
      </c>
      <c r="C8" s="58" t="s">
        <v>611</v>
      </c>
      <c r="D8" s="58" t="s">
        <v>611</v>
      </c>
      <c r="E8" s="58" t="s">
        <v>611</v>
      </c>
      <c r="F8" s="58" t="s">
        <v>611</v>
      </c>
      <c r="G8" s="65" t="s">
        <v>611</v>
      </c>
      <c r="H8" s="58" t="s">
        <v>611</v>
      </c>
      <c r="I8" s="58">
        <f>SUM('2025 data'!K64,'2025 data'!K70)</f>
        <v>1</v>
      </c>
    </row>
    <row r="9" spans="1:9" x14ac:dyDescent="0.35">
      <c r="A9" s="58" t="s">
        <v>602</v>
      </c>
      <c r="B9" s="58" t="s">
        <v>611</v>
      </c>
      <c r="C9" s="58" t="s">
        <v>611</v>
      </c>
      <c r="D9" s="58" t="s">
        <v>611</v>
      </c>
      <c r="E9" s="58" t="s">
        <v>611</v>
      </c>
      <c r="F9" s="58" t="s">
        <v>611</v>
      </c>
      <c r="G9" s="65" t="s">
        <v>611</v>
      </c>
      <c r="H9" s="58" t="s">
        <v>611</v>
      </c>
      <c r="I9" s="58">
        <f>SUM('2025 data'!L64,'2025 data'!L70)</f>
        <v>21</v>
      </c>
    </row>
    <row r="10" spans="1:9" x14ac:dyDescent="0.35">
      <c r="A10" s="58" t="s">
        <v>612</v>
      </c>
      <c r="B10" s="58">
        <v>31</v>
      </c>
      <c r="C10" s="58">
        <v>31</v>
      </c>
      <c r="D10" s="58">
        <v>30</v>
      </c>
      <c r="E10" s="58">
        <v>30</v>
      </c>
      <c r="F10" s="58">
        <v>25</v>
      </c>
      <c r="G10" s="65">
        <v>17</v>
      </c>
      <c r="H10" s="58">
        <v>11</v>
      </c>
      <c r="I10" s="58">
        <v>11</v>
      </c>
    </row>
    <row r="11" spans="1:9" x14ac:dyDescent="0.35">
      <c r="A11" s="58" t="s">
        <v>465</v>
      </c>
      <c r="B11" s="58">
        <v>2</v>
      </c>
      <c r="C11" s="58">
        <v>2</v>
      </c>
      <c r="D11" s="58">
        <v>2</v>
      </c>
      <c r="E11" s="58">
        <v>2</v>
      </c>
      <c r="F11" s="58">
        <v>1</v>
      </c>
      <c r="G11" s="65">
        <v>1</v>
      </c>
      <c r="H11" s="58">
        <v>1</v>
      </c>
      <c r="I11" s="58">
        <v>1</v>
      </c>
    </row>
    <row r="12" spans="1:9" x14ac:dyDescent="0.35">
      <c r="A12" s="58" t="s">
        <v>613</v>
      </c>
      <c r="B12" s="58">
        <v>7</v>
      </c>
      <c r="C12" s="58">
        <v>7</v>
      </c>
      <c r="D12" s="58">
        <v>7</v>
      </c>
      <c r="E12" s="58">
        <v>6</v>
      </c>
      <c r="F12" s="58">
        <v>4</v>
      </c>
      <c r="G12" s="65">
        <v>3</v>
      </c>
      <c r="H12" s="58">
        <v>2</v>
      </c>
      <c r="I12" s="58">
        <v>2</v>
      </c>
    </row>
    <row r="13" spans="1:9" x14ac:dyDescent="0.35">
      <c r="A13" s="58" t="s">
        <v>614</v>
      </c>
      <c r="B13" s="58" t="s">
        <v>611</v>
      </c>
      <c r="C13" s="58" t="s">
        <v>611</v>
      </c>
      <c r="D13" s="58" t="s">
        <v>611</v>
      </c>
      <c r="E13" s="58" t="s">
        <v>611</v>
      </c>
      <c r="F13" s="58" t="s">
        <v>611</v>
      </c>
      <c r="G13" s="65" t="s">
        <v>611</v>
      </c>
      <c r="H13" s="58" t="s">
        <v>611</v>
      </c>
      <c r="I13" s="58">
        <v>3</v>
      </c>
    </row>
    <row r="14" spans="1:9" x14ac:dyDescent="0.35">
      <c r="A14" s="58" t="s">
        <v>615</v>
      </c>
      <c r="B14" s="58" t="s">
        <v>611</v>
      </c>
      <c r="C14" s="58" t="s">
        <v>611</v>
      </c>
      <c r="D14" s="58" t="s">
        <v>611</v>
      </c>
      <c r="E14" s="58" t="s">
        <v>611</v>
      </c>
      <c r="F14" s="58" t="s">
        <v>611</v>
      </c>
      <c r="G14" s="65" t="s">
        <v>611</v>
      </c>
      <c r="H14" s="58" t="s">
        <v>611</v>
      </c>
      <c r="I14" s="58">
        <v>6</v>
      </c>
    </row>
    <row r="17" spans="1:11" x14ac:dyDescent="0.35">
      <c r="B17">
        <v>2015</v>
      </c>
      <c r="C17">
        <v>2016</v>
      </c>
      <c r="D17">
        <v>2017</v>
      </c>
      <c r="E17">
        <v>2018</v>
      </c>
      <c r="F17">
        <v>2019</v>
      </c>
      <c r="G17">
        <v>2020</v>
      </c>
      <c r="H17">
        <v>2021</v>
      </c>
      <c r="I17">
        <v>2022</v>
      </c>
      <c r="J17">
        <v>2023</v>
      </c>
      <c r="K17">
        <v>2024</v>
      </c>
    </row>
    <row r="18" spans="1:11" x14ac:dyDescent="0.35">
      <c r="A18" t="s">
        <v>616</v>
      </c>
      <c r="B18" s="14">
        <f>'2025 data'!B7</f>
        <v>274897</v>
      </c>
      <c r="C18" s="14">
        <f>'2025 data'!B14</f>
        <v>4371041</v>
      </c>
      <c r="D18" s="14">
        <f>'2025 data'!B23</f>
        <v>123464</v>
      </c>
      <c r="E18" s="14">
        <f>'2025 data'!B29</f>
        <v>39919</v>
      </c>
      <c r="F18" s="14">
        <f>'2025 data'!B35</f>
        <v>39966</v>
      </c>
      <c r="G18" s="66">
        <f>'2025 data'!B43</f>
        <v>290499</v>
      </c>
      <c r="H18" s="66">
        <f>'2025 data'!B53</f>
        <v>320134</v>
      </c>
      <c r="I18" s="66">
        <f>'2025 data'!B64</f>
        <v>1122017</v>
      </c>
      <c r="J18" s="14">
        <f>'2025 data'!B70</f>
        <v>60139</v>
      </c>
      <c r="K18" s="14">
        <f>'2025 data'!B76</f>
        <v>60000</v>
      </c>
    </row>
    <row r="19" spans="1:11" x14ac:dyDescent="0.35">
      <c r="A19" t="s">
        <v>619</v>
      </c>
      <c r="B19" s="16">
        <f>AVERAGE(B18:K18)</f>
        <v>670207.6</v>
      </c>
    </row>
    <row r="20" spans="1:11" x14ac:dyDescent="0.35">
      <c r="A20" t="s">
        <v>620</v>
      </c>
      <c r="B20" s="16">
        <f>AVERAGE(C18:K18)</f>
        <v>714131</v>
      </c>
    </row>
    <row r="21" spans="1:11" x14ac:dyDescent="0.35">
      <c r="A21" t="s">
        <v>621</v>
      </c>
      <c r="B21" s="16">
        <f>AVERAGE(D18:K18)</f>
        <v>257017.25</v>
      </c>
    </row>
    <row r="22" spans="1:11" x14ac:dyDescent="0.35">
      <c r="A22" t="s">
        <v>622</v>
      </c>
      <c r="B22" s="16">
        <f>AVERAGE(E18:K18)</f>
        <v>276096.28571428574</v>
      </c>
    </row>
    <row r="23" spans="1:11" x14ac:dyDescent="0.35">
      <c r="A23" t="s">
        <v>623</v>
      </c>
      <c r="B23" s="16">
        <f>AVERAGE(F18:K18)</f>
        <v>315459.16666666669</v>
      </c>
    </row>
    <row r="24" spans="1:11" x14ac:dyDescent="0.35">
      <c r="A24" t="s">
        <v>624</v>
      </c>
      <c r="B24" s="16">
        <f>AVERAGE(G18:K18)</f>
        <v>370557.8</v>
      </c>
    </row>
    <row r="25" spans="1:11" x14ac:dyDescent="0.35">
      <c r="A25" t="s">
        <v>625</v>
      </c>
      <c r="B25" s="16">
        <f>AVERAGE(H18:K18)</f>
        <v>390572.5</v>
      </c>
    </row>
    <row r="26" spans="1:11" x14ac:dyDescent="0.35">
      <c r="A26" t="s">
        <v>626</v>
      </c>
      <c r="B26" s="16">
        <f>AVERAGE(I18:K18)</f>
        <v>414052</v>
      </c>
    </row>
    <row r="35" spans="1:9" x14ac:dyDescent="0.35">
      <c r="A35" s="57" t="s">
        <v>627</v>
      </c>
      <c r="B35" t="s">
        <v>603</v>
      </c>
      <c r="C35" t="s">
        <v>604</v>
      </c>
      <c r="D35" t="s">
        <v>605</v>
      </c>
      <c r="E35" t="s">
        <v>606</v>
      </c>
      <c r="F35" t="s">
        <v>607</v>
      </c>
      <c r="G35" s="67" t="s">
        <v>608</v>
      </c>
      <c r="H35" t="s">
        <v>609</v>
      </c>
      <c r="I35" t="s">
        <v>610</v>
      </c>
    </row>
    <row r="36" spans="1:9" x14ac:dyDescent="0.35">
      <c r="A36" t="s">
        <v>359</v>
      </c>
      <c r="B36">
        <v>20</v>
      </c>
      <c r="C36">
        <v>18</v>
      </c>
      <c r="D36">
        <v>16</v>
      </c>
      <c r="E36">
        <v>14</v>
      </c>
      <c r="F36">
        <v>12</v>
      </c>
      <c r="G36" s="67">
        <v>11</v>
      </c>
      <c r="H36">
        <v>10</v>
      </c>
      <c r="I36">
        <v>8</v>
      </c>
    </row>
    <row r="37" spans="1:9" x14ac:dyDescent="0.35">
      <c r="A37" t="s">
        <v>363</v>
      </c>
      <c r="B37">
        <v>10</v>
      </c>
      <c r="C37">
        <v>9</v>
      </c>
      <c r="D37">
        <v>8</v>
      </c>
      <c r="E37">
        <v>6</v>
      </c>
      <c r="F37">
        <v>6</v>
      </c>
      <c r="G37" s="67">
        <v>6</v>
      </c>
      <c r="H37">
        <v>5</v>
      </c>
      <c r="I37">
        <v>4</v>
      </c>
    </row>
    <row r="38" spans="1:9" x14ac:dyDescent="0.35">
      <c r="A38" t="s">
        <v>367</v>
      </c>
      <c r="G38" s="67">
        <v>4</v>
      </c>
    </row>
    <row r="39" spans="1:9" x14ac:dyDescent="0.35">
      <c r="A39" t="s">
        <v>374</v>
      </c>
      <c r="B39">
        <v>2</v>
      </c>
      <c r="C39">
        <v>2</v>
      </c>
      <c r="D39">
        <v>2</v>
      </c>
      <c r="E39">
        <v>1</v>
      </c>
      <c r="F39">
        <v>1</v>
      </c>
      <c r="G39" s="67">
        <v>1</v>
      </c>
      <c r="H39">
        <v>0</v>
      </c>
      <c r="I39">
        <v>0</v>
      </c>
    </row>
    <row r="40" spans="1:9" x14ac:dyDescent="0.35">
      <c r="A40" t="s">
        <v>378</v>
      </c>
      <c r="B40">
        <v>10</v>
      </c>
      <c r="C40">
        <v>10</v>
      </c>
      <c r="D40">
        <v>10</v>
      </c>
      <c r="E40">
        <v>9</v>
      </c>
      <c r="F40">
        <v>9</v>
      </c>
      <c r="G40" s="67">
        <v>6</v>
      </c>
      <c r="H40">
        <v>4</v>
      </c>
      <c r="I40">
        <v>2</v>
      </c>
    </row>
    <row r="41" spans="1:9" x14ac:dyDescent="0.35">
      <c r="A41" s="33" t="s">
        <v>384</v>
      </c>
      <c r="B41">
        <v>2</v>
      </c>
      <c r="C41">
        <v>2</v>
      </c>
      <c r="D41">
        <v>1</v>
      </c>
      <c r="E41">
        <v>1</v>
      </c>
      <c r="F41">
        <v>0</v>
      </c>
      <c r="G41" s="67">
        <v>0</v>
      </c>
      <c r="H41">
        <v>0</v>
      </c>
      <c r="I41">
        <v>0</v>
      </c>
    </row>
    <row r="42" spans="1:9" x14ac:dyDescent="0.35">
      <c r="A42" t="s">
        <v>393</v>
      </c>
      <c r="G42" s="67">
        <v>3</v>
      </c>
    </row>
    <row r="43" spans="1:9" x14ac:dyDescent="0.35">
      <c r="B43">
        <f t="shared" ref="B43:I43" si="1">SUM(B36:B42)</f>
        <v>44</v>
      </c>
      <c r="C43">
        <f t="shared" si="1"/>
        <v>41</v>
      </c>
      <c r="D43">
        <f t="shared" si="1"/>
        <v>37</v>
      </c>
      <c r="E43">
        <f t="shared" si="1"/>
        <v>31</v>
      </c>
      <c r="F43">
        <f t="shared" si="1"/>
        <v>28</v>
      </c>
      <c r="G43">
        <f t="shared" si="1"/>
        <v>31</v>
      </c>
      <c r="H43">
        <f t="shared" si="1"/>
        <v>19</v>
      </c>
      <c r="I43">
        <f t="shared" si="1"/>
        <v>14</v>
      </c>
    </row>
    <row r="49" spans="2:2" x14ac:dyDescent="0.35">
      <c r="B49" s="36" t="s">
        <v>360</v>
      </c>
    </row>
    <row r="50" spans="2:2" x14ac:dyDescent="0.35">
      <c r="B50" s="36" t="s">
        <v>364</v>
      </c>
    </row>
    <row r="51" spans="2:2" x14ac:dyDescent="0.35">
      <c r="B51" s="36" t="s">
        <v>368</v>
      </c>
    </row>
    <row r="52" spans="2:2" x14ac:dyDescent="0.35">
      <c r="B52" s="36" t="s">
        <v>371</v>
      </c>
    </row>
    <row r="53" spans="2:2" x14ac:dyDescent="0.35">
      <c r="B53" s="36" t="s">
        <v>370</v>
      </c>
    </row>
    <row r="54" spans="2:2" x14ac:dyDescent="0.35">
      <c r="B54" s="36" t="s">
        <v>375</v>
      </c>
    </row>
    <row r="55" spans="2:2" x14ac:dyDescent="0.35">
      <c r="B55" s="36" t="s">
        <v>369</v>
      </c>
    </row>
    <row r="56" spans="2:2" x14ac:dyDescent="0.35">
      <c r="B56" s="36" t="s">
        <v>364</v>
      </c>
    </row>
    <row r="57" spans="2:2" x14ac:dyDescent="0.35">
      <c r="B57" s="36" t="s">
        <v>368</v>
      </c>
    </row>
    <row r="58" spans="2:2" x14ac:dyDescent="0.35">
      <c r="B58" s="36" t="s">
        <v>369</v>
      </c>
    </row>
    <row r="59" spans="2:2" x14ac:dyDescent="0.35">
      <c r="B59" s="36" t="s">
        <v>361</v>
      </c>
    </row>
    <row r="60" spans="2:2" x14ac:dyDescent="0.35">
      <c r="B60" s="36" t="s">
        <v>369</v>
      </c>
    </row>
    <row r="61" spans="2:2" x14ac:dyDescent="0.35">
      <c r="B61" s="36" t="s">
        <v>382</v>
      </c>
    </row>
    <row r="62" spans="2:2" x14ac:dyDescent="0.35">
      <c r="B62" s="36" t="s">
        <v>383</v>
      </c>
    </row>
    <row r="63" spans="2:2" x14ac:dyDescent="0.35">
      <c r="B63" s="36" t="s">
        <v>381</v>
      </c>
    </row>
    <row r="64" spans="2:2" x14ac:dyDescent="0.35">
      <c r="B64" s="36" t="s">
        <v>381</v>
      </c>
    </row>
    <row r="65" spans="2:2" x14ac:dyDescent="0.35">
      <c r="B65" s="36" t="s">
        <v>369</v>
      </c>
    </row>
    <row r="66" spans="2:2" x14ac:dyDescent="0.35">
      <c r="B66" s="36" t="s">
        <v>369</v>
      </c>
    </row>
    <row r="67" spans="2:2" x14ac:dyDescent="0.35">
      <c r="B67" s="36" t="s">
        <v>386</v>
      </c>
    </row>
    <row r="68" spans="2:2" x14ac:dyDescent="0.35">
      <c r="B68" s="36" t="s">
        <v>372</v>
      </c>
    </row>
    <row r="69" spans="2:2" x14ac:dyDescent="0.35">
      <c r="B69" s="36" t="s">
        <v>368</v>
      </c>
    </row>
    <row r="70" spans="2:2" x14ac:dyDescent="0.35">
      <c r="B70" s="36" t="s">
        <v>368</v>
      </c>
    </row>
    <row r="71" spans="2:2" x14ac:dyDescent="0.35">
      <c r="B71" s="36" t="s">
        <v>368</v>
      </c>
    </row>
    <row r="72" spans="2:2" x14ac:dyDescent="0.35">
      <c r="B72" s="36" t="s">
        <v>383</v>
      </c>
    </row>
    <row r="73" spans="2:2" x14ac:dyDescent="0.35">
      <c r="B73" s="36" t="s">
        <v>389</v>
      </c>
    </row>
    <row r="74" spans="2:2" x14ac:dyDescent="0.35">
      <c r="B74" s="36" t="s">
        <v>381</v>
      </c>
    </row>
    <row r="75" spans="2:2" x14ac:dyDescent="0.35">
      <c r="B75" s="36" t="s">
        <v>362</v>
      </c>
    </row>
    <row r="76" spans="2:2" x14ac:dyDescent="0.35">
      <c r="B76" s="36" t="s">
        <v>394</v>
      </c>
    </row>
    <row r="77" spans="2:2" x14ac:dyDescent="0.35">
      <c r="B77" s="36" t="s">
        <v>372</v>
      </c>
    </row>
    <row r="78" spans="2:2" x14ac:dyDescent="0.35">
      <c r="B78" s="36" t="s">
        <v>369</v>
      </c>
    </row>
    <row r="79" spans="2:2" x14ac:dyDescent="0.35">
      <c r="B79" s="36" t="s">
        <v>373</v>
      </c>
    </row>
    <row r="80" spans="2:2" x14ac:dyDescent="0.35">
      <c r="B80" s="36" t="s">
        <v>389</v>
      </c>
    </row>
    <row r="81" spans="2:2" x14ac:dyDescent="0.35">
      <c r="B81" s="36" t="s">
        <v>373</v>
      </c>
    </row>
    <row r="82" spans="2:2" x14ac:dyDescent="0.35">
      <c r="B82" s="36" t="s">
        <v>361</v>
      </c>
    </row>
    <row r="83" spans="2:2" x14ac:dyDescent="0.35">
      <c r="B83" s="36" t="s">
        <v>369</v>
      </c>
    </row>
    <row r="84" spans="2:2" x14ac:dyDescent="0.35">
      <c r="B84" s="36" t="s">
        <v>399</v>
      </c>
    </row>
    <row r="85" spans="2:2" x14ac:dyDescent="0.35">
      <c r="B85" s="36" t="s">
        <v>389</v>
      </c>
    </row>
    <row r="86" spans="2:2" x14ac:dyDescent="0.35">
      <c r="B86" s="36" t="s">
        <v>278</v>
      </c>
    </row>
    <row r="87" spans="2:2" x14ac:dyDescent="0.35">
      <c r="B87" s="36" t="s">
        <v>360</v>
      </c>
    </row>
    <row r="88" spans="2:2" x14ac:dyDescent="0.35">
      <c r="B88" s="36" t="s">
        <v>389</v>
      </c>
    </row>
    <row r="89" spans="2:2" x14ac:dyDescent="0.35">
      <c r="B89" s="36" t="s">
        <v>383</v>
      </c>
    </row>
    <row r="90" spans="2:2" x14ac:dyDescent="0.35">
      <c r="B90" s="36" t="s">
        <v>389</v>
      </c>
    </row>
    <row r="91" spans="2:2" x14ac:dyDescent="0.35">
      <c r="B91" s="36" t="s">
        <v>278</v>
      </c>
    </row>
    <row r="92" spans="2:2" x14ac:dyDescent="0.35">
      <c r="B92" s="36" t="s">
        <v>278</v>
      </c>
    </row>
    <row r="93" spans="2:2" x14ac:dyDescent="0.35">
      <c r="B93" s="36" t="s">
        <v>381</v>
      </c>
    </row>
    <row r="94" spans="2:2" x14ac:dyDescent="0.35">
      <c r="B94" s="36" t="s">
        <v>361</v>
      </c>
    </row>
    <row r="95" spans="2:2" x14ac:dyDescent="0.35">
      <c r="B95" s="36" t="s">
        <v>365</v>
      </c>
    </row>
    <row r="96" spans="2:2" x14ac:dyDescent="0.35">
      <c r="B96" s="36" t="s">
        <v>369</v>
      </c>
    </row>
    <row r="97" spans="2:2" x14ac:dyDescent="0.35">
      <c r="B97" s="36" t="s">
        <v>360</v>
      </c>
    </row>
    <row r="98" spans="2:2" x14ac:dyDescent="0.35">
      <c r="B98" s="36" t="s">
        <v>373</v>
      </c>
    </row>
    <row r="99" spans="2:2" x14ac:dyDescent="0.35">
      <c r="B99" s="36" t="s">
        <v>368</v>
      </c>
    </row>
    <row r="100" spans="2:2" x14ac:dyDescent="0.35">
      <c r="B100" s="36" t="s">
        <v>376</v>
      </c>
    </row>
    <row r="101" spans="2:2" x14ac:dyDescent="0.35">
      <c r="B101" s="36" t="s">
        <v>373</v>
      </c>
    </row>
    <row r="102" spans="2:2" x14ac:dyDescent="0.35">
      <c r="B102" s="36" t="s">
        <v>372</v>
      </c>
    </row>
    <row r="103" spans="2:2" x14ac:dyDescent="0.35">
      <c r="B103" s="36" t="s">
        <v>371</v>
      </c>
    </row>
    <row r="104" spans="2:2" x14ac:dyDescent="0.35">
      <c r="B104" s="36" t="s">
        <v>379</v>
      </c>
    </row>
    <row r="105" spans="2:2" x14ac:dyDescent="0.35">
      <c r="B105" s="36" t="s">
        <v>380</v>
      </c>
    </row>
    <row r="106" spans="2:2" x14ac:dyDescent="0.35">
      <c r="B106" s="36" t="s">
        <v>375</v>
      </c>
    </row>
    <row r="107" spans="2:2" x14ac:dyDescent="0.35">
      <c r="B107" s="36" t="s">
        <v>369</v>
      </c>
    </row>
    <row r="108" spans="2:2" x14ac:dyDescent="0.35">
      <c r="B108" s="36" t="s">
        <v>377</v>
      </c>
    </row>
    <row r="109" spans="2:2" x14ac:dyDescent="0.35">
      <c r="B109" s="36" t="s">
        <v>375</v>
      </c>
    </row>
    <row r="110" spans="2:2" x14ac:dyDescent="0.35">
      <c r="B110" s="36" t="s">
        <v>385</v>
      </c>
    </row>
    <row r="111" spans="2:2" x14ac:dyDescent="0.35">
      <c r="B111" s="36" t="s">
        <v>376</v>
      </c>
    </row>
    <row r="112" spans="2:2" x14ac:dyDescent="0.35">
      <c r="B112" s="36" t="s">
        <v>379</v>
      </c>
    </row>
    <row r="113" spans="2:2" x14ac:dyDescent="0.35">
      <c r="B113" s="36" t="s">
        <v>386</v>
      </c>
    </row>
    <row r="114" spans="2:2" x14ac:dyDescent="0.35">
      <c r="B114" s="36" t="s">
        <v>370</v>
      </c>
    </row>
    <row r="115" spans="2:2" x14ac:dyDescent="0.35">
      <c r="B115" s="36" t="s">
        <v>360</v>
      </c>
    </row>
    <row r="116" spans="2:2" x14ac:dyDescent="0.35">
      <c r="B116" s="36" t="s">
        <v>369</v>
      </c>
    </row>
    <row r="117" spans="2:2" x14ac:dyDescent="0.35">
      <c r="B117" s="36" t="s">
        <v>372</v>
      </c>
    </row>
    <row r="118" spans="2:2" x14ac:dyDescent="0.35">
      <c r="B118" s="36" t="s">
        <v>390</v>
      </c>
    </row>
    <row r="119" spans="2:2" x14ac:dyDescent="0.35">
      <c r="B119" s="36" t="s">
        <v>391</v>
      </c>
    </row>
    <row r="120" spans="2:2" x14ac:dyDescent="0.35">
      <c r="B120" s="36" t="s">
        <v>385</v>
      </c>
    </row>
    <row r="121" spans="2:2" x14ac:dyDescent="0.35">
      <c r="B121" s="36" t="s">
        <v>365</v>
      </c>
    </row>
    <row r="122" spans="2:2" x14ac:dyDescent="0.35">
      <c r="B122" s="36" t="s">
        <v>395</v>
      </c>
    </row>
    <row r="123" spans="2:2" x14ac:dyDescent="0.35">
      <c r="B123" s="36" t="s">
        <v>390</v>
      </c>
    </row>
    <row r="124" spans="2:2" x14ac:dyDescent="0.35">
      <c r="B124" s="36" t="s">
        <v>377</v>
      </c>
    </row>
    <row r="125" spans="2:2" x14ac:dyDescent="0.35">
      <c r="B125" s="36" t="s">
        <v>390</v>
      </c>
    </row>
    <row r="126" spans="2:2" x14ac:dyDescent="0.35">
      <c r="B126" s="36" t="s">
        <v>373</v>
      </c>
    </row>
    <row r="127" spans="2:2" x14ac:dyDescent="0.35">
      <c r="B127" s="36" t="s">
        <v>398</v>
      </c>
    </row>
    <row r="128" spans="2:2" x14ac:dyDescent="0.35">
      <c r="B128" s="36" t="s">
        <v>366</v>
      </c>
    </row>
    <row r="129" spans="2:2" x14ac:dyDescent="0.35">
      <c r="B129" s="36" t="s">
        <v>370</v>
      </c>
    </row>
    <row r="130" spans="2:2" x14ac:dyDescent="0.35">
      <c r="B130" s="36" t="s">
        <v>361</v>
      </c>
    </row>
    <row r="131" spans="2:2" x14ac:dyDescent="0.35">
      <c r="B131" s="36" t="s">
        <v>383</v>
      </c>
    </row>
    <row r="132" spans="2:2" x14ac:dyDescent="0.35">
      <c r="B132" s="36" t="s">
        <v>377</v>
      </c>
    </row>
    <row r="133" spans="2:2" x14ac:dyDescent="0.35">
      <c r="B133" s="36" t="s">
        <v>379</v>
      </c>
    </row>
    <row r="134" spans="2:2" x14ac:dyDescent="0.35">
      <c r="B134" s="36" t="s">
        <v>377</v>
      </c>
    </row>
    <row r="135" spans="2:2" x14ac:dyDescent="0.35">
      <c r="B135" s="36" t="s">
        <v>373</v>
      </c>
    </row>
    <row r="136" spans="2:2" x14ac:dyDescent="0.35">
      <c r="B136" s="36" t="s">
        <v>385</v>
      </c>
    </row>
    <row r="137" spans="2:2" x14ac:dyDescent="0.35">
      <c r="B137" s="36" t="s">
        <v>370</v>
      </c>
    </row>
    <row r="138" spans="2:2" x14ac:dyDescent="0.35">
      <c r="B138" s="36" t="s">
        <v>362</v>
      </c>
    </row>
    <row r="139" spans="2:2" x14ac:dyDescent="0.35">
      <c r="B139" s="36" t="s">
        <v>366</v>
      </c>
    </row>
    <row r="140" spans="2:2" x14ac:dyDescent="0.35">
      <c r="B140" s="36" t="s">
        <v>370</v>
      </c>
    </row>
    <row r="141" spans="2:2" x14ac:dyDescent="0.35">
      <c r="B141" s="36" t="s">
        <v>372</v>
      </c>
    </row>
    <row r="142" spans="2:2" x14ac:dyDescent="0.35">
      <c r="B142" s="36" t="s">
        <v>372</v>
      </c>
    </row>
    <row r="143" spans="2:2" x14ac:dyDescent="0.35">
      <c r="B143" s="36" t="s">
        <v>365</v>
      </c>
    </row>
    <row r="144" spans="2:2" x14ac:dyDescent="0.35">
      <c r="B144" s="36" t="s">
        <v>364</v>
      </c>
    </row>
    <row r="145" spans="2:2" x14ac:dyDescent="0.35">
      <c r="B145" s="36" t="s">
        <v>377</v>
      </c>
    </row>
    <row r="146" spans="2:2" x14ac:dyDescent="0.35">
      <c r="B146" s="36" t="s">
        <v>371</v>
      </c>
    </row>
    <row r="147" spans="2:2" x14ac:dyDescent="0.35">
      <c r="B147" s="36" t="s">
        <v>376</v>
      </c>
    </row>
    <row r="148" spans="2:2" x14ac:dyDescent="0.35">
      <c r="B148" s="36" t="s">
        <v>381</v>
      </c>
    </row>
    <row r="149" spans="2:2" x14ac:dyDescent="0.35">
      <c r="B149" s="36" t="s">
        <v>373</v>
      </c>
    </row>
    <row r="150" spans="2:2" x14ac:dyDescent="0.35">
      <c r="B150" s="36" t="s">
        <v>362</v>
      </c>
    </row>
    <row r="151" spans="2:2" x14ac:dyDescent="0.35">
      <c r="B151" s="36" t="s">
        <v>376</v>
      </c>
    </row>
    <row r="152" spans="2:2" x14ac:dyDescent="0.35">
      <c r="B152" s="36" t="s">
        <v>373</v>
      </c>
    </row>
    <row r="153" spans="2:2" x14ac:dyDescent="0.35">
      <c r="B153" s="36" t="s">
        <v>383</v>
      </c>
    </row>
    <row r="154" spans="2:2" x14ac:dyDescent="0.35">
      <c r="B154" s="36" t="s">
        <v>365</v>
      </c>
    </row>
    <row r="155" spans="2:2" x14ac:dyDescent="0.35">
      <c r="B155" s="36" t="s">
        <v>370</v>
      </c>
    </row>
    <row r="156" spans="2:2" x14ac:dyDescent="0.35">
      <c r="B156" s="36" t="s">
        <v>360</v>
      </c>
    </row>
    <row r="157" spans="2:2" x14ac:dyDescent="0.35">
      <c r="B157" s="36" t="s">
        <v>366</v>
      </c>
    </row>
    <row r="158" spans="2:2" x14ac:dyDescent="0.35">
      <c r="B158" s="36" t="s">
        <v>375</v>
      </c>
    </row>
    <row r="159" spans="2:2" x14ac:dyDescent="0.35">
      <c r="B159" s="36" t="s">
        <v>372</v>
      </c>
    </row>
    <row r="160" spans="2:2" x14ac:dyDescent="0.35">
      <c r="B160" s="36" t="s">
        <v>370</v>
      </c>
    </row>
    <row r="161" spans="2:2" x14ac:dyDescent="0.35">
      <c r="B161" s="36" t="s">
        <v>379</v>
      </c>
    </row>
    <row r="162" spans="2:2" x14ac:dyDescent="0.35">
      <c r="B162" s="36" t="s">
        <v>396</v>
      </c>
    </row>
    <row r="163" spans="2:2" x14ac:dyDescent="0.35">
      <c r="B163" s="36" t="s">
        <v>366</v>
      </c>
    </row>
    <row r="164" spans="2:2" x14ac:dyDescent="0.35">
      <c r="B164" s="36" t="s">
        <v>396</v>
      </c>
    </row>
    <row r="165" spans="2:2" x14ac:dyDescent="0.35">
      <c r="B165" s="36" t="s">
        <v>397</v>
      </c>
    </row>
    <row r="166" spans="2:2" x14ac:dyDescent="0.35">
      <c r="B166" s="36" t="s">
        <v>377</v>
      </c>
    </row>
    <row r="167" spans="2:2" x14ac:dyDescent="0.35">
      <c r="B167" s="36" t="s">
        <v>373</v>
      </c>
    </row>
    <row r="168" spans="2:2" x14ac:dyDescent="0.35">
      <c r="B168" s="36" t="s">
        <v>366</v>
      </c>
    </row>
    <row r="169" spans="2:2" x14ac:dyDescent="0.35">
      <c r="B169" s="36" t="s">
        <v>360</v>
      </c>
    </row>
    <row r="170" spans="2:2" x14ac:dyDescent="0.35">
      <c r="B170" s="36" t="s">
        <v>379</v>
      </c>
    </row>
    <row r="171" spans="2:2" x14ac:dyDescent="0.35">
      <c r="B171" s="36" t="s">
        <v>366</v>
      </c>
    </row>
    <row r="172" spans="2:2" x14ac:dyDescent="0.35">
      <c r="B172" s="36" t="s">
        <v>360</v>
      </c>
    </row>
    <row r="173" spans="2:2" x14ac:dyDescent="0.35">
      <c r="B173" s="36" t="s">
        <v>366</v>
      </c>
    </row>
    <row r="174" spans="2:2" x14ac:dyDescent="0.35">
      <c r="B174" s="36" t="s">
        <v>278</v>
      </c>
    </row>
    <row r="175" spans="2:2" x14ac:dyDescent="0.35">
      <c r="B175" s="36" t="s">
        <v>362</v>
      </c>
    </row>
    <row r="176" spans="2:2" x14ac:dyDescent="0.35">
      <c r="B176" s="36" t="s">
        <v>373</v>
      </c>
    </row>
  </sheetData>
  <phoneticPr fontId="3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B487-BBA4-4EF5-972E-21CA4C2D1B03}">
  <dimension ref="A1:CB92"/>
  <sheetViews>
    <sheetView tabSelected="1" topLeftCell="AQ1" zoomScale="70" zoomScaleNormal="70" workbookViewId="0">
      <selection activeCell="AA44" sqref="AA44"/>
    </sheetView>
  </sheetViews>
  <sheetFormatPr defaultRowHeight="17.25" x14ac:dyDescent="0.35"/>
  <cols>
    <col min="1" max="1" width="11.85546875" style="29" customWidth="1"/>
    <col min="2" max="2" width="58.140625" customWidth="1"/>
    <col min="3" max="3" width="49.5703125" customWidth="1"/>
    <col min="4" max="4" width="34.28515625" customWidth="1"/>
    <col min="5" max="5" width="17.140625" customWidth="1"/>
    <col min="6" max="6" width="11.7109375" customWidth="1"/>
    <col min="7" max="7" width="34.28515625" customWidth="1"/>
    <col min="13" max="13" width="55.42578125" customWidth="1"/>
    <col min="14" max="14" width="53.42578125" customWidth="1"/>
    <col min="16" max="16" width="10.28515625" customWidth="1"/>
    <col min="17" max="17" width="4.5703125" customWidth="1"/>
    <col min="18" max="18" width="60.28515625" customWidth="1"/>
    <col min="19" max="19" width="21.5703125" customWidth="1"/>
    <col min="20" max="20" width="81.85546875" customWidth="1"/>
    <col min="21" max="21" width="20.85546875" customWidth="1"/>
    <col min="22" max="22" width="21.5703125" customWidth="1"/>
    <col min="24" max="24" width="1.85546875" customWidth="1"/>
    <col min="25" max="25" width="11.7109375" customWidth="1"/>
    <col min="26" max="26" width="34.28515625" customWidth="1"/>
    <col min="27" max="27" width="49.5703125" customWidth="1"/>
    <col min="29" max="29" width="11.7109375" customWidth="1"/>
    <col min="30" max="30" width="41.140625" customWidth="1"/>
    <col min="32" max="32" width="14.42578125" customWidth="1"/>
    <col min="33" max="33" width="58.140625" customWidth="1"/>
    <col min="34" max="34" width="29" customWidth="1"/>
    <col min="36" max="36" width="9.140625" style="30"/>
    <col min="38" max="38" width="40.85546875" bestFit="1" customWidth="1"/>
    <col min="39" max="39" width="10.5703125" customWidth="1"/>
    <col min="41" max="41" width="57.42578125" customWidth="1"/>
    <col min="42" max="42" width="11.85546875" customWidth="1"/>
    <col min="75" max="75" width="16" customWidth="1"/>
    <col min="76" max="76" width="11.7109375" customWidth="1"/>
    <col min="79" max="79" width="35.140625" customWidth="1"/>
    <col min="80" max="80" width="46" customWidth="1"/>
  </cols>
  <sheetData>
    <row r="1" spans="1:43" x14ac:dyDescent="0.35">
      <c r="C1">
        <v>2020</v>
      </c>
      <c r="D1" t="s">
        <v>28</v>
      </c>
      <c r="E1" t="s">
        <v>26</v>
      </c>
      <c r="F1" t="s">
        <v>27</v>
      </c>
    </row>
    <row r="2" spans="1:43" x14ac:dyDescent="0.35">
      <c r="A2" s="29">
        <v>9987</v>
      </c>
      <c r="B2" t="s">
        <v>284</v>
      </c>
      <c r="C2" s="1" t="s">
        <v>0</v>
      </c>
      <c r="D2" s="1" t="s">
        <v>1</v>
      </c>
      <c r="E2" t="s">
        <v>21</v>
      </c>
      <c r="F2" t="s">
        <v>22</v>
      </c>
      <c r="AF2" t="s">
        <v>291</v>
      </c>
      <c r="AG2" t="s">
        <v>292</v>
      </c>
    </row>
    <row r="3" spans="1:43" x14ac:dyDescent="0.35">
      <c r="A3" s="29">
        <v>10000</v>
      </c>
      <c r="B3" t="s">
        <v>280</v>
      </c>
      <c r="C3" s="1" t="s">
        <v>2</v>
      </c>
      <c r="D3" s="2" t="s">
        <v>3</v>
      </c>
      <c r="E3" t="s">
        <v>23</v>
      </c>
      <c r="F3" t="s">
        <v>22</v>
      </c>
      <c r="M3" s="1" t="s">
        <v>1</v>
      </c>
      <c r="N3">
        <v>1</v>
      </c>
      <c r="O3" s="7">
        <v>0.04</v>
      </c>
      <c r="P3" s="5" t="s">
        <v>64</v>
      </c>
      <c r="Q3" s="6">
        <f>1/N24</f>
        <v>3.8461538461538464E-2</v>
      </c>
      <c r="R3" s="1" t="s">
        <v>1</v>
      </c>
      <c r="S3" s="1"/>
      <c r="V3" s="1"/>
      <c r="W3" s="1" t="s">
        <v>0</v>
      </c>
      <c r="X3">
        <v>2</v>
      </c>
      <c r="Y3" s="5" t="s">
        <v>46</v>
      </c>
      <c r="Z3" s="2" t="s">
        <v>3</v>
      </c>
      <c r="AA3" s="1" t="s">
        <v>5</v>
      </c>
      <c r="AC3" t="s">
        <v>247</v>
      </c>
      <c r="AD3" t="s">
        <v>252</v>
      </c>
      <c r="AF3" s="29">
        <v>10000</v>
      </c>
      <c r="AG3" t="s">
        <v>286</v>
      </c>
      <c r="AH3" t="s">
        <v>13</v>
      </c>
      <c r="AI3" s="29">
        <f>SUM(AF3:AF5)</f>
        <v>280000</v>
      </c>
      <c r="AJ3" s="30">
        <f>AI3/$AF$34</f>
        <v>0.15112352243023897</v>
      </c>
      <c r="AO3" t="s">
        <v>286</v>
      </c>
      <c r="AP3" s="29">
        <v>280000</v>
      </c>
      <c r="AQ3" s="30">
        <f t="shared" ref="AQ3:AQ10" si="0">AP3/$AF$34</f>
        <v>0.15112352243023897</v>
      </c>
    </row>
    <row r="4" spans="1:43" x14ac:dyDescent="0.35">
      <c r="A4" s="29">
        <v>10000</v>
      </c>
      <c r="B4" t="s">
        <v>281</v>
      </c>
      <c r="C4" s="1" t="s">
        <v>4</v>
      </c>
      <c r="D4" s="2" t="s">
        <v>3</v>
      </c>
      <c r="E4" t="s">
        <v>23</v>
      </c>
      <c r="F4" t="s">
        <v>22</v>
      </c>
      <c r="M4" s="2" t="s">
        <v>3</v>
      </c>
      <c r="N4">
        <v>20</v>
      </c>
      <c r="O4" s="7">
        <v>0.08</v>
      </c>
      <c r="P4" s="5" t="s">
        <v>46</v>
      </c>
      <c r="Q4" s="6">
        <v>0.04</v>
      </c>
      <c r="R4" s="2" t="s">
        <v>3</v>
      </c>
      <c r="S4" s="2"/>
      <c r="V4" s="2"/>
      <c r="W4" s="1" t="s">
        <v>5</v>
      </c>
      <c r="AA4" s="1" t="s">
        <v>7</v>
      </c>
      <c r="AC4" s="5" t="s">
        <v>54</v>
      </c>
      <c r="AD4" s="1" t="s">
        <v>2</v>
      </c>
      <c r="AF4" s="29">
        <v>20000</v>
      </c>
      <c r="AG4" t="s">
        <v>286</v>
      </c>
      <c r="AO4" t="s">
        <v>282</v>
      </c>
      <c r="AP4" s="29">
        <v>260623</v>
      </c>
      <c r="AQ4" s="30">
        <f t="shared" si="0"/>
        <v>0.14066523495120059</v>
      </c>
    </row>
    <row r="5" spans="1:43" x14ac:dyDescent="0.35">
      <c r="A5" s="29">
        <v>10000</v>
      </c>
      <c r="B5" t="s">
        <v>282</v>
      </c>
      <c r="C5" s="1" t="s">
        <v>5</v>
      </c>
      <c r="D5" s="2" t="s">
        <v>3</v>
      </c>
      <c r="E5" t="s">
        <v>23</v>
      </c>
      <c r="F5" t="s">
        <v>22</v>
      </c>
      <c r="M5" s="2" t="s">
        <v>3</v>
      </c>
      <c r="N5">
        <v>20</v>
      </c>
      <c r="P5" s="5" t="s">
        <v>46</v>
      </c>
      <c r="Q5" s="7">
        <v>0.04</v>
      </c>
      <c r="R5" s="2" t="s">
        <v>3</v>
      </c>
      <c r="S5" s="2"/>
      <c r="V5" s="1"/>
      <c r="W5" s="1" t="s">
        <v>7</v>
      </c>
      <c r="X5">
        <v>1</v>
      </c>
      <c r="Y5" s="5" t="s">
        <v>46</v>
      </c>
      <c r="Z5" s="2" t="s">
        <v>11</v>
      </c>
      <c r="AA5" s="1" t="s">
        <v>10</v>
      </c>
      <c r="AC5" s="5" t="s">
        <v>39</v>
      </c>
      <c r="AD5" s="1" t="s">
        <v>2</v>
      </c>
      <c r="AF5" s="29">
        <v>250000</v>
      </c>
      <c r="AG5" t="s">
        <v>286</v>
      </c>
      <c r="AO5" t="s">
        <v>287</v>
      </c>
      <c r="AP5" s="29">
        <v>30000</v>
      </c>
      <c r="AQ5" s="30">
        <f t="shared" si="0"/>
        <v>1.6191805974668461E-2</v>
      </c>
    </row>
    <row r="6" spans="1:43" x14ac:dyDescent="0.35">
      <c r="A6" s="29">
        <v>9988</v>
      </c>
      <c r="B6" t="s">
        <v>283</v>
      </c>
      <c r="C6" s="1" t="s">
        <v>6</v>
      </c>
      <c r="D6" s="2" t="s">
        <v>3</v>
      </c>
      <c r="E6" t="s">
        <v>23</v>
      </c>
      <c r="F6" t="s">
        <v>22</v>
      </c>
      <c r="M6" s="2" t="s">
        <v>3</v>
      </c>
      <c r="N6">
        <v>20</v>
      </c>
      <c r="O6" s="7">
        <v>0.08</v>
      </c>
      <c r="P6" s="5" t="s">
        <v>36</v>
      </c>
      <c r="Q6" s="7">
        <v>0.04</v>
      </c>
      <c r="R6" s="2" t="s">
        <v>3</v>
      </c>
      <c r="S6" s="2"/>
      <c r="V6" s="4"/>
      <c r="W6" s="1" t="s">
        <v>9</v>
      </c>
      <c r="X6">
        <v>2</v>
      </c>
      <c r="Y6" s="5" t="s">
        <v>36</v>
      </c>
      <c r="Z6" s="2" t="s">
        <v>3</v>
      </c>
      <c r="AA6" s="1" t="s">
        <v>9</v>
      </c>
      <c r="AC6" s="5" t="s">
        <v>39</v>
      </c>
      <c r="AD6" s="1" t="s">
        <v>2</v>
      </c>
      <c r="AF6" s="29">
        <v>10000</v>
      </c>
      <c r="AG6" t="s">
        <v>282</v>
      </c>
      <c r="AH6" t="s">
        <v>3</v>
      </c>
      <c r="AI6" s="29">
        <f>SUM(AF6:AF8)</f>
        <v>260623</v>
      </c>
      <c r="AJ6" s="30">
        <f>AI6/$AF$34</f>
        <v>0.14066523495120059</v>
      </c>
      <c r="AO6" t="s">
        <v>281</v>
      </c>
      <c r="AP6" s="29">
        <v>10000</v>
      </c>
      <c r="AQ6" s="30">
        <f t="shared" si="0"/>
        <v>5.3972686582228193E-3</v>
      </c>
    </row>
    <row r="7" spans="1:43" x14ac:dyDescent="0.35">
      <c r="A7" s="29">
        <v>240624</v>
      </c>
      <c r="B7" t="s">
        <v>282</v>
      </c>
      <c r="C7" s="1" t="s">
        <v>5</v>
      </c>
      <c r="D7" s="2" t="s">
        <v>3</v>
      </c>
      <c r="E7" t="s">
        <v>23</v>
      </c>
      <c r="F7" t="s">
        <v>22</v>
      </c>
      <c r="G7" s="8">
        <f>1/26</f>
        <v>3.8461538461538464E-2</v>
      </c>
      <c r="H7" s="1" t="s">
        <v>1</v>
      </c>
      <c r="M7" s="2" t="s">
        <v>3</v>
      </c>
      <c r="N7">
        <v>20</v>
      </c>
      <c r="P7" s="5" t="s">
        <v>36</v>
      </c>
      <c r="Q7" s="7">
        <v>0.04</v>
      </c>
      <c r="R7" s="2" t="s">
        <v>3</v>
      </c>
      <c r="S7" s="2"/>
      <c r="V7" s="1"/>
      <c r="W7" s="1" t="s">
        <v>8</v>
      </c>
      <c r="AA7" s="1" t="s">
        <v>8</v>
      </c>
      <c r="AC7" s="5" t="s">
        <v>41</v>
      </c>
      <c r="AD7" s="1" t="s">
        <v>2</v>
      </c>
      <c r="AF7" s="29">
        <v>240624</v>
      </c>
      <c r="AG7" t="s">
        <v>282</v>
      </c>
      <c r="AO7" t="s">
        <v>284</v>
      </c>
      <c r="AP7" s="29">
        <v>54087</v>
      </c>
      <c r="AQ7" s="30">
        <f t="shared" si="0"/>
        <v>2.9192206991729766E-2</v>
      </c>
    </row>
    <row r="8" spans="1:43" x14ac:dyDescent="0.35">
      <c r="G8" s="8">
        <f>16/20</f>
        <v>0.8</v>
      </c>
      <c r="H8" s="2" t="s">
        <v>3</v>
      </c>
      <c r="M8" s="2" t="s">
        <v>3</v>
      </c>
      <c r="N8">
        <v>20</v>
      </c>
      <c r="O8" s="7">
        <v>0.08</v>
      </c>
      <c r="P8" s="5" t="s">
        <v>35</v>
      </c>
      <c r="Q8" s="7">
        <v>0.04</v>
      </c>
      <c r="R8" s="2" t="s">
        <v>3</v>
      </c>
      <c r="S8" s="2"/>
      <c r="T8" s="8"/>
      <c r="U8" s="2"/>
      <c r="V8" s="2"/>
      <c r="W8" s="1" t="s">
        <v>6</v>
      </c>
      <c r="X8">
        <v>2</v>
      </c>
      <c r="Y8" s="5" t="s">
        <v>35</v>
      </c>
      <c r="Z8" s="2" t="s">
        <v>3</v>
      </c>
      <c r="AA8" s="1" t="s">
        <v>6</v>
      </c>
      <c r="AC8" s="5" t="s">
        <v>36</v>
      </c>
      <c r="AD8" s="1" t="s">
        <v>9</v>
      </c>
      <c r="AF8" s="29">
        <v>9999</v>
      </c>
      <c r="AG8" t="s">
        <v>282</v>
      </c>
      <c r="AO8" t="s">
        <v>280</v>
      </c>
      <c r="AP8" s="29">
        <v>483012</v>
      </c>
      <c r="AQ8" s="30">
        <f t="shared" si="0"/>
        <v>0.26069455291455207</v>
      </c>
    </row>
    <row r="9" spans="1:43" x14ac:dyDescent="0.35">
      <c r="C9">
        <v>2021</v>
      </c>
      <c r="G9" s="8">
        <v>0.04</v>
      </c>
      <c r="H9" s="1" t="s">
        <v>10</v>
      </c>
      <c r="M9" s="2" t="s">
        <v>3</v>
      </c>
      <c r="N9">
        <v>20</v>
      </c>
      <c r="P9" s="5" t="s">
        <v>35</v>
      </c>
      <c r="Q9" s="7">
        <v>0.04</v>
      </c>
      <c r="R9" s="2" t="s">
        <v>3</v>
      </c>
      <c r="S9" s="2"/>
      <c r="T9" s="8"/>
      <c r="U9" s="2"/>
      <c r="V9" s="2"/>
      <c r="W9" s="1" t="s">
        <v>8</v>
      </c>
      <c r="AA9" s="1" t="s">
        <v>8</v>
      </c>
      <c r="AC9" s="5" t="s">
        <v>46</v>
      </c>
      <c r="AD9" s="1" t="s">
        <v>7</v>
      </c>
      <c r="AF9" s="29">
        <v>15000</v>
      </c>
      <c r="AG9" t="s">
        <v>287</v>
      </c>
      <c r="AH9" t="s">
        <v>293</v>
      </c>
      <c r="AI9" s="29">
        <f>SUM(AF9:AF10)</f>
        <v>30000</v>
      </c>
      <c r="AJ9" s="30">
        <f>AI9/$AF$34</f>
        <v>1.6191805974668461E-2</v>
      </c>
      <c r="AO9" t="s">
        <v>294</v>
      </c>
      <c r="AP9" s="29">
        <v>5000</v>
      </c>
      <c r="AQ9" s="30">
        <f t="shared" si="0"/>
        <v>2.6986343291114097E-3</v>
      </c>
    </row>
    <row r="10" spans="1:43" x14ac:dyDescent="0.35">
      <c r="A10" s="29">
        <v>10000</v>
      </c>
      <c r="B10" t="s">
        <v>280</v>
      </c>
      <c r="C10" s="1" t="s">
        <v>2</v>
      </c>
      <c r="D10" s="2" t="s">
        <v>3</v>
      </c>
      <c r="E10" t="s">
        <v>23</v>
      </c>
      <c r="F10" t="s">
        <v>22</v>
      </c>
      <c r="G10" s="8">
        <f>2/26</f>
        <v>7.6923076923076927E-2</v>
      </c>
      <c r="H10" s="4" t="s">
        <v>13</v>
      </c>
      <c r="M10" s="2" t="s">
        <v>3</v>
      </c>
      <c r="N10">
        <v>20</v>
      </c>
      <c r="O10" s="7">
        <v>0.12</v>
      </c>
      <c r="P10" s="5" t="s">
        <v>42</v>
      </c>
      <c r="Q10" s="7">
        <v>0.04</v>
      </c>
      <c r="R10" s="2" t="s">
        <v>3</v>
      </c>
      <c r="S10" s="2"/>
      <c r="W10" s="1" t="s">
        <v>7</v>
      </c>
      <c r="X10">
        <v>3</v>
      </c>
      <c r="Y10" s="5" t="s">
        <v>42</v>
      </c>
      <c r="Z10" s="2" t="s">
        <v>3</v>
      </c>
      <c r="AA10" s="1" t="s">
        <v>7</v>
      </c>
      <c r="AC10" s="5" t="s">
        <v>42</v>
      </c>
      <c r="AD10" s="1" t="s">
        <v>7</v>
      </c>
      <c r="AF10" s="29">
        <v>15000</v>
      </c>
      <c r="AG10" t="s">
        <v>287</v>
      </c>
      <c r="AO10" t="s">
        <v>283</v>
      </c>
      <c r="AP10" s="29">
        <v>850067</v>
      </c>
      <c r="AQ10" s="30">
        <f t="shared" si="0"/>
        <v>0.45880399764894975</v>
      </c>
    </row>
    <row r="11" spans="1:43" x14ac:dyDescent="0.35">
      <c r="A11" s="29">
        <v>10000</v>
      </c>
      <c r="B11" t="s">
        <v>283</v>
      </c>
      <c r="C11" s="1" t="s">
        <v>6</v>
      </c>
      <c r="D11" s="2" t="s">
        <v>3</v>
      </c>
      <c r="E11" t="s">
        <v>23</v>
      </c>
      <c r="F11" t="s">
        <v>22</v>
      </c>
      <c r="G11" s="8">
        <v>0.04</v>
      </c>
      <c r="H11" s="1" t="s">
        <v>20</v>
      </c>
      <c r="M11" s="2" t="s">
        <v>3</v>
      </c>
      <c r="N11">
        <v>20</v>
      </c>
      <c r="P11" s="5" t="s">
        <v>42</v>
      </c>
      <c r="Q11" s="7">
        <v>0.04</v>
      </c>
      <c r="R11" s="2" t="s">
        <v>3</v>
      </c>
      <c r="S11" s="2"/>
      <c r="W11" s="4" t="s">
        <v>16</v>
      </c>
      <c r="AA11" s="4" t="s">
        <v>16</v>
      </c>
      <c r="AC11" s="5" t="s">
        <v>42</v>
      </c>
      <c r="AD11" s="4" t="s">
        <v>17</v>
      </c>
      <c r="AF11" s="29">
        <v>10000</v>
      </c>
      <c r="AG11" t="s">
        <v>281</v>
      </c>
      <c r="AH11" t="s">
        <v>3</v>
      </c>
      <c r="AI11" s="29">
        <f>SUM(AF11)</f>
        <v>10000</v>
      </c>
      <c r="AJ11" s="30">
        <f>AI11/$AF$34</f>
        <v>5.3972686582228193E-3</v>
      </c>
      <c r="AQ11" s="30">
        <f>SUM(AQ3:AQ10)</f>
        <v>1.0647672238986738</v>
      </c>
    </row>
    <row r="12" spans="1:43" x14ac:dyDescent="0.35">
      <c r="A12" s="29">
        <v>9500</v>
      </c>
      <c r="B12" t="s">
        <v>284</v>
      </c>
      <c r="C12" s="1" t="s">
        <v>7</v>
      </c>
      <c r="D12" s="2" t="s">
        <v>3</v>
      </c>
      <c r="E12" t="s">
        <v>23</v>
      </c>
      <c r="F12" t="s">
        <v>22</v>
      </c>
      <c r="M12" s="2" t="s">
        <v>3</v>
      </c>
      <c r="N12">
        <v>20</v>
      </c>
      <c r="P12" s="5" t="s">
        <v>42</v>
      </c>
      <c r="Q12" s="7">
        <v>0.04</v>
      </c>
      <c r="R12" s="2" t="s">
        <v>3</v>
      </c>
      <c r="S12" s="2"/>
      <c r="W12" s="4" t="s">
        <v>17</v>
      </c>
      <c r="AA12" s="4" t="s">
        <v>17</v>
      </c>
      <c r="AC12" s="5" t="s">
        <v>52</v>
      </c>
      <c r="AD12" s="4" t="s">
        <v>17</v>
      </c>
      <c r="AF12" s="29">
        <v>9887</v>
      </c>
      <c r="AG12" t="s">
        <v>284</v>
      </c>
      <c r="AH12" t="s">
        <v>3</v>
      </c>
      <c r="AI12" s="29">
        <f>SUM(AF12:AF16)</f>
        <v>54087</v>
      </c>
      <c r="AJ12" s="30">
        <f>AI12/$AF$34</f>
        <v>2.9192206991729766E-2</v>
      </c>
    </row>
    <row r="13" spans="1:43" x14ac:dyDescent="0.35">
      <c r="A13" s="29">
        <v>27622</v>
      </c>
      <c r="B13" t="s">
        <v>283</v>
      </c>
      <c r="C13" s="1" t="s">
        <v>8</v>
      </c>
      <c r="D13" s="2" t="s">
        <v>3</v>
      </c>
      <c r="E13" t="s">
        <v>23</v>
      </c>
      <c r="F13" t="s">
        <v>22</v>
      </c>
      <c r="M13" s="2" t="s">
        <v>3</v>
      </c>
      <c r="N13">
        <v>20</v>
      </c>
      <c r="O13" s="7">
        <v>0.12</v>
      </c>
      <c r="P13" s="5" t="s">
        <v>52</v>
      </c>
      <c r="Q13" s="7">
        <v>0.04</v>
      </c>
      <c r="R13" s="2" t="s">
        <v>3</v>
      </c>
      <c r="S13" s="2"/>
      <c r="W13" s="1" t="s">
        <v>5</v>
      </c>
      <c r="X13">
        <v>3</v>
      </c>
      <c r="Y13" s="5" t="s">
        <v>52</v>
      </c>
      <c r="Z13" s="2" t="s">
        <v>3</v>
      </c>
      <c r="AA13" s="1" t="s">
        <v>5</v>
      </c>
      <c r="AC13" s="5" t="s">
        <v>36</v>
      </c>
      <c r="AD13" s="1" t="s">
        <v>8</v>
      </c>
      <c r="AF13" s="29">
        <v>9500</v>
      </c>
      <c r="AG13" t="s">
        <v>284</v>
      </c>
      <c r="AO13" t="s">
        <v>295</v>
      </c>
      <c r="AP13" s="29">
        <f>SUM(AF3:AF5,AF17:AF22)</f>
        <v>763012</v>
      </c>
      <c r="AQ13" s="30">
        <f>AP13/$AP$18</f>
        <v>0.41181807534479103</v>
      </c>
    </row>
    <row r="14" spans="1:43" x14ac:dyDescent="0.35">
      <c r="A14" s="29">
        <v>9999</v>
      </c>
      <c r="B14" t="s">
        <v>282</v>
      </c>
      <c r="C14" s="1" t="s">
        <v>9</v>
      </c>
      <c r="D14" s="2" t="s">
        <v>3</v>
      </c>
      <c r="E14" t="s">
        <v>23</v>
      </c>
      <c r="F14" t="s">
        <v>22</v>
      </c>
      <c r="M14" s="2" t="s">
        <v>3</v>
      </c>
      <c r="N14">
        <v>20</v>
      </c>
      <c r="P14" s="5" t="s">
        <v>52</v>
      </c>
      <c r="Q14" s="7">
        <v>0.08</v>
      </c>
      <c r="R14" s="2" t="s">
        <v>3</v>
      </c>
      <c r="S14" s="2"/>
      <c r="W14" s="4" t="s">
        <v>17</v>
      </c>
      <c r="AA14" s="4" t="s">
        <v>17</v>
      </c>
      <c r="AC14" s="5" t="s">
        <v>35</v>
      </c>
      <c r="AD14" s="1" t="s">
        <v>8</v>
      </c>
      <c r="AF14" s="29">
        <v>9700</v>
      </c>
      <c r="AG14" t="s">
        <v>284</v>
      </c>
      <c r="AO14" t="s">
        <v>296</v>
      </c>
      <c r="AP14" s="29">
        <f>SUM(AF6:AF10)</f>
        <v>290623</v>
      </c>
      <c r="AQ14" s="30">
        <f>AP14/$AP$18</f>
        <v>0.15685704092586905</v>
      </c>
    </row>
    <row r="15" spans="1:43" x14ac:dyDescent="0.35">
      <c r="A15" s="29">
        <v>5000</v>
      </c>
      <c r="B15" t="s">
        <v>285</v>
      </c>
      <c r="C15" s="1" t="s">
        <v>10</v>
      </c>
      <c r="D15" s="2" t="s">
        <v>11</v>
      </c>
      <c r="E15" t="s">
        <v>24</v>
      </c>
      <c r="F15" t="s">
        <v>22</v>
      </c>
      <c r="G15" s="7">
        <v>0.04</v>
      </c>
      <c r="H15" s="5" t="s">
        <v>64</v>
      </c>
      <c r="I15" s="1" t="s">
        <v>1</v>
      </c>
      <c r="M15" s="2" t="s">
        <v>3</v>
      </c>
      <c r="N15">
        <v>20</v>
      </c>
      <c r="O15" s="7">
        <v>0.04</v>
      </c>
      <c r="P15" s="5" t="s">
        <v>54</v>
      </c>
      <c r="Q15" s="6">
        <f>1/$N$24</f>
        <v>3.8461538461538464E-2</v>
      </c>
      <c r="R15" s="2" t="s">
        <v>3</v>
      </c>
      <c r="S15" s="2"/>
      <c r="W15" s="1" t="s">
        <v>2</v>
      </c>
      <c r="X15">
        <v>1</v>
      </c>
      <c r="Y15" s="5" t="s">
        <v>54</v>
      </c>
      <c r="Z15" s="2" t="s">
        <v>3</v>
      </c>
      <c r="AA15" s="1" t="s">
        <v>2</v>
      </c>
      <c r="AC15" s="5" t="s">
        <v>35</v>
      </c>
      <c r="AD15" s="1" t="s">
        <v>6</v>
      </c>
      <c r="AF15" s="29">
        <v>10000</v>
      </c>
      <c r="AG15" t="s">
        <v>284</v>
      </c>
      <c r="AO15" t="s">
        <v>297</v>
      </c>
      <c r="AP15" s="29">
        <f>SUM(AF11:AF16)</f>
        <v>64087</v>
      </c>
      <c r="AQ15" s="30">
        <f>AP15/$AP$18</f>
        <v>3.4589475649952586E-2</v>
      </c>
    </row>
    <row r="16" spans="1:43" x14ac:dyDescent="0.35">
      <c r="A16" s="29">
        <v>10000</v>
      </c>
      <c r="B16" t="s">
        <v>286</v>
      </c>
      <c r="C16" s="1" t="s">
        <v>12</v>
      </c>
      <c r="D16" s="4" t="s">
        <v>13</v>
      </c>
      <c r="E16" t="s">
        <v>24</v>
      </c>
      <c r="F16" t="s">
        <v>22</v>
      </c>
      <c r="G16" s="7">
        <v>0.08</v>
      </c>
      <c r="H16" s="5" t="s">
        <v>46</v>
      </c>
      <c r="I16" s="2" t="s">
        <v>3</v>
      </c>
      <c r="M16" s="2" t="s">
        <v>3</v>
      </c>
      <c r="N16">
        <v>20</v>
      </c>
      <c r="O16" s="7">
        <v>0.16</v>
      </c>
      <c r="P16" s="5" t="s">
        <v>39</v>
      </c>
      <c r="Q16" s="6">
        <v>0.04</v>
      </c>
      <c r="R16" s="2" t="s">
        <v>3</v>
      </c>
      <c r="S16" s="2"/>
      <c r="W16" s="1" t="s">
        <v>4</v>
      </c>
      <c r="X16">
        <v>4</v>
      </c>
      <c r="Y16" s="5" t="s">
        <v>39</v>
      </c>
      <c r="Z16" s="2" t="s">
        <v>3</v>
      </c>
      <c r="AA16" s="1" t="s">
        <v>4</v>
      </c>
      <c r="AC16" s="5" t="s">
        <v>39</v>
      </c>
      <c r="AD16" s="1" t="s">
        <v>4</v>
      </c>
      <c r="AF16" s="29">
        <v>15000</v>
      </c>
      <c r="AG16" t="s">
        <v>284</v>
      </c>
      <c r="AO16" t="s">
        <v>283</v>
      </c>
      <c r="AP16" s="29">
        <f>SUM(AF23,AF25:AF33)</f>
        <v>730067</v>
      </c>
      <c r="AQ16" s="30">
        <f>AP16/$AP$18</f>
        <v>0.39403677375027596</v>
      </c>
    </row>
    <row r="17" spans="1:80" x14ac:dyDescent="0.35">
      <c r="A17" s="29">
        <v>238013</v>
      </c>
      <c r="B17" t="s">
        <v>280</v>
      </c>
      <c r="C17" s="1" t="s">
        <v>2</v>
      </c>
      <c r="D17" s="2" t="s">
        <v>3</v>
      </c>
      <c r="E17" t="s">
        <v>23</v>
      </c>
      <c r="F17" t="s">
        <v>22</v>
      </c>
      <c r="G17" s="7">
        <v>0.08</v>
      </c>
      <c r="H17" s="5" t="s">
        <v>36</v>
      </c>
      <c r="I17" s="2" t="s">
        <v>3</v>
      </c>
      <c r="M17" s="2" t="s">
        <v>3</v>
      </c>
      <c r="N17">
        <v>20</v>
      </c>
      <c r="P17" s="5" t="s">
        <v>39</v>
      </c>
      <c r="Q17" s="6">
        <v>0.08</v>
      </c>
      <c r="R17" s="2" t="s">
        <v>3</v>
      </c>
      <c r="S17" s="2"/>
      <c r="W17" s="1" t="s">
        <v>2</v>
      </c>
      <c r="AA17" s="1" t="s">
        <v>2</v>
      </c>
      <c r="AC17" s="5" t="s">
        <v>46</v>
      </c>
      <c r="AD17" s="1" t="s">
        <v>5</v>
      </c>
      <c r="AF17" s="29">
        <v>10000</v>
      </c>
      <c r="AG17" t="s">
        <v>280</v>
      </c>
      <c r="AH17" t="s">
        <v>3</v>
      </c>
      <c r="AI17" s="29">
        <f>SUM(AF17:AF22)</f>
        <v>483012</v>
      </c>
      <c r="AJ17" s="30">
        <f>AI17/$AF$34</f>
        <v>0.26069455291455207</v>
      </c>
      <c r="AL17" s="31" t="s">
        <v>3</v>
      </c>
      <c r="AM17" s="29">
        <f>SUM(AI6,AI11:AI12,AI17,AI25)</f>
        <v>1522789</v>
      </c>
      <c r="AN17" s="30">
        <f>AM17/$AM$22</f>
        <v>0.82189013427864699</v>
      </c>
      <c r="AO17" t="s">
        <v>298</v>
      </c>
      <c r="AP17" s="29">
        <f>AF24</f>
        <v>5000</v>
      </c>
      <c r="AQ17" s="30">
        <f>AP17/$AP$18</f>
        <v>2.6986343291114097E-3</v>
      </c>
    </row>
    <row r="18" spans="1:80" x14ac:dyDescent="0.35">
      <c r="C18">
        <v>2022</v>
      </c>
      <c r="G18" s="7">
        <v>0.08</v>
      </c>
      <c r="H18" s="5" t="s">
        <v>35</v>
      </c>
      <c r="I18" s="2" t="s">
        <v>3</v>
      </c>
      <c r="M18" s="2" t="s">
        <v>3</v>
      </c>
      <c r="N18">
        <v>20</v>
      </c>
      <c r="P18" s="5" t="s">
        <v>39</v>
      </c>
      <c r="Q18" s="6">
        <v>0.04</v>
      </c>
      <c r="R18" s="2" t="s">
        <v>3</v>
      </c>
      <c r="S18" s="2"/>
      <c r="W18" s="4" t="s">
        <v>15</v>
      </c>
      <c r="AA18" s="4" t="s">
        <v>15</v>
      </c>
      <c r="AC18" s="5" t="s">
        <v>52</v>
      </c>
      <c r="AD18" s="1" t="s">
        <v>5</v>
      </c>
      <c r="AF18" s="29">
        <v>10000</v>
      </c>
      <c r="AG18" t="s">
        <v>280</v>
      </c>
      <c r="AL18" s="31" t="s">
        <v>13</v>
      </c>
      <c r="AM18" s="29">
        <f>SUM(AI3)</f>
        <v>280000</v>
      </c>
      <c r="AN18" s="30">
        <f>AM18/$AM$22</f>
        <v>0.15112352243023897</v>
      </c>
      <c r="AP18" s="29">
        <f>SUM(AP13:AP17)</f>
        <v>1852789</v>
      </c>
      <c r="AQ18" s="30">
        <f>SUM(AQ13:AQ17)</f>
        <v>1</v>
      </c>
    </row>
    <row r="19" spans="1:80" x14ac:dyDescent="0.35">
      <c r="A19" s="29">
        <v>20000</v>
      </c>
      <c r="B19" t="s">
        <v>286</v>
      </c>
      <c r="C19" s="1" t="s">
        <v>12</v>
      </c>
      <c r="D19" s="4" t="s">
        <v>13</v>
      </c>
      <c r="G19" s="7">
        <v>0.12</v>
      </c>
      <c r="H19" s="5" t="s">
        <v>42</v>
      </c>
      <c r="I19" s="2" t="s">
        <v>3</v>
      </c>
      <c r="M19" s="2" t="s">
        <v>3</v>
      </c>
      <c r="N19">
        <v>20</v>
      </c>
      <c r="O19" s="7">
        <v>0.04</v>
      </c>
      <c r="P19" s="5" t="s">
        <v>41</v>
      </c>
      <c r="Q19" s="6">
        <f>1/$N$24</f>
        <v>3.8461538461538464E-2</v>
      </c>
      <c r="R19" s="2" t="s">
        <v>3</v>
      </c>
      <c r="S19" s="2"/>
      <c r="W19" s="1" t="s">
        <v>2</v>
      </c>
      <c r="AA19" s="1" t="s">
        <v>2</v>
      </c>
      <c r="AC19" s="5" t="s">
        <v>39</v>
      </c>
      <c r="AD19" s="4" t="s">
        <v>15</v>
      </c>
      <c r="AF19" s="29">
        <v>238013</v>
      </c>
      <c r="AG19" t="s">
        <v>280</v>
      </c>
      <c r="AL19" s="31" t="s">
        <v>293</v>
      </c>
      <c r="AM19" s="29">
        <f>SUM(AI9)</f>
        <v>30000</v>
      </c>
      <c r="AN19" s="30">
        <f>AM19/$AM$22</f>
        <v>1.6191805974668461E-2</v>
      </c>
      <c r="AO19" s="1"/>
    </row>
    <row r="20" spans="1:80" x14ac:dyDescent="0.35">
      <c r="A20" s="29">
        <v>9700</v>
      </c>
      <c r="B20" t="s">
        <v>284</v>
      </c>
      <c r="C20" s="1" t="s">
        <v>7</v>
      </c>
      <c r="D20" s="2" t="s">
        <v>3</v>
      </c>
      <c r="E20" t="s">
        <v>23</v>
      </c>
      <c r="F20" t="s">
        <v>22</v>
      </c>
      <c r="G20" s="7">
        <v>0.12</v>
      </c>
      <c r="H20" s="5" t="s">
        <v>52</v>
      </c>
      <c r="I20" s="2" t="s">
        <v>3</v>
      </c>
      <c r="M20" s="1" t="s">
        <v>10</v>
      </c>
      <c r="N20">
        <v>1</v>
      </c>
      <c r="O20" s="7">
        <v>0.04</v>
      </c>
      <c r="P20" s="5" t="s">
        <v>46</v>
      </c>
      <c r="Q20" s="6">
        <f>1/$N$24</f>
        <v>3.8461538461538464E-2</v>
      </c>
      <c r="R20" s="1" t="s">
        <v>10</v>
      </c>
      <c r="S20" s="1"/>
      <c r="W20" s="1" t="s">
        <v>11</v>
      </c>
      <c r="X20">
        <v>1</v>
      </c>
      <c r="Y20" s="5" t="s">
        <v>39</v>
      </c>
      <c r="Z20" s="1" t="s">
        <v>20</v>
      </c>
      <c r="AA20" s="1" t="s">
        <v>19</v>
      </c>
      <c r="AC20" s="5" t="s">
        <v>42</v>
      </c>
      <c r="AD20" s="4" t="s">
        <v>16</v>
      </c>
      <c r="AF20" s="29">
        <v>9999</v>
      </c>
      <c r="AG20" t="s">
        <v>280</v>
      </c>
      <c r="AL20" s="32" t="s">
        <v>288</v>
      </c>
      <c r="AM20" s="29">
        <f>AF23</f>
        <v>15000</v>
      </c>
      <c r="AN20" s="30">
        <f>AM20/$AM$22</f>
        <v>8.0959029873342303E-3</v>
      </c>
    </row>
    <row r="21" spans="1:80" x14ac:dyDescent="0.35">
      <c r="A21" s="29">
        <v>9999</v>
      </c>
      <c r="B21" t="s">
        <v>280</v>
      </c>
      <c r="C21" s="4" t="s">
        <v>15</v>
      </c>
      <c r="D21" s="2" t="s">
        <v>3</v>
      </c>
      <c r="E21" t="s">
        <v>23</v>
      </c>
      <c r="F21" t="s">
        <v>22</v>
      </c>
      <c r="G21" s="7">
        <v>0.04</v>
      </c>
      <c r="H21" s="5" t="s">
        <v>54</v>
      </c>
      <c r="I21" s="2" t="s">
        <v>3</v>
      </c>
      <c r="M21" s="4" t="s">
        <v>13</v>
      </c>
      <c r="N21">
        <v>3</v>
      </c>
      <c r="O21" s="7">
        <v>0.04</v>
      </c>
      <c r="P21" s="5" t="s">
        <v>64</v>
      </c>
      <c r="Q21" s="6">
        <f>1/$N$24</f>
        <v>3.8461538461538464E-2</v>
      </c>
      <c r="R21" s="4" t="s">
        <v>13</v>
      </c>
      <c r="S21" s="4"/>
      <c r="W21" s="1" t="s">
        <v>12</v>
      </c>
      <c r="X21">
        <v>1</v>
      </c>
      <c r="Y21" s="5" t="s">
        <v>64</v>
      </c>
      <c r="Z21" s="1" t="s">
        <v>1</v>
      </c>
      <c r="AA21" s="1" t="s">
        <v>0</v>
      </c>
      <c r="AF21" s="29">
        <v>200000</v>
      </c>
      <c r="AG21" t="s">
        <v>280</v>
      </c>
      <c r="AL21" s="31" t="s">
        <v>10</v>
      </c>
      <c r="AM21" s="29">
        <f>AF24</f>
        <v>5000</v>
      </c>
      <c r="AN21" s="30">
        <f>AM21/$AM$22</f>
        <v>2.6986343291114097E-3</v>
      </c>
    </row>
    <row r="22" spans="1:80" x14ac:dyDescent="0.35">
      <c r="A22" s="29">
        <v>10000</v>
      </c>
      <c r="B22" t="s">
        <v>284</v>
      </c>
      <c r="C22" s="4" t="s">
        <v>16</v>
      </c>
      <c r="D22" s="2" t="s">
        <v>3</v>
      </c>
      <c r="E22" t="s">
        <v>23</v>
      </c>
      <c r="F22" t="s">
        <v>22</v>
      </c>
      <c r="G22" s="7">
        <v>0.16</v>
      </c>
      <c r="H22" s="5" t="s">
        <v>39</v>
      </c>
      <c r="I22" s="2" t="s">
        <v>3</v>
      </c>
      <c r="M22" s="4" t="s">
        <v>13</v>
      </c>
      <c r="O22" s="7">
        <v>0.08</v>
      </c>
      <c r="P22" s="5" t="s">
        <v>32</v>
      </c>
      <c r="Q22" s="6">
        <f>2/N24</f>
        <v>7.6923076923076927E-2</v>
      </c>
      <c r="R22" s="4" t="s">
        <v>13</v>
      </c>
      <c r="S22" s="4"/>
      <c r="W22" s="1" t="s">
        <v>12</v>
      </c>
      <c r="X22">
        <v>1</v>
      </c>
      <c r="Y22" s="5" t="s">
        <v>64</v>
      </c>
      <c r="Z22" s="4" t="s">
        <v>13</v>
      </c>
      <c r="AA22" s="1" t="s">
        <v>12</v>
      </c>
      <c r="AF22" s="29">
        <v>15000</v>
      </c>
      <c r="AG22" t="s">
        <v>280</v>
      </c>
      <c r="AM22" s="29">
        <f>SUM(AM17:AM21)</f>
        <v>1852789</v>
      </c>
    </row>
    <row r="23" spans="1:80" x14ac:dyDescent="0.35">
      <c r="A23" s="29">
        <v>122318</v>
      </c>
      <c r="B23" t="s">
        <v>283</v>
      </c>
      <c r="C23" s="4" t="s">
        <v>17</v>
      </c>
      <c r="D23" s="2" t="s">
        <v>3</v>
      </c>
      <c r="E23" t="s">
        <v>23</v>
      </c>
      <c r="F23" t="s">
        <v>22</v>
      </c>
      <c r="G23" s="7">
        <v>0.04</v>
      </c>
      <c r="H23" s="5" t="s">
        <v>41</v>
      </c>
      <c r="I23" s="2" t="s">
        <v>3</v>
      </c>
      <c r="M23" s="1" t="s">
        <v>20</v>
      </c>
      <c r="N23">
        <v>1</v>
      </c>
      <c r="O23" s="7">
        <v>0.04</v>
      </c>
      <c r="P23" s="5" t="s">
        <v>39</v>
      </c>
      <c r="Q23" s="6">
        <f>1/$N$24</f>
        <v>3.8461538461538464E-2</v>
      </c>
      <c r="R23" s="1" t="s">
        <v>20</v>
      </c>
      <c r="S23" s="1"/>
      <c r="W23" s="1" t="s">
        <v>19</v>
      </c>
      <c r="X23">
        <v>3</v>
      </c>
      <c r="Y23" s="5" t="s">
        <v>32</v>
      </c>
      <c r="Z23" s="2" t="s">
        <v>3</v>
      </c>
      <c r="AA23" s="1" t="s">
        <v>6</v>
      </c>
      <c r="AF23" s="29">
        <v>15000</v>
      </c>
      <c r="AG23" s="1" t="s">
        <v>289</v>
      </c>
      <c r="AH23" s="1" t="s">
        <v>288</v>
      </c>
      <c r="AI23" s="29"/>
    </row>
    <row r="24" spans="1:80" x14ac:dyDescent="0.35">
      <c r="A24" s="29">
        <v>250000</v>
      </c>
      <c r="B24" t="s">
        <v>286</v>
      </c>
      <c r="C24" s="1" t="s">
        <v>12</v>
      </c>
      <c r="D24" s="4" t="s">
        <v>13</v>
      </c>
      <c r="E24" t="s">
        <v>24</v>
      </c>
      <c r="F24" t="s">
        <v>22</v>
      </c>
      <c r="G24" s="7">
        <v>0.04</v>
      </c>
      <c r="H24" s="5" t="s">
        <v>46</v>
      </c>
      <c r="I24" s="1" t="s">
        <v>10</v>
      </c>
      <c r="M24" s="4"/>
      <c r="N24">
        <v>26</v>
      </c>
      <c r="Q24" s="7">
        <f>SUM(Q3:Q23)</f>
        <v>0.9476923076923075</v>
      </c>
      <c r="AA24" s="1" t="s">
        <v>18</v>
      </c>
      <c r="AF24" s="29">
        <v>5000</v>
      </c>
      <c r="AG24" t="s">
        <v>294</v>
      </c>
      <c r="AH24" t="s">
        <v>10</v>
      </c>
      <c r="AI24" s="29">
        <f>SUM(AF24)</f>
        <v>5000</v>
      </c>
      <c r="AJ24" s="30">
        <f>AI24/$AF$34</f>
        <v>2.6986343291114097E-3</v>
      </c>
    </row>
    <row r="25" spans="1:80" x14ac:dyDescent="0.35">
      <c r="A25" s="29">
        <v>200000</v>
      </c>
      <c r="B25" t="s">
        <v>283</v>
      </c>
      <c r="C25" s="1" t="s">
        <v>8</v>
      </c>
      <c r="D25" s="2" t="s">
        <v>3</v>
      </c>
      <c r="E25" t="s">
        <v>23</v>
      </c>
      <c r="F25" t="s">
        <v>22</v>
      </c>
      <c r="G25" s="7">
        <v>0.04</v>
      </c>
      <c r="H25" s="5" t="s">
        <v>64</v>
      </c>
      <c r="I25" s="4" t="s">
        <v>13</v>
      </c>
      <c r="M25" s="17" t="s">
        <v>1</v>
      </c>
      <c r="N25" s="17" t="s">
        <v>0</v>
      </c>
      <c r="AA25" s="1" t="s">
        <v>6</v>
      </c>
      <c r="AF25" s="29">
        <v>9988</v>
      </c>
      <c r="AG25" t="s">
        <v>283</v>
      </c>
      <c r="AH25" t="s">
        <v>3</v>
      </c>
      <c r="AI25" s="29">
        <f>SUM(AF25:AF33)</f>
        <v>715067</v>
      </c>
      <c r="AJ25" s="30">
        <f>AI25/$AF$34</f>
        <v>0.3859408707629417</v>
      </c>
    </row>
    <row r="26" spans="1:80" x14ac:dyDescent="0.35">
      <c r="A26" s="29">
        <v>300000</v>
      </c>
      <c r="B26" t="s">
        <v>283</v>
      </c>
      <c r="C26" s="4" t="s">
        <v>17</v>
      </c>
      <c r="D26" s="2" t="s">
        <v>3</v>
      </c>
      <c r="E26" t="s">
        <v>23</v>
      </c>
      <c r="F26" t="s">
        <v>22</v>
      </c>
      <c r="G26" s="7">
        <v>0.08</v>
      </c>
      <c r="H26" s="5" t="s">
        <v>32</v>
      </c>
      <c r="I26" s="4" t="s">
        <v>13</v>
      </c>
      <c r="M26" s="18" t="s">
        <v>3</v>
      </c>
      <c r="N26" s="17" t="s">
        <v>2</v>
      </c>
      <c r="X26">
        <v>2</v>
      </c>
      <c r="Y26" s="5" t="s">
        <v>32</v>
      </c>
      <c r="Z26" s="4" t="s">
        <v>13</v>
      </c>
      <c r="AA26" s="1" t="s">
        <v>12</v>
      </c>
      <c r="AF26" s="29">
        <v>10000</v>
      </c>
      <c r="AG26" t="s">
        <v>283</v>
      </c>
      <c r="AJ26" s="30">
        <f>SUM(AJ3:AJ25)</f>
        <v>0.9919040970126658</v>
      </c>
    </row>
    <row r="27" spans="1:80" x14ac:dyDescent="0.35">
      <c r="A27" s="29">
        <v>200000</v>
      </c>
      <c r="B27" t="s">
        <v>280</v>
      </c>
      <c r="C27" s="1" t="s">
        <v>2</v>
      </c>
      <c r="D27" s="2" t="s">
        <v>3</v>
      </c>
      <c r="E27" t="s">
        <v>23</v>
      </c>
      <c r="F27" t="s">
        <v>22</v>
      </c>
      <c r="G27" s="7">
        <v>0.04</v>
      </c>
      <c r="H27" s="5" t="s">
        <v>39</v>
      </c>
      <c r="I27" s="1" t="s">
        <v>20</v>
      </c>
      <c r="M27" s="18" t="s">
        <v>3</v>
      </c>
      <c r="N27" s="17" t="s">
        <v>4</v>
      </c>
      <c r="X27">
        <v>1</v>
      </c>
      <c r="Y27" s="5" t="s">
        <v>41</v>
      </c>
      <c r="Z27" s="2" t="s">
        <v>3</v>
      </c>
      <c r="AA27" s="1" t="s">
        <v>2</v>
      </c>
      <c r="AF27" s="29">
        <v>27622</v>
      </c>
      <c r="AG27" t="s">
        <v>283</v>
      </c>
    </row>
    <row r="28" spans="1:80" x14ac:dyDescent="0.35">
      <c r="C28">
        <v>2023</v>
      </c>
      <c r="M28" s="18" t="s">
        <v>3</v>
      </c>
      <c r="N28" s="17" t="s">
        <v>5</v>
      </c>
      <c r="AF28" s="29">
        <v>122318</v>
      </c>
      <c r="AG28" t="s">
        <v>283</v>
      </c>
    </row>
    <row r="29" spans="1:80" x14ac:dyDescent="0.35">
      <c r="A29" s="29">
        <v>15141</v>
      </c>
      <c r="B29" t="s">
        <v>283</v>
      </c>
      <c r="C29" s="4" t="s">
        <v>17</v>
      </c>
      <c r="D29" s="2" t="s">
        <v>3</v>
      </c>
      <c r="E29" t="s">
        <v>23</v>
      </c>
      <c r="F29" t="s">
        <v>22</v>
      </c>
      <c r="M29" s="18" t="s">
        <v>3</v>
      </c>
      <c r="N29" s="17" t="s">
        <v>6</v>
      </c>
      <c r="AF29" s="29">
        <v>200000</v>
      </c>
      <c r="AG29" t="s">
        <v>283</v>
      </c>
    </row>
    <row r="30" spans="1:80" ht="69.75" x14ac:dyDescent="0.35">
      <c r="A30" s="29">
        <v>15000</v>
      </c>
      <c r="B30" t="s">
        <v>284</v>
      </c>
      <c r="C30" s="1" t="s">
        <v>18</v>
      </c>
      <c r="D30" s="2" t="s">
        <v>3</v>
      </c>
      <c r="E30" t="s">
        <v>23</v>
      </c>
      <c r="F30" t="s">
        <v>22</v>
      </c>
      <c r="M30" s="18" t="s">
        <v>3</v>
      </c>
      <c r="N30" s="17" t="s">
        <v>5</v>
      </c>
      <c r="R30" s="10" t="s">
        <v>28</v>
      </c>
      <c r="S30" s="22" t="s">
        <v>275</v>
      </c>
      <c r="T30" s="10" t="s">
        <v>270</v>
      </c>
      <c r="U30" s="22" t="s">
        <v>274</v>
      </c>
      <c r="AF30" s="29">
        <v>300000</v>
      </c>
      <c r="AG30" t="s">
        <v>283</v>
      </c>
      <c r="BF30" s="7">
        <v>0.16</v>
      </c>
      <c r="BG30" s="5" t="s">
        <v>260</v>
      </c>
    </row>
    <row r="31" spans="1:80" ht="23.25" customHeight="1" x14ac:dyDescent="0.35">
      <c r="A31" s="29">
        <v>14998</v>
      </c>
      <c r="B31" t="s">
        <v>283</v>
      </c>
      <c r="C31" s="1" t="s">
        <v>6</v>
      </c>
      <c r="D31" s="2" t="s">
        <v>3</v>
      </c>
      <c r="E31" t="s">
        <v>23</v>
      </c>
      <c r="F31" t="s">
        <v>22</v>
      </c>
      <c r="R31" s="75" t="s">
        <v>13</v>
      </c>
      <c r="S31" s="76">
        <v>280000</v>
      </c>
      <c r="AF31" s="29">
        <v>15141</v>
      </c>
      <c r="AG31" t="s">
        <v>283</v>
      </c>
      <c r="BF31" s="7">
        <v>0.08</v>
      </c>
      <c r="BG31" s="5" t="s">
        <v>255</v>
      </c>
      <c r="BM31" s="7">
        <v>0.16</v>
      </c>
      <c r="BN31" s="5" t="s">
        <v>260</v>
      </c>
    </row>
    <row r="32" spans="1:80" ht="23.25" customHeight="1" x14ac:dyDescent="0.35">
      <c r="A32" s="29">
        <v>15000</v>
      </c>
      <c r="B32" t="s">
        <v>287</v>
      </c>
      <c r="C32" s="1" t="s">
        <v>19</v>
      </c>
      <c r="D32" s="1" t="s">
        <v>20</v>
      </c>
      <c r="E32" t="s">
        <v>25</v>
      </c>
      <c r="F32" t="s">
        <v>22</v>
      </c>
      <c r="R32" s="75"/>
      <c r="S32" s="76"/>
      <c r="T32" s="11"/>
      <c r="U32" s="23"/>
      <c r="AF32" s="29">
        <v>14998</v>
      </c>
      <c r="AG32" t="s">
        <v>283</v>
      </c>
      <c r="BF32" s="7"/>
      <c r="BG32" s="5"/>
      <c r="BM32" s="7"/>
      <c r="BN32" s="5"/>
      <c r="CB32" t="s">
        <v>276</v>
      </c>
    </row>
    <row r="33" spans="1:80" ht="23.25" customHeight="1" x14ac:dyDescent="0.35">
      <c r="C33">
        <v>2024</v>
      </c>
      <c r="M33" s="18" t="s">
        <v>3</v>
      </c>
      <c r="N33" s="17" t="s">
        <v>2</v>
      </c>
      <c r="R33" s="75"/>
      <c r="S33" s="76"/>
      <c r="T33" s="24" t="s">
        <v>12</v>
      </c>
      <c r="U33" s="25">
        <f>SUM(A16,A19,A24)</f>
        <v>280000</v>
      </c>
      <c r="AF33" s="29">
        <v>15000</v>
      </c>
      <c r="AG33" t="s">
        <v>283</v>
      </c>
      <c r="BF33" s="7"/>
      <c r="BG33" s="5"/>
      <c r="BM33" s="7"/>
      <c r="BN33" s="5"/>
      <c r="BV33" s="7">
        <v>0.16</v>
      </c>
      <c r="BW33" s="5" t="s">
        <v>260</v>
      </c>
      <c r="BX33" s="14">
        <v>235000</v>
      </c>
    </row>
    <row r="34" spans="1:80" ht="23.25" x14ac:dyDescent="0.35">
      <c r="A34" s="29">
        <v>15000</v>
      </c>
      <c r="B34" t="s">
        <v>280</v>
      </c>
      <c r="C34" s="1" t="s">
        <v>2</v>
      </c>
      <c r="D34" s="2" t="s">
        <v>3</v>
      </c>
      <c r="E34" t="s">
        <v>23</v>
      </c>
      <c r="F34" t="s">
        <v>22</v>
      </c>
      <c r="M34" s="18" t="s">
        <v>3</v>
      </c>
      <c r="N34" s="17" t="s">
        <v>6</v>
      </c>
      <c r="R34" s="12" t="s">
        <v>1</v>
      </c>
      <c r="S34" s="20">
        <v>9987</v>
      </c>
      <c r="T34" s="24" t="s">
        <v>271</v>
      </c>
      <c r="U34" s="26">
        <f>A2</f>
        <v>9987</v>
      </c>
      <c r="AF34" s="29">
        <f>SUM(AF3:AF33)</f>
        <v>1852789</v>
      </c>
      <c r="BF34" s="7"/>
      <c r="BG34" s="5"/>
      <c r="BM34" s="7"/>
      <c r="BN34" s="5"/>
      <c r="BV34" s="7">
        <v>0.08</v>
      </c>
      <c r="BW34" s="5" t="s">
        <v>255</v>
      </c>
      <c r="BX34" s="14">
        <v>209999</v>
      </c>
      <c r="CA34" s="5" t="s">
        <v>261</v>
      </c>
      <c r="CB34" s="14">
        <v>10000</v>
      </c>
    </row>
    <row r="35" spans="1:80" ht="23.25" x14ac:dyDescent="0.35">
      <c r="A35" s="29">
        <v>15000</v>
      </c>
      <c r="B35" t="s">
        <v>283</v>
      </c>
      <c r="C35" s="1" t="s">
        <v>6</v>
      </c>
      <c r="D35" s="2" t="s">
        <v>3</v>
      </c>
      <c r="E35" t="s">
        <v>23</v>
      </c>
      <c r="F35" t="s">
        <v>22</v>
      </c>
      <c r="M35" s="18" t="s">
        <v>3</v>
      </c>
      <c r="N35" s="17" t="s">
        <v>7</v>
      </c>
      <c r="R35" s="78" t="s">
        <v>3</v>
      </c>
      <c r="S35" s="77">
        <f>SUM(U35:U45)</f>
        <v>1512902</v>
      </c>
      <c r="T35" s="24" t="s">
        <v>2</v>
      </c>
      <c r="U35" s="27">
        <f>SUM(A3,A17,A27,A10,A34)</f>
        <v>473013</v>
      </c>
      <c r="Y35" s="16"/>
      <c r="BF35" s="7"/>
      <c r="BG35" s="5"/>
      <c r="BM35" s="7"/>
      <c r="BN35" s="5"/>
      <c r="BV35" s="7">
        <v>0.08</v>
      </c>
      <c r="BW35" s="5" t="s">
        <v>256</v>
      </c>
      <c r="BX35" s="14">
        <v>23988</v>
      </c>
      <c r="CA35" s="5" t="s">
        <v>254</v>
      </c>
      <c r="CB35" s="14">
        <v>15700</v>
      </c>
    </row>
    <row r="36" spans="1:80" ht="23.25" x14ac:dyDescent="0.35">
      <c r="A36" s="29">
        <v>15000</v>
      </c>
      <c r="B36" s="1" t="s">
        <v>289</v>
      </c>
      <c r="C36" s="1" t="s">
        <v>289</v>
      </c>
      <c r="D36" s="2" t="s">
        <v>288</v>
      </c>
      <c r="E36" t="s">
        <v>290</v>
      </c>
      <c r="F36" t="s">
        <v>22</v>
      </c>
      <c r="M36" s="18" t="s">
        <v>3</v>
      </c>
      <c r="N36" s="17" t="s">
        <v>8</v>
      </c>
      <c r="R36" s="78"/>
      <c r="S36" s="77"/>
      <c r="T36" s="24" t="s">
        <v>17</v>
      </c>
      <c r="U36" s="27">
        <f>SUM(A23,A26,A29)</f>
        <v>437459</v>
      </c>
      <c r="BF36" s="7"/>
      <c r="BG36" s="5"/>
      <c r="BM36" s="7"/>
      <c r="BN36" s="5"/>
      <c r="BV36" s="7">
        <v>0.12</v>
      </c>
      <c r="BW36" s="5" t="s">
        <v>257</v>
      </c>
      <c r="BX36" s="14">
        <v>120141</v>
      </c>
      <c r="CA36" s="5" t="s">
        <v>256</v>
      </c>
      <c r="CB36" s="14">
        <v>23988</v>
      </c>
    </row>
    <row r="37" spans="1:80" ht="23.25" x14ac:dyDescent="0.35">
      <c r="A37" s="29">
        <v>15000</v>
      </c>
      <c r="B37" t="s">
        <v>287</v>
      </c>
      <c r="C37" s="1" t="s">
        <v>19</v>
      </c>
      <c r="D37" s="1" t="s">
        <v>20</v>
      </c>
      <c r="E37" t="s">
        <v>25</v>
      </c>
      <c r="F37" t="s">
        <v>22</v>
      </c>
      <c r="M37" s="18" t="s">
        <v>3</v>
      </c>
      <c r="N37" s="17" t="s">
        <v>9</v>
      </c>
      <c r="R37" s="78"/>
      <c r="S37" s="77"/>
      <c r="T37" s="24" t="s">
        <v>5</v>
      </c>
      <c r="U37" s="27">
        <f>SUM(A5,A7)</f>
        <v>250624</v>
      </c>
      <c r="BF37" s="7"/>
      <c r="BG37" s="5"/>
      <c r="BM37" s="7"/>
      <c r="BN37" s="5"/>
      <c r="BV37" s="7">
        <v>0.12</v>
      </c>
      <c r="BW37" s="5" t="s">
        <v>258</v>
      </c>
      <c r="BX37" s="14">
        <v>662942</v>
      </c>
      <c r="CA37" s="5" t="s">
        <v>253</v>
      </c>
      <c r="CB37" s="14">
        <v>44987</v>
      </c>
    </row>
    <row r="38" spans="1:80" ht="23.25" x14ac:dyDescent="0.35">
      <c r="C38" s="1"/>
      <c r="D38" s="2"/>
      <c r="M38" s="18" t="s">
        <v>11</v>
      </c>
      <c r="N38" s="17" t="s">
        <v>10</v>
      </c>
      <c r="R38" s="78"/>
      <c r="S38" s="77"/>
      <c r="T38" s="24" t="s">
        <v>8</v>
      </c>
      <c r="U38" s="27">
        <f>+SUM(A13,A25)</f>
        <v>227622</v>
      </c>
      <c r="BF38" s="7"/>
      <c r="BG38" s="5"/>
      <c r="BM38" s="7"/>
      <c r="BN38" s="5"/>
      <c r="BV38" s="7">
        <v>0.04</v>
      </c>
      <c r="BW38" s="5" t="s">
        <v>259</v>
      </c>
      <c r="BX38" s="14">
        <v>238013</v>
      </c>
      <c r="CA38" s="5" t="s">
        <v>257</v>
      </c>
      <c r="CB38" s="14">
        <v>135141</v>
      </c>
    </row>
    <row r="39" spans="1:80" ht="23.25" x14ac:dyDescent="0.35">
      <c r="C39" s="1"/>
      <c r="D39" s="2"/>
      <c r="M39" s="19" t="s">
        <v>13</v>
      </c>
      <c r="N39" s="17" t="s">
        <v>12</v>
      </c>
      <c r="R39" s="78"/>
      <c r="S39" s="77"/>
      <c r="T39" s="24" t="s">
        <v>6</v>
      </c>
      <c r="U39" s="27">
        <f>SUM(A6,A11,A31,A35)</f>
        <v>49986</v>
      </c>
      <c r="BF39" s="7"/>
      <c r="BG39" s="5"/>
      <c r="BM39" s="7"/>
      <c r="BN39" s="5"/>
      <c r="BV39" s="7">
        <v>0.04</v>
      </c>
      <c r="BW39" s="5" t="s">
        <v>261</v>
      </c>
      <c r="BX39" s="14">
        <v>10000</v>
      </c>
      <c r="CA39" s="5" t="s">
        <v>255</v>
      </c>
      <c r="CB39" s="14">
        <v>209999</v>
      </c>
    </row>
    <row r="40" spans="1:80" ht="23.25" x14ac:dyDescent="0.35">
      <c r="C40" s="1"/>
      <c r="D40" s="2"/>
      <c r="M40" s="18" t="s">
        <v>3</v>
      </c>
      <c r="N40" s="17" t="s">
        <v>2</v>
      </c>
      <c r="R40" s="78"/>
      <c r="S40" s="77"/>
      <c r="T40" s="24" t="s">
        <v>7</v>
      </c>
      <c r="U40" s="27">
        <f>SUM(A12,A20)</f>
        <v>19200</v>
      </c>
      <c r="BF40" s="7"/>
      <c r="BG40" s="5"/>
      <c r="BM40" s="7"/>
      <c r="BN40" s="5"/>
      <c r="BV40" s="7">
        <v>0.08</v>
      </c>
      <c r="BW40" s="5" t="s">
        <v>253</v>
      </c>
      <c r="BX40" s="14">
        <v>29987</v>
      </c>
      <c r="CA40" s="5" t="s">
        <v>259</v>
      </c>
      <c r="CB40" s="14">
        <v>238013</v>
      </c>
    </row>
    <row r="41" spans="1:80" ht="23.25" x14ac:dyDescent="0.35">
      <c r="C41" s="1"/>
      <c r="D41" s="2"/>
      <c r="R41" s="78"/>
      <c r="S41" s="77"/>
      <c r="T41" s="24" t="s">
        <v>18</v>
      </c>
      <c r="U41" s="27">
        <f>A30</f>
        <v>15000</v>
      </c>
      <c r="BF41" s="7"/>
      <c r="BG41" s="5"/>
      <c r="BM41" s="7"/>
      <c r="BN41" s="5"/>
      <c r="BV41" s="7">
        <v>0.08</v>
      </c>
      <c r="BW41" s="5" t="s">
        <v>262</v>
      </c>
      <c r="BX41" s="14">
        <v>299998</v>
      </c>
      <c r="CA41" s="5" t="s">
        <v>260</v>
      </c>
      <c r="CB41" s="14">
        <v>250000</v>
      </c>
    </row>
    <row r="42" spans="1:80" ht="23.25" x14ac:dyDescent="0.35">
      <c r="C42" s="1"/>
      <c r="D42" s="2"/>
      <c r="M42" s="19" t="s">
        <v>13</v>
      </c>
      <c r="N42" s="17" t="s">
        <v>12</v>
      </c>
      <c r="R42" s="78"/>
      <c r="S42" s="77"/>
      <c r="T42" s="24" t="s">
        <v>4</v>
      </c>
      <c r="U42" s="27">
        <f>A4</f>
        <v>10000</v>
      </c>
      <c r="BF42" s="7"/>
      <c r="BG42" s="5"/>
      <c r="BM42" s="7"/>
      <c r="BN42" s="5"/>
      <c r="BV42" s="7">
        <v>0.12</v>
      </c>
      <c r="BW42" s="5" t="s">
        <v>254</v>
      </c>
      <c r="BX42" s="14">
        <v>15700</v>
      </c>
      <c r="CA42" s="5" t="s">
        <v>278</v>
      </c>
      <c r="CB42" s="14">
        <v>314998</v>
      </c>
    </row>
    <row r="43" spans="1:80" ht="23.25" x14ac:dyDescent="0.35">
      <c r="M43" s="18" t="s">
        <v>3</v>
      </c>
      <c r="N43" s="17" t="s">
        <v>7</v>
      </c>
      <c r="R43" s="78"/>
      <c r="S43" s="77"/>
      <c r="T43" s="24" t="s">
        <v>16</v>
      </c>
      <c r="U43" s="27">
        <f>A22</f>
        <v>10000</v>
      </c>
      <c r="BF43" s="7">
        <v>0.08</v>
      </c>
      <c r="BG43" s="5" t="s">
        <v>256</v>
      </c>
      <c r="BM43" s="7">
        <v>0.08</v>
      </c>
      <c r="BN43" s="5" t="s">
        <v>255</v>
      </c>
      <c r="BX43" s="16">
        <f>SUM(BX33:BX42)</f>
        <v>1845768</v>
      </c>
      <c r="CA43" s="5" t="s">
        <v>277</v>
      </c>
      <c r="CB43" s="14">
        <v>662942</v>
      </c>
    </row>
    <row r="44" spans="1:80" ht="23.25" x14ac:dyDescent="0.35">
      <c r="M44" s="18" t="s">
        <v>3</v>
      </c>
      <c r="N44" s="19" t="s">
        <v>15</v>
      </c>
      <c r="R44" s="78"/>
      <c r="S44" s="77"/>
      <c r="T44" s="24" t="s">
        <v>272</v>
      </c>
      <c r="U44" s="27">
        <f>A14</f>
        <v>9999</v>
      </c>
      <c r="BF44" s="7">
        <v>0.12</v>
      </c>
      <c r="BG44" s="5" t="s">
        <v>257</v>
      </c>
      <c r="BM44" s="7">
        <v>0.08</v>
      </c>
      <c r="BN44" s="5" t="s">
        <v>256</v>
      </c>
    </row>
    <row r="45" spans="1:80" ht="23.25" x14ac:dyDescent="0.35">
      <c r="M45" s="18" t="s">
        <v>3</v>
      </c>
      <c r="N45" s="19" t="s">
        <v>16</v>
      </c>
      <c r="R45" s="78"/>
      <c r="S45" s="77"/>
      <c r="T45" s="24" t="s">
        <v>273</v>
      </c>
      <c r="U45" s="27">
        <f>A21</f>
        <v>9999</v>
      </c>
      <c r="BF45" s="7">
        <v>0.12</v>
      </c>
      <c r="BG45" s="5" t="s">
        <v>258</v>
      </c>
      <c r="BM45" s="7">
        <v>0.12</v>
      </c>
      <c r="BN45" s="5" t="s">
        <v>257</v>
      </c>
    </row>
    <row r="46" spans="1:80" ht="23.25" x14ac:dyDescent="0.35">
      <c r="M46" s="18" t="s">
        <v>3</v>
      </c>
      <c r="N46" s="19" t="s">
        <v>17</v>
      </c>
      <c r="R46" s="13" t="s">
        <v>20</v>
      </c>
      <c r="S46" s="21">
        <v>15000</v>
      </c>
      <c r="T46" s="24" t="s">
        <v>19</v>
      </c>
      <c r="U46" s="28">
        <f>SUM(A32,A37)</f>
        <v>30000</v>
      </c>
      <c r="BF46" s="7">
        <v>0.04</v>
      </c>
      <c r="BG46" s="5" t="s">
        <v>259</v>
      </c>
      <c r="BM46" s="7">
        <v>0.12</v>
      </c>
      <c r="BN46" s="5" t="s">
        <v>258</v>
      </c>
    </row>
    <row r="47" spans="1:80" x14ac:dyDescent="0.35">
      <c r="M47" s="19" t="s">
        <v>13</v>
      </c>
      <c r="N47" s="17" t="s">
        <v>12</v>
      </c>
      <c r="BF47" s="7">
        <v>0.04</v>
      </c>
      <c r="BG47" s="5" t="s">
        <v>261</v>
      </c>
      <c r="BM47" s="7">
        <v>0.04</v>
      </c>
      <c r="BN47" s="5" t="s">
        <v>259</v>
      </c>
    </row>
    <row r="48" spans="1:80" x14ac:dyDescent="0.35">
      <c r="M48" s="18" t="s">
        <v>3</v>
      </c>
      <c r="N48" s="17" t="s">
        <v>8</v>
      </c>
      <c r="U48" s="16"/>
      <c r="V48" s="15"/>
      <c r="BF48" s="7">
        <v>0.08</v>
      </c>
      <c r="BG48" s="5" t="s">
        <v>253</v>
      </c>
      <c r="BM48" s="7">
        <v>0.04</v>
      </c>
      <c r="BN48" s="5" t="s">
        <v>261</v>
      </c>
    </row>
    <row r="49" spans="3:66" x14ac:dyDescent="0.35">
      <c r="M49" s="18" t="s">
        <v>3</v>
      </c>
      <c r="N49" s="19" t="s">
        <v>17</v>
      </c>
      <c r="BF49" s="7">
        <v>0.08</v>
      </c>
      <c r="BG49" s="5" t="s">
        <v>262</v>
      </c>
      <c r="BM49" s="7">
        <v>0.08</v>
      </c>
      <c r="BN49" s="5" t="s">
        <v>253</v>
      </c>
    </row>
    <row r="50" spans="3:66" x14ac:dyDescent="0.35">
      <c r="C50">
        <v>7</v>
      </c>
      <c r="D50" t="s">
        <v>29</v>
      </c>
      <c r="M50" s="18" t="s">
        <v>3</v>
      </c>
      <c r="N50" s="17" t="s">
        <v>2</v>
      </c>
      <c r="AA50" s="7"/>
      <c r="AB50" s="5"/>
      <c r="BF50" s="7">
        <v>0.12</v>
      </c>
      <c r="BG50" s="5" t="s">
        <v>254</v>
      </c>
      <c r="BM50" s="7">
        <v>0.08</v>
      </c>
      <c r="BN50" s="5" t="s">
        <v>262</v>
      </c>
    </row>
    <row r="51" spans="3:66" x14ac:dyDescent="0.35">
      <c r="C51">
        <v>7</v>
      </c>
      <c r="D51" t="s">
        <v>30</v>
      </c>
      <c r="BM51" s="7">
        <v>0.12</v>
      </c>
      <c r="BN51" s="5" t="s">
        <v>254</v>
      </c>
    </row>
    <row r="52" spans="3:66" x14ac:dyDescent="0.35">
      <c r="C52">
        <v>4</v>
      </c>
      <c r="D52" t="s">
        <v>31</v>
      </c>
      <c r="M52" s="18" t="s">
        <v>3</v>
      </c>
      <c r="N52" s="19" t="s">
        <v>17</v>
      </c>
    </row>
    <row r="53" spans="3:66" x14ac:dyDescent="0.35">
      <c r="C53">
        <v>4</v>
      </c>
      <c r="D53" s="5" t="s">
        <v>32</v>
      </c>
      <c r="I53" t="s">
        <v>279</v>
      </c>
      <c r="M53" s="18" t="s">
        <v>3</v>
      </c>
      <c r="N53" s="17" t="s">
        <v>18</v>
      </c>
    </row>
    <row r="54" spans="3:66" x14ac:dyDescent="0.35">
      <c r="C54">
        <v>3</v>
      </c>
      <c r="D54" t="s">
        <v>33</v>
      </c>
      <c r="E54" s="5" t="s">
        <v>32</v>
      </c>
      <c r="F54" s="5" t="s">
        <v>64</v>
      </c>
      <c r="G54" s="1" t="s">
        <v>1</v>
      </c>
      <c r="H54" s="1" t="s">
        <v>0</v>
      </c>
      <c r="I54" t="s">
        <v>284</v>
      </c>
      <c r="M54" s="18" t="s">
        <v>3</v>
      </c>
      <c r="N54" s="17" t="s">
        <v>6</v>
      </c>
      <c r="AD54" t="s">
        <v>264</v>
      </c>
    </row>
    <row r="55" spans="3:66" x14ac:dyDescent="0.35">
      <c r="C55">
        <v>3</v>
      </c>
      <c r="D55" s="5" t="s">
        <v>34</v>
      </c>
      <c r="E55" s="5" t="s">
        <v>34</v>
      </c>
      <c r="F55" s="5" t="s">
        <v>41</v>
      </c>
      <c r="G55" s="2" t="s">
        <v>3</v>
      </c>
      <c r="H55" s="1" t="s">
        <v>2</v>
      </c>
      <c r="I55" s="5" t="s">
        <v>280</v>
      </c>
      <c r="M55" s="17" t="s">
        <v>20</v>
      </c>
      <c r="N55" s="17" t="s">
        <v>19</v>
      </c>
      <c r="AD55" t="s">
        <v>265</v>
      </c>
    </row>
    <row r="56" spans="3:66" x14ac:dyDescent="0.35">
      <c r="C56">
        <v>3</v>
      </c>
      <c r="D56" s="5" t="s">
        <v>35</v>
      </c>
      <c r="E56" s="5" t="s">
        <v>35</v>
      </c>
      <c r="F56" s="5" t="s">
        <v>39</v>
      </c>
      <c r="G56" s="2" t="s">
        <v>3</v>
      </c>
      <c r="H56" s="1" t="s">
        <v>4</v>
      </c>
      <c r="I56" s="5" t="s">
        <v>281</v>
      </c>
      <c r="M56" s="1" t="s">
        <v>7</v>
      </c>
      <c r="N56">
        <v>2</v>
      </c>
      <c r="AD56" t="s">
        <v>266</v>
      </c>
    </row>
    <row r="57" spans="3:66" x14ac:dyDescent="0.35">
      <c r="C57">
        <v>3</v>
      </c>
      <c r="D57" s="5" t="s">
        <v>36</v>
      </c>
      <c r="E57" s="5" t="s">
        <v>36</v>
      </c>
      <c r="F57" s="5" t="s">
        <v>46</v>
      </c>
      <c r="G57" s="2" t="s">
        <v>3</v>
      </c>
      <c r="H57" s="1" t="s">
        <v>5</v>
      </c>
      <c r="I57" s="5" t="s">
        <v>282</v>
      </c>
      <c r="M57" s="3" t="s">
        <v>17</v>
      </c>
      <c r="N57">
        <v>3</v>
      </c>
      <c r="AD57" t="s">
        <v>267</v>
      </c>
    </row>
    <row r="58" spans="3:66" x14ac:dyDescent="0.35">
      <c r="C58">
        <v>3</v>
      </c>
      <c r="D58" t="s">
        <v>37</v>
      </c>
      <c r="E58" s="5" t="s">
        <v>39</v>
      </c>
      <c r="F58" s="5" t="s">
        <v>35</v>
      </c>
      <c r="G58" s="2" t="s">
        <v>3</v>
      </c>
      <c r="H58" s="1" t="s">
        <v>6</v>
      </c>
      <c r="I58" s="5" t="s">
        <v>283</v>
      </c>
      <c r="M58" s="1" t="s">
        <v>8</v>
      </c>
      <c r="N58">
        <v>2</v>
      </c>
      <c r="AD58" t="s">
        <v>268</v>
      </c>
    </row>
    <row r="59" spans="3:66" x14ac:dyDescent="0.35">
      <c r="C59">
        <v>3</v>
      </c>
      <c r="D59" t="s">
        <v>38</v>
      </c>
      <c r="E59" s="5" t="s">
        <v>41</v>
      </c>
      <c r="F59" s="5" t="s">
        <v>52</v>
      </c>
      <c r="G59" s="2" t="s">
        <v>3</v>
      </c>
      <c r="H59" s="1" t="s">
        <v>5</v>
      </c>
      <c r="I59" s="5" t="s">
        <v>282</v>
      </c>
      <c r="M59" s="1" t="s">
        <v>6</v>
      </c>
      <c r="N59">
        <v>3</v>
      </c>
      <c r="AD59" t="s">
        <v>269</v>
      </c>
    </row>
    <row r="60" spans="3:66" x14ac:dyDescent="0.35">
      <c r="C60">
        <v>2</v>
      </c>
      <c r="D60" s="5" t="s">
        <v>39</v>
      </c>
      <c r="E60" s="5" t="s">
        <v>42</v>
      </c>
      <c r="M60" s="1" t="s">
        <v>4</v>
      </c>
      <c r="N60">
        <v>1</v>
      </c>
    </row>
    <row r="61" spans="3:66" x14ac:dyDescent="0.35">
      <c r="C61">
        <v>2</v>
      </c>
      <c r="D61" t="s">
        <v>40</v>
      </c>
      <c r="E61" s="5" t="s">
        <v>46</v>
      </c>
      <c r="M61" s="1" t="s">
        <v>5</v>
      </c>
      <c r="N61">
        <v>2</v>
      </c>
    </row>
    <row r="62" spans="3:66" x14ac:dyDescent="0.35">
      <c r="C62">
        <v>2</v>
      </c>
      <c r="D62" s="5" t="s">
        <v>41</v>
      </c>
      <c r="E62" s="5" t="s">
        <v>52</v>
      </c>
      <c r="F62" s="5" t="s">
        <v>39</v>
      </c>
      <c r="G62" s="2" t="s">
        <v>3</v>
      </c>
      <c r="H62" s="1" t="s">
        <v>2</v>
      </c>
      <c r="I62" s="5" t="s">
        <v>280</v>
      </c>
      <c r="M62" s="3" t="s">
        <v>14</v>
      </c>
      <c r="N62">
        <v>1</v>
      </c>
    </row>
    <row r="63" spans="3:66" x14ac:dyDescent="0.35">
      <c r="C63">
        <v>2</v>
      </c>
      <c r="D63" s="5" t="s">
        <v>42</v>
      </c>
      <c r="E63" s="5" t="s">
        <v>54</v>
      </c>
      <c r="F63" s="5" t="s">
        <v>32</v>
      </c>
      <c r="G63" s="2" t="s">
        <v>3</v>
      </c>
      <c r="H63" s="1" t="s">
        <v>6</v>
      </c>
      <c r="I63" s="5" t="s">
        <v>283</v>
      </c>
      <c r="M63" s="1" t="s">
        <v>19</v>
      </c>
      <c r="N63">
        <v>1</v>
      </c>
    </row>
    <row r="64" spans="3:66" x14ac:dyDescent="0.35">
      <c r="C64">
        <v>2</v>
      </c>
      <c r="D64" t="s">
        <v>43</v>
      </c>
      <c r="E64" s="5" t="s">
        <v>62</v>
      </c>
      <c r="F64" s="5" t="s">
        <v>42</v>
      </c>
      <c r="G64" s="2" t="s">
        <v>3</v>
      </c>
      <c r="H64" s="1" t="s">
        <v>7</v>
      </c>
      <c r="I64" t="s">
        <v>284</v>
      </c>
      <c r="M64" s="3" t="s">
        <v>16</v>
      </c>
      <c r="N64">
        <v>1</v>
      </c>
    </row>
    <row r="65" spans="3:9" x14ac:dyDescent="0.35">
      <c r="C65">
        <v>2</v>
      </c>
      <c r="D65" t="s">
        <v>44</v>
      </c>
      <c r="E65" s="5" t="s">
        <v>64</v>
      </c>
      <c r="F65" s="5" t="s">
        <v>35</v>
      </c>
      <c r="G65" s="2" t="s">
        <v>3</v>
      </c>
      <c r="H65" s="1" t="s">
        <v>8</v>
      </c>
      <c r="I65" s="5" t="s">
        <v>283</v>
      </c>
    </row>
    <row r="66" spans="3:9" x14ac:dyDescent="0.35">
      <c r="C66">
        <v>2</v>
      </c>
      <c r="D66" t="s">
        <v>45</v>
      </c>
      <c r="F66" s="5" t="s">
        <v>36</v>
      </c>
      <c r="G66" s="2" t="s">
        <v>3</v>
      </c>
      <c r="H66" s="1" t="s">
        <v>9</v>
      </c>
      <c r="I66" s="5" t="s">
        <v>282</v>
      </c>
    </row>
    <row r="67" spans="3:9" x14ac:dyDescent="0.35">
      <c r="C67">
        <v>2</v>
      </c>
      <c r="D67" s="5" t="s">
        <v>46</v>
      </c>
      <c r="F67" s="5" t="s">
        <v>46</v>
      </c>
      <c r="G67" s="2" t="s">
        <v>11</v>
      </c>
      <c r="H67" s="1" t="s">
        <v>10</v>
      </c>
      <c r="I67" s="5" t="s">
        <v>285</v>
      </c>
    </row>
    <row r="68" spans="3:9" x14ac:dyDescent="0.35">
      <c r="C68">
        <v>2</v>
      </c>
      <c r="D68" t="s">
        <v>47</v>
      </c>
      <c r="F68" s="5" t="s">
        <v>32</v>
      </c>
      <c r="G68" s="4" t="s">
        <v>13</v>
      </c>
      <c r="H68" s="1" t="s">
        <v>12</v>
      </c>
      <c r="I68" s="5" t="s">
        <v>286</v>
      </c>
    </row>
    <row r="69" spans="3:9" x14ac:dyDescent="0.35">
      <c r="C69">
        <v>2</v>
      </c>
      <c r="D69" t="s">
        <v>48</v>
      </c>
      <c r="F69" s="5" t="s">
        <v>54</v>
      </c>
      <c r="G69" s="2" t="s">
        <v>3</v>
      </c>
      <c r="H69" s="1" t="s">
        <v>2</v>
      </c>
      <c r="I69" s="5" t="s">
        <v>280</v>
      </c>
    </row>
    <row r="70" spans="3:9" x14ac:dyDescent="0.35">
      <c r="C70">
        <v>2</v>
      </c>
      <c r="D70" t="s">
        <v>49</v>
      </c>
    </row>
    <row r="71" spans="3:9" x14ac:dyDescent="0.35">
      <c r="C71">
        <v>2</v>
      </c>
      <c r="D71" t="s">
        <v>50</v>
      </c>
      <c r="F71" s="5" t="s">
        <v>64</v>
      </c>
      <c r="G71" s="4" t="s">
        <v>13</v>
      </c>
      <c r="H71" s="1" t="s">
        <v>12</v>
      </c>
      <c r="I71" s="5" t="s">
        <v>286</v>
      </c>
    </row>
    <row r="72" spans="3:9" x14ac:dyDescent="0.35">
      <c r="C72">
        <v>2</v>
      </c>
      <c r="D72" t="s">
        <v>51</v>
      </c>
      <c r="F72" s="5" t="s">
        <v>46</v>
      </c>
      <c r="G72" s="2" t="s">
        <v>3</v>
      </c>
      <c r="H72" s="1" t="s">
        <v>7</v>
      </c>
      <c r="I72" t="s">
        <v>284</v>
      </c>
    </row>
    <row r="73" spans="3:9" x14ac:dyDescent="0.35">
      <c r="C73">
        <v>2</v>
      </c>
      <c r="D73" s="5" t="s">
        <v>52</v>
      </c>
      <c r="F73" s="5" t="s">
        <v>39</v>
      </c>
      <c r="G73" s="2" t="s">
        <v>3</v>
      </c>
      <c r="H73" s="4" t="s">
        <v>15</v>
      </c>
      <c r="I73" s="5" t="s">
        <v>280</v>
      </c>
    </row>
    <row r="74" spans="3:9" x14ac:dyDescent="0.35">
      <c r="C74">
        <v>2</v>
      </c>
      <c r="D74" t="s">
        <v>53</v>
      </c>
      <c r="F74" s="5" t="s">
        <v>42</v>
      </c>
      <c r="G74" s="2" t="s">
        <v>3</v>
      </c>
      <c r="H74" s="4" t="s">
        <v>16</v>
      </c>
      <c r="I74" t="s">
        <v>284</v>
      </c>
    </row>
    <row r="75" spans="3:9" x14ac:dyDescent="0.35">
      <c r="C75">
        <v>2</v>
      </c>
      <c r="D75" s="5" t="s">
        <v>54</v>
      </c>
      <c r="F75" s="5" t="s">
        <v>52</v>
      </c>
      <c r="G75" s="2" t="s">
        <v>3</v>
      </c>
      <c r="H75" s="4" t="s">
        <v>17</v>
      </c>
      <c r="I75" s="5" t="s">
        <v>283</v>
      </c>
    </row>
    <row r="76" spans="3:9" x14ac:dyDescent="0.35">
      <c r="C76">
        <v>2</v>
      </c>
      <c r="D76" t="s">
        <v>55</v>
      </c>
      <c r="F76" s="5" t="s">
        <v>32</v>
      </c>
      <c r="G76" s="4" t="s">
        <v>13</v>
      </c>
      <c r="H76" s="1" t="s">
        <v>12</v>
      </c>
      <c r="I76" s="5" t="s">
        <v>286</v>
      </c>
    </row>
    <row r="77" spans="3:9" x14ac:dyDescent="0.35">
      <c r="C77">
        <v>2</v>
      </c>
      <c r="D77" t="s">
        <v>56</v>
      </c>
      <c r="F77" s="5" t="s">
        <v>36</v>
      </c>
      <c r="G77" s="2" t="s">
        <v>3</v>
      </c>
      <c r="H77" s="1" t="s">
        <v>8</v>
      </c>
      <c r="I77" s="5" t="s">
        <v>283</v>
      </c>
    </row>
    <row r="78" spans="3:9" x14ac:dyDescent="0.35">
      <c r="C78">
        <v>2</v>
      </c>
      <c r="D78" t="s">
        <v>57</v>
      </c>
      <c r="F78" s="5" t="s">
        <v>52</v>
      </c>
      <c r="G78" s="2" t="s">
        <v>3</v>
      </c>
      <c r="H78" s="4" t="s">
        <v>17</v>
      </c>
      <c r="I78" s="5" t="s">
        <v>283</v>
      </c>
    </row>
    <row r="79" spans="3:9" x14ac:dyDescent="0.35">
      <c r="C79">
        <v>2</v>
      </c>
      <c r="D79" t="s">
        <v>58</v>
      </c>
      <c r="F79" s="5" t="s">
        <v>39</v>
      </c>
      <c r="G79" s="2" t="s">
        <v>3</v>
      </c>
      <c r="H79" s="1" t="s">
        <v>2</v>
      </c>
      <c r="I79" s="5" t="s">
        <v>280</v>
      </c>
    </row>
    <row r="80" spans="3:9" x14ac:dyDescent="0.35">
      <c r="C80">
        <v>2</v>
      </c>
      <c r="D80" t="s">
        <v>59</v>
      </c>
    </row>
    <row r="81" spans="3:9" x14ac:dyDescent="0.35">
      <c r="C81">
        <v>2</v>
      </c>
      <c r="D81" t="s">
        <v>60</v>
      </c>
      <c r="F81" s="5" t="s">
        <v>42</v>
      </c>
      <c r="G81" s="2" t="s">
        <v>3</v>
      </c>
      <c r="H81" s="4" t="s">
        <v>17</v>
      </c>
      <c r="I81" s="5" t="s">
        <v>283</v>
      </c>
    </row>
    <row r="82" spans="3:9" x14ac:dyDescent="0.35">
      <c r="C82">
        <v>2</v>
      </c>
      <c r="D82" t="s">
        <v>61</v>
      </c>
      <c r="F82" s="5" t="s">
        <v>32</v>
      </c>
      <c r="G82" s="2" t="s">
        <v>3</v>
      </c>
      <c r="H82" s="1" t="s">
        <v>18</v>
      </c>
      <c r="I82" t="s">
        <v>284</v>
      </c>
    </row>
    <row r="83" spans="3:9" x14ac:dyDescent="0.35">
      <c r="C83">
        <v>2</v>
      </c>
      <c r="D83" s="5" t="s">
        <v>62</v>
      </c>
      <c r="F83" s="5" t="s">
        <v>32</v>
      </c>
      <c r="G83" s="2" t="s">
        <v>3</v>
      </c>
      <c r="H83" s="1" t="s">
        <v>6</v>
      </c>
      <c r="I83" s="5" t="s">
        <v>283</v>
      </c>
    </row>
    <row r="84" spans="3:9" x14ac:dyDescent="0.35">
      <c r="C84">
        <v>2</v>
      </c>
      <c r="D84" t="s">
        <v>63</v>
      </c>
      <c r="F84" s="5" t="s">
        <v>39</v>
      </c>
      <c r="G84" s="1" t="s">
        <v>20</v>
      </c>
      <c r="H84" s="1" t="s">
        <v>19</v>
      </c>
      <c r="I84" t="s">
        <v>287</v>
      </c>
    </row>
    <row r="85" spans="3:9" x14ac:dyDescent="0.35">
      <c r="C85">
        <v>2</v>
      </c>
      <c r="D85" s="5" t="s">
        <v>64</v>
      </c>
    </row>
    <row r="86" spans="3:9" x14ac:dyDescent="0.35">
      <c r="C86">
        <v>2</v>
      </c>
      <c r="D86" t="s">
        <v>65</v>
      </c>
    </row>
    <row r="87" spans="3:9" x14ac:dyDescent="0.35">
      <c r="C87">
        <v>2</v>
      </c>
      <c r="D87" t="s">
        <v>66</v>
      </c>
    </row>
    <row r="88" spans="3:9" x14ac:dyDescent="0.35">
      <c r="C88">
        <v>2</v>
      </c>
      <c r="D88" t="s">
        <v>67</v>
      </c>
    </row>
    <row r="89" spans="3:9" x14ac:dyDescent="0.35">
      <c r="C89">
        <v>2</v>
      </c>
      <c r="D89" t="s">
        <v>68</v>
      </c>
    </row>
    <row r="90" spans="3:9" x14ac:dyDescent="0.35">
      <c r="C90">
        <v>2</v>
      </c>
      <c r="D90" t="s">
        <v>69</v>
      </c>
    </row>
    <row r="91" spans="3:9" x14ac:dyDescent="0.35">
      <c r="C91">
        <v>2</v>
      </c>
      <c r="D91" t="s">
        <v>70</v>
      </c>
    </row>
    <row r="92" spans="3:9" x14ac:dyDescent="0.35">
      <c r="C92">
        <v>2</v>
      </c>
      <c r="D92" t="s">
        <v>71</v>
      </c>
    </row>
  </sheetData>
  <sortState xmlns:xlrd2="http://schemas.microsoft.com/office/spreadsheetml/2017/richdata2" ref="AF3:AG33">
    <sortCondition ref="AG3:AG33"/>
  </sortState>
  <mergeCells count="4">
    <mergeCell ref="R31:R33"/>
    <mergeCell ref="S31:S33"/>
    <mergeCell ref="S35:S45"/>
    <mergeCell ref="R35:R4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5CD99-7062-4A47-A713-7AF62B61488C}">
  <dimension ref="A1:C28"/>
  <sheetViews>
    <sheetView workbookViewId="0">
      <selection activeCell="C17" sqref="C17"/>
    </sheetView>
  </sheetViews>
  <sheetFormatPr defaultRowHeight="17.25" x14ac:dyDescent="0.35"/>
  <cols>
    <col min="1" max="1" width="11.7109375" customWidth="1"/>
    <col min="2" max="2" width="34.28515625" customWidth="1"/>
    <col min="3" max="3" width="49.5703125" customWidth="1"/>
  </cols>
  <sheetData>
    <row r="1" spans="1:3" x14ac:dyDescent="0.35">
      <c r="A1" t="s">
        <v>247</v>
      </c>
      <c r="B1" t="s">
        <v>248</v>
      </c>
      <c r="C1" t="s">
        <v>249</v>
      </c>
    </row>
    <row r="2" spans="1:3" x14ac:dyDescent="0.35">
      <c r="A2" s="5" t="s">
        <v>46</v>
      </c>
      <c r="B2" s="2" t="s">
        <v>3</v>
      </c>
      <c r="C2" s="1" t="s">
        <v>5</v>
      </c>
    </row>
    <row r="3" spans="1:3" x14ac:dyDescent="0.35">
      <c r="A3" s="5" t="s">
        <v>46</v>
      </c>
      <c r="B3" s="2" t="s">
        <v>11</v>
      </c>
      <c r="C3" s="1" t="s">
        <v>10</v>
      </c>
    </row>
    <row r="4" spans="1:3" x14ac:dyDescent="0.35">
      <c r="A4" s="5" t="s">
        <v>46</v>
      </c>
      <c r="B4" s="2" t="s">
        <v>3</v>
      </c>
      <c r="C4" s="1" t="s">
        <v>7</v>
      </c>
    </row>
    <row r="5" spans="1:3" x14ac:dyDescent="0.35">
      <c r="A5" s="5" t="s">
        <v>36</v>
      </c>
      <c r="B5" s="2" t="s">
        <v>3</v>
      </c>
      <c r="C5" s="1" t="s">
        <v>9</v>
      </c>
    </row>
    <row r="6" spans="1:3" x14ac:dyDescent="0.35">
      <c r="A6" s="5" t="s">
        <v>36</v>
      </c>
      <c r="B6" s="2" t="s">
        <v>3</v>
      </c>
      <c r="C6" s="1" t="s">
        <v>8</v>
      </c>
    </row>
    <row r="7" spans="1:3" x14ac:dyDescent="0.35">
      <c r="A7" s="5" t="s">
        <v>35</v>
      </c>
      <c r="B7" s="2" t="s">
        <v>3</v>
      </c>
      <c r="C7" s="1" t="s">
        <v>6</v>
      </c>
    </row>
    <row r="8" spans="1:3" x14ac:dyDescent="0.35">
      <c r="A8" s="5" t="s">
        <v>35</v>
      </c>
      <c r="B8" s="2" t="s">
        <v>3</v>
      </c>
      <c r="C8" s="1" t="s">
        <v>8</v>
      </c>
    </row>
    <row r="9" spans="1:3" x14ac:dyDescent="0.35">
      <c r="A9" s="5" t="s">
        <v>42</v>
      </c>
      <c r="B9" s="2" t="s">
        <v>3</v>
      </c>
      <c r="C9" s="1" t="s">
        <v>7</v>
      </c>
    </row>
    <row r="10" spans="1:3" x14ac:dyDescent="0.35">
      <c r="A10" s="5" t="s">
        <v>42</v>
      </c>
      <c r="B10" s="2" t="s">
        <v>3</v>
      </c>
      <c r="C10" s="4" t="s">
        <v>16</v>
      </c>
    </row>
    <row r="11" spans="1:3" x14ac:dyDescent="0.35">
      <c r="A11" s="5" t="s">
        <v>42</v>
      </c>
      <c r="B11" s="2" t="s">
        <v>3</v>
      </c>
      <c r="C11" s="4" t="s">
        <v>17</v>
      </c>
    </row>
    <row r="12" spans="1:3" x14ac:dyDescent="0.35">
      <c r="A12" s="5" t="s">
        <v>52</v>
      </c>
      <c r="B12" s="2" t="s">
        <v>3</v>
      </c>
      <c r="C12" s="1" t="s">
        <v>5</v>
      </c>
    </row>
    <row r="13" spans="1:3" x14ac:dyDescent="0.35">
      <c r="A13" s="5" t="s">
        <v>52</v>
      </c>
      <c r="B13" s="2" t="s">
        <v>3</v>
      </c>
      <c r="C13" s="4" t="s">
        <v>17</v>
      </c>
    </row>
    <row r="14" spans="1:3" x14ac:dyDescent="0.35">
      <c r="A14" s="5" t="s">
        <v>52</v>
      </c>
      <c r="B14" s="2" t="s">
        <v>3</v>
      </c>
      <c r="C14" s="4" t="s">
        <v>17</v>
      </c>
    </row>
    <row r="15" spans="1:3" x14ac:dyDescent="0.35">
      <c r="A15" s="5" t="s">
        <v>54</v>
      </c>
      <c r="B15" s="2" t="s">
        <v>3</v>
      </c>
      <c r="C15" s="1" t="s">
        <v>2</v>
      </c>
    </row>
    <row r="16" spans="1:3" x14ac:dyDescent="0.35">
      <c r="A16" s="5" t="s">
        <v>39</v>
      </c>
      <c r="B16" s="2" t="s">
        <v>3</v>
      </c>
      <c r="C16" s="1" t="s">
        <v>4</v>
      </c>
    </row>
    <row r="17" spans="1:3" x14ac:dyDescent="0.35">
      <c r="A17" s="5" t="s">
        <v>39</v>
      </c>
      <c r="B17" s="2" t="s">
        <v>3</v>
      </c>
      <c r="C17" s="1" t="s">
        <v>2</v>
      </c>
    </row>
    <row r="18" spans="1:3" x14ac:dyDescent="0.35">
      <c r="A18" s="5" t="s">
        <v>39</v>
      </c>
      <c r="B18" s="2" t="s">
        <v>3</v>
      </c>
      <c r="C18" s="4" t="s">
        <v>15</v>
      </c>
    </row>
    <row r="19" spans="1:3" x14ac:dyDescent="0.35">
      <c r="A19" s="5" t="s">
        <v>39</v>
      </c>
      <c r="B19" s="2" t="s">
        <v>3</v>
      </c>
      <c r="C19" s="1" t="s">
        <v>2</v>
      </c>
    </row>
    <row r="20" spans="1:3" x14ac:dyDescent="0.35">
      <c r="A20" s="5" t="s">
        <v>39</v>
      </c>
      <c r="B20" s="1" t="s">
        <v>20</v>
      </c>
      <c r="C20" s="1" t="s">
        <v>19</v>
      </c>
    </row>
    <row r="21" spans="1:3" x14ac:dyDescent="0.35">
      <c r="A21" s="5" t="s">
        <v>64</v>
      </c>
      <c r="B21" s="1" t="s">
        <v>1</v>
      </c>
      <c r="C21" s="1" t="s">
        <v>0</v>
      </c>
    </row>
    <row r="22" spans="1:3" x14ac:dyDescent="0.35">
      <c r="A22" s="5" t="s">
        <v>64</v>
      </c>
      <c r="B22" s="4" t="s">
        <v>13</v>
      </c>
      <c r="C22" s="1" t="s">
        <v>12</v>
      </c>
    </row>
    <row r="23" spans="1:3" x14ac:dyDescent="0.35">
      <c r="A23" s="5" t="s">
        <v>32</v>
      </c>
      <c r="B23" s="2" t="s">
        <v>3</v>
      </c>
      <c r="C23" s="1" t="s">
        <v>6</v>
      </c>
    </row>
    <row r="24" spans="1:3" x14ac:dyDescent="0.35">
      <c r="A24" s="5" t="s">
        <v>32</v>
      </c>
      <c r="B24" s="4" t="s">
        <v>13</v>
      </c>
      <c r="C24" s="1" t="s">
        <v>12</v>
      </c>
    </row>
    <row r="25" spans="1:3" x14ac:dyDescent="0.35">
      <c r="A25" s="5" t="s">
        <v>32</v>
      </c>
      <c r="B25" s="4" t="s">
        <v>13</v>
      </c>
      <c r="C25" s="1" t="s">
        <v>12</v>
      </c>
    </row>
    <row r="26" spans="1:3" x14ac:dyDescent="0.35">
      <c r="A26" s="5" t="s">
        <v>32</v>
      </c>
      <c r="B26" s="2" t="s">
        <v>3</v>
      </c>
      <c r="C26" s="1" t="s">
        <v>18</v>
      </c>
    </row>
    <row r="27" spans="1:3" x14ac:dyDescent="0.35">
      <c r="A27" s="5" t="s">
        <v>32</v>
      </c>
      <c r="B27" s="2" t="s">
        <v>3</v>
      </c>
      <c r="C27" s="1" t="s">
        <v>6</v>
      </c>
    </row>
    <row r="28" spans="1:3" x14ac:dyDescent="0.35">
      <c r="A28" s="5" t="s">
        <v>41</v>
      </c>
      <c r="B28" s="2" t="s">
        <v>3</v>
      </c>
      <c r="C28" s="1" t="s">
        <v>2</v>
      </c>
    </row>
  </sheetData>
  <sortState xmlns:xlrd2="http://schemas.microsoft.com/office/spreadsheetml/2017/richdata2" ref="A2:C28">
    <sortCondition ref="A2:A2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7498-DEF8-4577-911E-2D79E0D5F598}">
  <dimension ref="A1:S218"/>
  <sheetViews>
    <sheetView workbookViewId="0">
      <selection activeCell="J2" sqref="J2:M26"/>
    </sheetView>
  </sheetViews>
  <sheetFormatPr defaultRowHeight="17.25" x14ac:dyDescent="0.35"/>
  <cols>
    <col min="7" max="7" width="11.7109375" customWidth="1"/>
    <col min="8" max="8" width="34.28515625" customWidth="1"/>
    <col min="11" max="11" width="13.140625" customWidth="1"/>
    <col min="12" max="12" width="34.28515625" customWidth="1"/>
    <col min="13" max="13" width="49.5703125" customWidth="1"/>
    <col min="14" max="14" width="41.140625" customWidth="1"/>
    <col min="15" max="15" width="37.28515625" customWidth="1"/>
    <col min="16" max="16" width="31.140625" customWidth="1"/>
    <col min="17" max="17" width="11.7109375" customWidth="1"/>
    <col min="18" max="18" width="34.28515625" customWidth="1"/>
    <col min="19" max="19" width="49.5703125" customWidth="1"/>
  </cols>
  <sheetData>
    <row r="1" spans="1:19" x14ac:dyDescent="0.35">
      <c r="A1">
        <v>7</v>
      </c>
      <c r="B1" t="s">
        <v>29</v>
      </c>
      <c r="G1" t="s">
        <v>247</v>
      </c>
      <c r="H1" t="s">
        <v>248</v>
      </c>
      <c r="K1" t="s">
        <v>251</v>
      </c>
      <c r="L1" t="s">
        <v>28</v>
      </c>
      <c r="M1" t="s">
        <v>250</v>
      </c>
      <c r="N1" t="s">
        <v>251</v>
      </c>
    </row>
    <row r="2" spans="1:19" x14ac:dyDescent="0.35">
      <c r="A2">
        <v>7</v>
      </c>
      <c r="B2" t="s">
        <v>30</v>
      </c>
      <c r="G2" s="5" t="s">
        <v>46</v>
      </c>
      <c r="H2" s="2" t="s">
        <v>3</v>
      </c>
      <c r="J2">
        <v>2</v>
      </c>
      <c r="K2" s="5" t="s">
        <v>46</v>
      </c>
      <c r="L2" s="2" t="s">
        <v>3</v>
      </c>
      <c r="M2" s="1" t="s">
        <v>5</v>
      </c>
      <c r="N2" s="5" t="s">
        <v>46</v>
      </c>
      <c r="Q2" s="5" t="s">
        <v>46</v>
      </c>
      <c r="R2" s="2" t="s">
        <v>3</v>
      </c>
      <c r="S2" s="1" t="s">
        <v>5</v>
      </c>
    </row>
    <row r="3" spans="1:19" x14ac:dyDescent="0.35">
      <c r="A3">
        <v>4</v>
      </c>
      <c r="B3" t="s">
        <v>31</v>
      </c>
      <c r="E3" s="5" t="s">
        <v>46</v>
      </c>
      <c r="G3" s="5" t="s">
        <v>46</v>
      </c>
      <c r="H3" s="2" t="s">
        <v>11</v>
      </c>
      <c r="M3" s="1" t="s">
        <v>7</v>
      </c>
      <c r="Q3" s="5" t="s">
        <v>46</v>
      </c>
      <c r="R3" s="2" t="s">
        <v>11</v>
      </c>
      <c r="S3" s="1" t="s">
        <v>10</v>
      </c>
    </row>
    <row r="4" spans="1:19" x14ac:dyDescent="0.35">
      <c r="A4">
        <v>4</v>
      </c>
      <c r="B4" t="s">
        <v>32</v>
      </c>
      <c r="E4" s="5" t="s">
        <v>46</v>
      </c>
      <c r="G4" s="5" t="s">
        <v>46</v>
      </c>
      <c r="H4" s="2" t="s">
        <v>3</v>
      </c>
      <c r="J4">
        <v>1</v>
      </c>
      <c r="K4" s="5" t="s">
        <v>46</v>
      </c>
      <c r="L4" s="2" t="s">
        <v>11</v>
      </c>
      <c r="M4" s="1" t="s">
        <v>10</v>
      </c>
      <c r="N4" s="5" t="s">
        <v>46</v>
      </c>
      <c r="Q4" s="5" t="s">
        <v>46</v>
      </c>
      <c r="R4" s="2" t="s">
        <v>3</v>
      </c>
      <c r="S4" s="1" t="s">
        <v>7</v>
      </c>
    </row>
    <row r="5" spans="1:19" x14ac:dyDescent="0.35">
      <c r="A5">
        <v>3</v>
      </c>
      <c r="B5" t="s">
        <v>33</v>
      </c>
      <c r="E5" s="5" t="s">
        <v>46</v>
      </c>
      <c r="G5" s="5" t="s">
        <v>36</v>
      </c>
      <c r="H5" s="2" t="s">
        <v>3</v>
      </c>
      <c r="J5">
        <v>2</v>
      </c>
      <c r="K5" s="5" t="s">
        <v>36</v>
      </c>
      <c r="L5" s="2" t="s">
        <v>3</v>
      </c>
      <c r="M5" s="1" t="s">
        <v>9</v>
      </c>
      <c r="N5" s="5" t="s">
        <v>36</v>
      </c>
      <c r="Q5" s="5" t="s">
        <v>36</v>
      </c>
      <c r="R5" s="2" t="s">
        <v>3</v>
      </c>
      <c r="S5" s="1" t="s">
        <v>9</v>
      </c>
    </row>
    <row r="6" spans="1:19" x14ac:dyDescent="0.35">
      <c r="A6">
        <v>3</v>
      </c>
      <c r="B6" t="s">
        <v>34</v>
      </c>
      <c r="E6" s="5" t="s">
        <v>36</v>
      </c>
      <c r="G6" s="5" t="s">
        <v>36</v>
      </c>
      <c r="H6" s="2" t="s">
        <v>3</v>
      </c>
      <c r="M6" s="1" t="s">
        <v>8</v>
      </c>
      <c r="Q6" s="5" t="s">
        <v>36</v>
      </c>
      <c r="R6" s="2" t="s">
        <v>3</v>
      </c>
      <c r="S6" s="1" t="s">
        <v>8</v>
      </c>
    </row>
    <row r="7" spans="1:19" x14ac:dyDescent="0.35">
      <c r="A7">
        <v>3</v>
      </c>
      <c r="B7" t="s">
        <v>35</v>
      </c>
      <c r="E7" s="5" t="s">
        <v>36</v>
      </c>
      <c r="G7" s="5" t="s">
        <v>35</v>
      </c>
      <c r="H7" s="2" t="s">
        <v>3</v>
      </c>
      <c r="J7">
        <v>2</v>
      </c>
      <c r="K7" s="5" t="s">
        <v>35</v>
      </c>
      <c r="L7" s="2" t="s">
        <v>3</v>
      </c>
      <c r="M7" s="1" t="s">
        <v>6</v>
      </c>
      <c r="N7" s="5" t="s">
        <v>35</v>
      </c>
      <c r="Q7" s="5" t="s">
        <v>35</v>
      </c>
      <c r="R7" s="2" t="s">
        <v>3</v>
      </c>
      <c r="S7" s="1" t="s">
        <v>6</v>
      </c>
    </row>
    <row r="8" spans="1:19" x14ac:dyDescent="0.35">
      <c r="A8">
        <v>3</v>
      </c>
      <c r="B8" t="s">
        <v>36</v>
      </c>
      <c r="E8" s="5" t="s">
        <v>35</v>
      </c>
      <c r="G8" s="5" t="s">
        <v>35</v>
      </c>
      <c r="H8" s="2" t="s">
        <v>3</v>
      </c>
      <c r="M8" s="1" t="s">
        <v>8</v>
      </c>
      <c r="Q8" s="5" t="s">
        <v>35</v>
      </c>
      <c r="R8" s="2" t="s">
        <v>3</v>
      </c>
      <c r="S8" s="1" t="s">
        <v>8</v>
      </c>
    </row>
    <row r="9" spans="1:19" x14ac:dyDescent="0.35">
      <c r="A9">
        <v>3</v>
      </c>
      <c r="B9" t="s">
        <v>37</v>
      </c>
      <c r="E9" s="5" t="s">
        <v>35</v>
      </c>
      <c r="G9" s="5" t="s">
        <v>42</v>
      </c>
      <c r="H9" s="2" t="s">
        <v>3</v>
      </c>
      <c r="J9">
        <v>3</v>
      </c>
      <c r="K9" s="5" t="s">
        <v>42</v>
      </c>
      <c r="L9" s="2" t="s">
        <v>3</v>
      </c>
      <c r="M9" s="1" t="s">
        <v>7</v>
      </c>
      <c r="N9" s="5" t="s">
        <v>42</v>
      </c>
      <c r="Q9" s="5" t="s">
        <v>42</v>
      </c>
      <c r="R9" s="2" t="s">
        <v>3</v>
      </c>
      <c r="S9" s="1" t="s">
        <v>7</v>
      </c>
    </row>
    <row r="10" spans="1:19" x14ac:dyDescent="0.35">
      <c r="A10">
        <v>3</v>
      </c>
      <c r="B10" t="s">
        <v>38</v>
      </c>
      <c r="E10" s="5" t="s">
        <v>42</v>
      </c>
      <c r="G10" s="5" t="s">
        <v>42</v>
      </c>
      <c r="H10" s="2" t="s">
        <v>3</v>
      </c>
      <c r="M10" s="4" t="s">
        <v>16</v>
      </c>
      <c r="Q10" s="5" t="s">
        <v>42</v>
      </c>
      <c r="R10" s="2" t="s">
        <v>3</v>
      </c>
      <c r="S10" s="4" t="s">
        <v>16</v>
      </c>
    </row>
    <row r="11" spans="1:19" x14ac:dyDescent="0.35">
      <c r="A11">
        <v>2</v>
      </c>
      <c r="B11" t="s">
        <v>39</v>
      </c>
      <c r="E11" s="5" t="s">
        <v>42</v>
      </c>
      <c r="G11" s="5" t="s">
        <v>42</v>
      </c>
      <c r="H11" s="2" t="s">
        <v>3</v>
      </c>
      <c r="M11" s="4" t="s">
        <v>17</v>
      </c>
      <c r="Q11" s="5" t="s">
        <v>42</v>
      </c>
      <c r="R11" s="2" t="s">
        <v>3</v>
      </c>
      <c r="S11" s="4" t="s">
        <v>17</v>
      </c>
    </row>
    <row r="12" spans="1:19" x14ac:dyDescent="0.35">
      <c r="A12">
        <v>2</v>
      </c>
      <c r="B12" t="s">
        <v>40</v>
      </c>
      <c r="E12" s="5" t="s">
        <v>42</v>
      </c>
      <c r="G12" s="5" t="s">
        <v>52</v>
      </c>
      <c r="H12" s="2" t="s">
        <v>3</v>
      </c>
      <c r="J12">
        <v>3</v>
      </c>
      <c r="K12" s="5" t="s">
        <v>52</v>
      </c>
      <c r="L12" s="2" t="s">
        <v>3</v>
      </c>
      <c r="M12" s="1" t="s">
        <v>5</v>
      </c>
      <c r="N12" s="5" t="s">
        <v>52</v>
      </c>
      <c r="Q12" s="5" t="s">
        <v>52</v>
      </c>
      <c r="R12" s="2" t="s">
        <v>3</v>
      </c>
      <c r="S12" s="1" t="s">
        <v>5</v>
      </c>
    </row>
    <row r="13" spans="1:19" x14ac:dyDescent="0.35">
      <c r="A13">
        <v>2</v>
      </c>
      <c r="B13" t="s">
        <v>41</v>
      </c>
      <c r="E13" s="5" t="s">
        <v>52</v>
      </c>
      <c r="G13" s="5" t="s">
        <v>52</v>
      </c>
      <c r="H13" s="2" t="s">
        <v>3</v>
      </c>
      <c r="M13" s="4" t="s">
        <v>17</v>
      </c>
      <c r="Q13" s="5" t="s">
        <v>52</v>
      </c>
      <c r="R13" s="2" t="s">
        <v>3</v>
      </c>
      <c r="S13" s="4" t="s">
        <v>17</v>
      </c>
    </row>
    <row r="14" spans="1:19" x14ac:dyDescent="0.35">
      <c r="A14">
        <v>2</v>
      </c>
      <c r="B14" t="s">
        <v>42</v>
      </c>
      <c r="E14" s="5" t="s">
        <v>52</v>
      </c>
      <c r="G14" s="5" t="s">
        <v>52</v>
      </c>
      <c r="H14" s="2" t="s">
        <v>3</v>
      </c>
      <c r="J14">
        <v>1</v>
      </c>
      <c r="K14" s="5" t="s">
        <v>54</v>
      </c>
      <c r="L14" s="2" t="s">
        <v>3</v>
      </c>
      <c r="M14" s="1" t="s">
        <v>2</v>
      </c>
      <c r="N14" s="5" t="s">
        <v>54</v>
      </c>
      <c r="Q14" s="5" t="s">
        <v>52</v>
      </c>
      <c r="R14" s="2" t="s">
        <v>3</v>
      </c>
      <c r="S14" s="4" t="s">
        <v>17</v>
      </c>
    </row>
    <row r="15" spans="1:19" x14ac:dyDescent="0.35">
      <c r="A15">
        <v>2</v>
      </c>
      <c r="B15" t="s">
        <v>43</v>
      </c>
      <c r="E15" s="5" t="s">
        <v>52</v>
      </c>
      <c r="G15" s="5" t="s">
        <v>54</v>
      </c>
      <c r="H15" s="2" t="s">
        <v>3</v>
      </c>
      <c r="J15">
        <v>4</v>
      </c>
      <c r="K15" s="5" t="s">
        <v>39</v>
      </c>
      <c r="L15" s="2" t="s">
        <v>3</v>
      </c>
      <c r="M15" s="1" t="s">
        <v>4</v>
      </c>
      <c r="N15" s="5" t="s">
        <v>39</v>
      </c>
      <c r="Q15" s="5" t="s">
        <v>54</v>
      </c>
      <c r="R15" s="2" t="s">
        <v>3</v>
      </c>
      <c r="S15" s="1" t="s">
        <v>2</v>
      </c>
    </row>
    <row r="16" spans="1:19" x14ac:dyDescent="0.35">
      <c r="A16">
        <v>2</v>
      </c>
      <c r="B16" t="s">
        <v>44</v>
      </c>
      <c r="E16" s="5" t="s">
        <v>54</v>
      </c>
      <c r="G16" s="5" t="s">
        <v>39</v>
      </c>
      <c r="H16" s="2" t="s">
        <v>3</v>
      </c>
      <c r="M16" s="1" t="s">
        <v>2</v>
      </c>
      <c r="Q16" s="5" t="s">
        <v>39</v>
      </c>
      <c r="R16" s="2" t="s">
        <v>3</v>
      </c>
      <c r="S16" s="1" t="s">
        <v>4</v>
      </c>
    </row>
    <row r="17" spans="1:19" x14ac:dyDescent="0.35">
      <c r="A17">
        <v>2</v>
      </c>
      <c r="B17" t="s">
        <v>45</v>
      </c>
      <c r="E17" s="5" t="s">
        <v>39</v>
      </c>
      <c r="G17" s="5" t="s">
        <v>39</v>
      </c>
      <c r="H17" s="2" t="s">
        <v>3</v>
      </c>
      <c r="M17" s="4" t="s">
        <v>15</v>
      </c>
      <c r="Q17" s="5" t="s">
        <v>39</v>
      </c>
      <c r="R17" s="2" t="s">
        <v>3</v>
      </c>
      <c r="S17" s="1" t="s">
        <v>2</v>
      </c>
    </row>
    <row r="18" spans="1:19" x14ac:dyDescent="0.35">
      <c r="A18">
        <v>2</v>
      </c>
      <c r="B18" t="s">
        <v>46</v>
      </c>
      <c r="E18" s="5" t="s">
        <v>39</v>
      </c>
      <c r="G18" s="5" t="s">
        <v>39</v>
      </c>
      <c r="H18" s="2" t="s">
        <v>3</v>
      </c>
      <c r="M18" s="1" t="s">
        <v>2</v>
      </c>
      <c r="Q18" s="5" t="s">
        <v>39</v>
      </c>
      <c r="R18" s="2" t="s">
        <v>3</v>
      </c>
      <c r="S18" s="4" t="s">
        <v>15</v>
      </c>
    </row>
    <row r="19" spans="1:19" x14ac:dyDescent="0.35">
      <c r="A19">
        <v>2</v>
      </c>
      <c r="B19" t="s">
        <v>47</v>
      </c>
      <c r="E19" s="5" t="s">
        <v>39</v>
      </c>
      <c r="G19" s="5" t="s">
        <v>39</v>
      </c>
      <c r="H19" s="2" t="s">
        <v>3</v>
      </c>
      <c r="J19">
        <v>1</v>
      </c>
      <c r="K19" s="5" t="s">
        <v>39</v>
      </c>
      <c r="L19" s="1" t="s">
        <v>20</v>
      </c>
      <c r="M19" s="1" t="s">
        <v>19</v>
      </c>
      <c r="N19" s="5" t="s">
        <v>39</v>
      </c>
      <c r="Q19" s="5" t="s">
        <v>39</v>
      </c>
      <c r="R19" s="2" t="s">
        <v>3</v>
      </c>
      <c r="S19" s="1" t="s">
        <v>2</v>
      </c>
    </row>
    <row r="20" spans="1:19" x14ac:dyDescent="0.35">
      <c r="A20">
        <v>2</v>
      </c>
      <c r="B20" t="s">
        <v>48</v>
      </c>
      <c r="E20" s="5" t="s">
        <v>39</v>
      </c>
      <c r="G20" s="5" t="s">
        <v>39</v>
      </c>
      <c r="H20" s="1" t="s">
        <v>20</v>
      </c>
      <c r="J20">
        <v>1</v>
      </c>
      <c r="K20" s="5" t="s">
        <v>64</v>
      </c>
      <c r="L20" s="1" t="s">
        <v>1</v>
      </c>
      <c r="M20" s="1" t="s">
        <v>0</v>
      </c>
      <c r="N20" s="5" t="s">
        <v>64</v>
      </c>
      <c r="Q20" s="5" t="s">
        <v>39</v>
      </c>
      <c r="R20" s="1" t="s">
        <v>20</v>
      </c>
      <c r="S20" s="1" t="s">
        <v>19</v>
      </c>
    </row>
    <row r="21" spans="1:19" x14ac:dyDescent="0.35">
      <c r="A21">
        <v>2</v>
      </c>
      <c r="B21" t="s">
        <v>49</v>
      </c>
      <c r="E21" s="5" t="s">
        <v>64</v>
      </c>
      <c r="G21" s="5" t="s">
        <v>64</v>
      </c>
      <c r="H21" s="1" t="s">
        <v>1</v>
      </c>
      <c r="J21">
        <v>1</v>
      </c>
      <c r="K21" s="5" t="s">
        <v>64</v>
      </c>
      <c r="L21" s="4" t="s">
        <v>13</v>
      </c>
      <c r="M21" s="1" t="s">
        <v>12</v>
      </c>
      <c r="N21" s="5" t="s">
        <v>64</v>
      </c>
      <c r="Q21" s="5" t="s">
        <v>64</v>
      </c>
      <c r="R21" s="1" t="s">
        <v>1</v>
      </c>
      <c r="S21" s="1" t="s">
        <v>0</v>
      </c>
    </row>
    <row r="22" spans="1:19" x14ac:dyDescent="0.35">
      <c r="A22">
        <v>2</v>
      </c>
      <c r="B22" t="s">
        <v>50</v>
      </c>
      <c r="E22" s="5" t="s">
        <v>64</v>
      </c>
      <c r="G22" s="5" t="s">
        <v>64</v>
      </c>
      <c r="H22" s="4" t="s">
        <v>13</v>
      </c>
      <c r="J22">
        <v>3</v>
      </c>
      <c r="K22" s="5" t="s">
        <v>32</v>
      </c>
      <c r="L22" s="2" t="s">
        <v>3</v>
      </c>
      <c r="M22" s="1" t="s">
        <v>6</v>
      </c>
      <c r="N22" s="5" t="s">
        <v>32</v>
      </c>
      <c r="Q22" s="5" t="s">
        <v>64</v>
      </c>
      <c r="R22" s="4" t="s">
        <v>13</v>
      </c>
      <c r="S22" s="1" t="s">
        <v>12</v>
      </c>
    </row>
    <row r="23" spans="1:19" x14ac:dyDescent="0.35">
      <c r="A23">
        <v>2</v>
      </c>
      <c r="B23" t="s">
        <v>51</v>
      </c>
      <c r="E23" s="5" t="s">
        <v>32</v>
      </c>
      <c r="G23" s="5" t="s">
        <v>32</v>
      </c>
      <c r="H23" s="2" t="s">
        <v>3</v>
      </c>
      <c r="M23" s="1" t="s">
        <v>18</v>
      </c>
      <c r="Q23" s="5" t="s">
        <v>32</v>
      </c>
      <c r="R23" s="2" t="s">
        <v>3</v>
      </c>
      <c r="S23" s="1" t="s">
        <v>6</v>
      </c>
    </row>
    <row r="24" spans="1:19" x14ac:dyDescent="0.35">
      <c r="A24">
        <v>2</v>
      </c>
      <c r="B24" t="s">
        <v>52</v>
      </c>
      <c r="E24" s="5" t="s">
        <v>32</v>
      </c>
      <c r="G24" s="5" t="s">
        <v>32</v>
      </c>
      <c r="H24" s="4" t="s">
        <v>13</v>
      </c>
      <c r="M24" s="1" t="s">
        <v>6</v>
      </c>
      <c r="Q24" s="5" t="s">
        <v>32</v>
      </c>
      <c r="R24" s="4" t="s">
        <v>13</v>
      </c>
      <c r="S24" s="1" t="s">
        <v>12</v>
      </c>
    </row>
    <row r="25" spans="1:19" x14ac:dyDescent="0.35">
      <c r="A25">
        <v>2</v>
      </c>
      <c r="B25" t="s">
        <v>53</v>
      </c>
      <c r="E25" s="5" t="s">
        <v>32</v>
      </c>
      <c r="G25" s="5" t="s">
        <v>32</v>
      </c>
      <c r="H25" s="4" t="s">
        <v>13</v>
      </c>
      <c r="J25">
        <v>2</v>
      </c>
      <c r="K25" s="5" t="s">
        <v>32</v>
      </c>
      <c r="L25" s="4" t="s">
        <v>13</v>
      </c>
      <c r="M25" s="1" t="s">
        <v>12</v>
      </c>
      <c r="N25" s="5" t="s">
        <v>32</v>
      </c>
      <c r="Q25" s="5" t="s">
        <v>32</v>
      </c>
      <c r="R25" s="4" t="s">
        <v>13</v>
      </c>
      <c r="S25" s="1" t="s">
        <v>12</v>
      </c>
    </row>
    <row r="26" spans="1:19" x14ac:dyDescent="0.35">
      <c r="A26">
        <v>2</v>
      </c>
      <c r="B26" t="s">
        <v>54</v>
      </c>
      <c r="E26" s="5" t="s">
        <v>32</v>
      </c>
      <c r="G26" s="5" t="s">
        <v>32</v>
      </c>
      <c r="H26" s="2" t="s">
        <v>3</v>
      </c>
      <c r="J26">
        <v>1</v>
      </c>
      <c r="K26" s="5" t="s">
        <v>41</v>
      </c>
      <c r="L26" s="2" t="s">
        <v>3</v>
      </c>
      <c r="M26" s="1" t="s">
        <v>2</v>
      </c>
      <c r="N26" s="5" t="s">
        <v>41</v>
      </c>
      <c r="Q26" s="5" t="s">
        <v>32</v>
      </c>
      <c r="R26" s="2" t="s">
        <v>3</v>
      </c>
      <c r="S26" s="1" t="s">
        <v>18</v>
      </c>
    </row>
    <row r="27" spans="1:19" x14ac:dyDescent="0.35">
      <c r="A27">
        <v>2</v>
      </c>
      <c r="B27" t="s">
        <v>55</v>
      </c>
      <c r="E27" s="5" t="s">
        <v>41</v>
      </c>
      <c r="G27" s="5" t="s">
        <v>32</v>
      </c>
      <c r="H27" s="2" t="s">
        <v>3</v>
      </c>
      <c r="K27" s="5"/>
      <c r="Q27" s="5" t="s">
        <v>32</v>
      </c>
      <c r="R27" s="2" t="s">
        <v>3</v>
      </c>
      <c r="S27" s="1" t="s">
        <v>6</v>
      </c>
    </row>
    <row r="28" spans="1:19" x14ac:dyDescent="0.35">
      <c r="A28">
        <v>2</v>
      </c>
      <c r="B28" t="s">
        <v>56</v>
      </c>
      <c r="G28" s="5" t="s">
        <v>41</v>
      </c>
      <c r="H28" s="2" t="s">
        <v>3</v>
      </c>
      <c r="Q28" s="5" t="s">
        <v>41</v>
      </c>
      <c r="R28" s="2" t="s">
        <v>3</v>
      </c>
      <c r="S28" s="1" t="s">
        <v>2</v>
      </c>
    </row>
    <row r="29" spans="1:19" x14ac:dyDescent="0.35">
      <c r="A29">
        <v>2</v>
      </c>
      <c r="B29" t="s">
        <v>57</v>
      </c>
    </row>
    <row r="30" spans="1:19" x14ac:dyDescent="0.35">
      <c r="A30">
        <v>2</v>
      </c>
      <c r="B30" t="s">
        <v>58</v>
      </c>
    </row>
    <row r="31" spans="1:19" x14ac:dyDescent="0.35">
      <c r="A31">
        <v>2</v>
      </c>
      <c r="B31" t="s">
        <v>59</v>
      </c>
    </row>
    <row r="32" spans="1:19" x14ac:dyDescent="0.35">
      <c r="A32">
        <v>2</v>
      </c>
      <c r="B32" t="s">
        <v>60</v>
      </c>
    </row>
    <row r="33" spans="1:2" x14ac:dyDescent="0.35">
      <c r="A33">
        <v>2</v>
      </c>
      <c r="B33" t="s">
        <v>61</v>
      </c>
    </row>
    <row r="34" spans="1:2" x14ac:dyDescent="0.35">
      <c r="A34">
        <v>2</v>
      </c>
      <c r="B34" t="s">
        <v>62</v>
      </c>
    </row>
    <row r="35" spans="1:2" x14ac:dyDescent="0.35">
      <c r="A35">
        <v>2</v>
      </c>
      <c r="B35" t="s">
        <v>63</v>
      </c>
    </row>
    <row r="36" spans="1:2" x14ac:dyDescent="0.35">
      <c r="A36">
        <v>2</v>
      </c>
      <c r="B36" t="s">
        <v>64</v>
      </c>
    </row>
    <row r="37" spans="1:2" x14ac:dyDescent="0.35">
      <c r="A37">
        <v>2</v>
      </c>
      <c r="B37" t="s">
        <v>65</v>
      </c>
    </row>
    <row r="38" spans="1:2" x14ac:dyDescent="0.35">
      <c r="A38">
        <v>2</v>
      </c>
      <c r="B38" t="s">
        <v>66</v>
      </c>
    </row>
    <row r="39" spans="1:2" x14ac:dyDescent="0.35">
      <c r="A39">
        <v>2</v>
      </c>
      <c r="B39" t="s">
        <v>67</v>
      </c>
    </row>
    <row r="40" spans="1:2" x14ac:dyDescent="0.35">
      <c r="A40">
        <v>2</v>
      </c>
      <c r="B40" t="s">
        <v>68</v>
      </c>
    </row>
    <row r="41" spans="1:2" x14ac:dyDescent="0.35">
      <c r="A41">
        <v>2</v>
      </c>
      <c r="B41" t="s">
        <v>69</v>
      </c>
    </row>
    <row r="42" spans="1:2" x14ac:dyDescent="0.35">
      <c r="A42">
        <v>2</v>
      </c>
      <c r="B42" t="s">
        <v>70</v>
      </c>
    </row>
    <row r="43" spans="1:2" x14ac:dyDescent="0.35">
      <c r="A43">
        <v>2</v>
      </c>
      <c r="B43" t="s">
        <v>71</v>
      </c>
    </row>
    <row r="44" spans="1:2" x14ac:dyDescent="0.35">
      <c r="A44">
        <v>1</v>
      </c>
      <c r="B44" t="s">
        <v>72</v>
      </c>
    </row>
    <row r="45" spans="1:2" x14ac:dyDescent="0.35">
      <c r="A45">
        <v>1</v>
      </c>
      <c r="B45" t="s">
        <v>73</v>
      </c>
    </row>
    <row r="46" spans="1:2" x14ac:dyDescent="0.35">
      <c r="A46">
        <v>1</v>
      </c>
      <c r="B46" t="s">
        <v>74</v>
      </c>
    </row>
    <row r="47" spans="1:2" x14ac:dyDescent="0.35">
      <c r="A47">
        <v>1</v>
      </c>
      <c r="B47" t="s">
        <v>75</v>
      </c>
    </row>
    <row r="48" spans="1:2" x14ac:dyDescent="0.35">
      <c r="A48">
        <v>1</v>
      </c>
      <c r="B48" t="s">
        <v>76</v>
      </c>
    </row>
    <row r="49" spans="1:2" x14ac:dyDescent="0.35">
      <c r="A49">
        <v>1</v>
      </c>
      <c r="B49" t="s">
        <v>77</v>
      </c>
    </row>
    <row r="50" spans="1:2" x14ac:dyDescent="0.35">
      <c r="A50">
        <v>1</v>
      </c>
      <c r="B50" t="s">
        <v>78</v>
      </c>
    </row>
    <row r="51" spans="1:2" x14ac:dyDescent="0.35">
      <c r="A51">
        <v>1</v>
      </c>
      <c r="B51" t="s">
        <v>79</v>
      </c>
    </row>
    <row r="52" spans="1:2" x14ac:dyDescent="0.35">
      <c r="A52">
        <v>1</v>
      </c>
      <c r="B52" t="s">
        <v>80</v>
      </c>
    </row>
    <row r="53" spans="1:2" x14ac:dyDescent="0.35">
      <c r="A53">
        <v>1</v>
      </c>
      <c r="B53" t="s">
        <v>81</v>
      </c>
    </row>
    <row r="54" spans="1:2" x14ac:dyDescent="0.35">
      <c r="A54">
        <v>1</v>
      </c>
      <c r="B54" t="s">
        <v>82</v>
      </c>
    </row>
    <row r="55" spans="1:2" x14ac:dyDescent="0.35">
      <c r="A55">
        <v>1</v>
      </c>
      <c r="B55" t="s">
        <v>83</v>
      </c>
    </row>
    <row r="56" spans="1:2" x14ac:dyDescent="0.35">
      <c r="A56">
        <v>1</v>
      </c>
      <c r="B56" t="s">
        <v>84</v>
      </c>
    </row>
    <row r="57" spans="1:2" x14ac:dyDescent="0.35">
      <c r="A57">
        <v>1</v>
      </c>
      <c r="B57" t="s">
        <v>85</v>
      </c>
    </row>
    <row r="58" spans="1:2" x14ac:dyDescent="0.35">
      <c r="A58">
        <v>1</v>
      </c>
      <c r="B58" t="s">
        <v>86</v>
      </c>
    </row>
    <row r="59" spans="1:2" x14ac:dyDescent="0.35">
      <c r="A59">
        <v>1</v>
      </c>
      <c r="B59" t="s">
        <v>87</v>
      </c>
    </row>
    <row r="60" spans="1:2" x14ac:dyDescent="0.35">
      <c r="A60">
        <v>1</v>
      </c>
      <c r="B60" t="s">
        <v>88</v>
      </c>
    </row>
    <row r="61" spans="1:2" x14ac:dyDescent="0.35">
      <c r="A61">
        <v>1</v>
      </c>
      <c r="B61" t="s">
        <v>89</v>
      </c>
    </row>
    <row r="62" spans="1:2" x14ac:dyDescent="0.35">
      <c r="A62">
        <v>1</v>
      </c>
      <c r="B62" t="s">
        <v>90</v>
      </c>
    </row>
    <row r="63" spans="1:2" x14ac:dyDescent="0.35">
      <c r="A63">
        <v>1</v>
      </c>
      <c r="B63" t="s">
        <v>91</v>
      </c>
    </row>
    <row r="64" spans="1:2" x14ac:dyDescent="0.35">
      <c r="A64">
        <v>1</v>
      </c>
      <c r="B64" t="s">
        <v>92</v>
      </c>
    </row>
    <row r="65" spans="1:2" x14ac:dyDescent="0.35">
      <c r="A65">
        <v>1</v>
      </c>
      <c r="B65" t="s">
        <v>93</v>
      </c>
    </row>
    <row r="66" spans="1:2" x14ac:dyDescent="0.35">
      <c r="A66">
        <v>1</v>
      </c>
      <c r="B66" t="s">
        <v>94</v>
      </c>
    </row>
    <row r="67" spans="1:2" x14ac:dyDescent="0.35">
      <c r="A67">
        <v>1</v>
      </c>
      <c r="B67" t="s">
        <v>95</v>
      </c>
    </row>
    <row r="68" spans="1:2" x14ac:dyDescent="0.35">
      <c r="A68">
        <v>1</v>
      </c>
      <c r="B68" t="s">
        <v>96</v>
      </c>
    </row>
    <row r="69" spans="1:2" x14ac:dyDescent="0.35">
      <c r="A69">
        <v>1</v>
      </c>
      <c r="B69" t="s">
        <v>97</v>
      </c>
    </row>
    <row r="70" spans="1:2" x14ac:dyDescent="0.35">
      <c r="A70">
        <v>1</v>
      </c>
      <c r="B70" t="s">
        <v>98</v>
      </c>
    </row>
    <row r="71" spans="1:2" x14ac:dyDescent="0.35">
      <c r="A71">
        <v>1</v>
      </c>
      <c r="B71" t="s">
        <v>99</v>
      </c>
    </row>
    <row r="72" spans="1:2" x14ac:dyDescent="0.35">
      <c r="A72">
        <v>1</v>
      </c>
      <c r="B72" t="s">
        <v>100</v>
      </c>
    </row>
    <row r="73" spans="1:2" x14ac:dyDescent="0.35">
      <c r="A73">
        <v>1</v>
      </c>
      <c r="B73" t="s">
        <v>101</v>
      </c>
    </row>
    <row r="74" spans="1:2" x14ac:dyDescent="0.35">
      <c r="A74">
        <v>1</v>
      </c>
      <c r="B74" t="s">
        <v>102</v>
      </c>
    </row>
    <row r="75" spans="1:2" x14ac:dyDescent="0.35">
      <c r="A75">
        <v>1</v>
      </c>
      <c r="B75" t="s">
        <v>103</v>
      </c>
    </row>
    <row r="76" spans="1:2" x14ac:dyDescent="0.35">
      <c r="A76">
        <v>1</v>
      </c>
      <c r="B76" t="s">
        <v>104</v>
      </c>
    </row>
    <row r="77" spans="1:2" x14ac:dyDescent="0.35">
      <c r="A77">
        <v>1</v>
      </c>
      <c r="B77" t="s">
        <v>105</v>
      </c>
    </row>
    <row r="78" spans="1:2" x14ac:dyDescent="0.35">
      <c r="A78">
        <v>1</v>
      </c>
      <c r="B78" t="s">
        <v>106</v>
      </c>
    </row>
    <row r="79" spans="1:2" x14ac:dyDescent="0.35">
      <c r="A79">
        <v>1</v>
      </c>
      <c r="B79" t="s">
        <v>107</v>
      </c>
    </row>
    <row r="80" spans="1:2" x14ac:dyDescent="0.35">
      <c r="A80">
        <v>1</v>
      </c>
      <c r="B80" t="s">
        <v>108</v>
      </c>
    </row>
    <row r="81" spans="1:2" x14ac:dyDescent="0.35">
      <c r="A81">
        <v>1</v>
      </c>
      <c r="B81" t="s">
        <v>109</v>
      </c>
    </row>
    <row r="82" spans="1:2" x14ac:dyDescent="0.35">
      <c r="A82">
        <v>1</v>
      </c>
      <c r="B82" t="s">
        <v>110</v>
      </c>
    </row>
    <row r="83" spans="1:2" x14ac:dyDescent="0.35">
      <c r="A83">
        <v>1</v>
      </c>
      <c r="B83" t="s">
        <v>111</v>
      </c>
    </row>
    <row r="84" spans="1:2" x14ac:dyDescent="0.35">
      <c r="A84">
        <v>1</v>
      </c>
      <c r="B84" t="s">
        <v>112</v>
      </c>
    </row>
    <row r="85" spans="1:2" x14ac:dyDescent="0.35">
      <c r="A85">
        <v>1</v>
      </c>
      <c r="B85" t="s">
        <v>113</v>
      </c>
    </row>
    <row r="86" spans="1:2" x14ac:dyDescent="0.35">
      <c r="A86">
        <v>1</v>
      </c>
      <c r="B86" t="s">
        <v>114</v>
      </c>
    </row>
    <row r="87" spans="1:2" x14ac:dyDescent="0.35">
      <c r="A87">
        <v>1</v>
      </c>
      <c r="B87" t="s">
        <v>115</v>
      </c>
    </row>
    <row r="88" spans="1:2" x14ac:dyDescent="0.35">
      <c r="A88">
        <v>1</v>
      </c>
      <c r="B88" t="s">
        <v>116</v>
      </c>
    </row>
    <row r="89" spans="1:2" x14ac:dyDescent="0.35">
      <c r="A89">
        <v>1</v>
      </c>
      <c r="B89" t="s">
        <v>117</v>
      </c>
    </row>
    <row r="90" spans="1:2" x14ac:dyDescent="0.35">
      <c r="A90">
        <v>1</v>
      </c>
      <c r="B90" t="s">
        <v>118</v>
      </c>
    </row>
    <row r="91" spans="1:2" x14ac:dyDescent="0.35">
      <c r="A91">
        <v>1</v>
      </c>
      <c r="B91" t="s">
        <v>119</v>
      </c>
    </row>
    <row r="92" spans="1:2" x14ac:dyDescent="0.35">
      <c r="A92">
        <v>1</v>
      </c>
      <c r="B92" t="s">
        <v>120</v>
      </c>
    </row>
    <row r="93" spans="1:2" x14ac:dyDescent="0.35">
      <c r="A93">
        <v>1</v>
      </c>
      <c r="B93" t="s">
        <v>121</v>
      </c>
    </row>
    <row r="94" spans="1:2" x14ac:dyDescent="0.35">
      <c r="A94">
        <v>1</v>
      </c>
      <c r="B94" t="s">
        <v>122</v>
      </c>
    </row>
    <row r="95" spans="1:2" x14ac:dyDescent="0.35">
      <c r="A95">
        <v>1</v>
      </c>
      <c r="B95" t="s">
        <v>123</v>
      </c>
    </row>
    <row r="96" spans="1:2" x14ac:dyDescent="0.35">
      <c r="A96">
        <v>1</v>
      </c>
      <c r="B96" t="s">
        <v>124</v>
      </c>
    </row>
    <row r="97" spans="1:2" x14ac:dyDescent="0.35">
      <c r="A97">
        <v>1</v>
      </c>
      <c r="B97" t="s">
        <v>125</v>
      </c>
    </row>
    <row r="98" spans="1:2" x14ac:dyDescent="0.35">
      <c r="A98">
        <v>1</v>
      </c>
      <c r="B98" t="s">
        <v>126</v>
      </c>
    </row>
    <row r="99" spans="1:2" x14ac:dyDescent="0.35">
      <c r="A99">
        <v>1</v>
      </c>
      <c r="B99" t="s">
        <v>127</v>
      </c>
    </row>
    <row r="100" spans="1:2" x14ac:dyDescent="0.35">
      <c r="A100">
        <v>1</v>
      </c>
      <c r="B100" t="s">
        <v>128</v>
      </c>
    </row>
    <row r="101" spans="1:2" x14ac:dyDescent="0.35">
      <c r="A101">
        <v>1</v>
      </c>
      <c r="B101" t="s">
        <v>129</v>
      </c>
    </row>
    <row r="102" spans="1:2" x14ac:dyDescent="0.35">
      <c r="A102">
        <v>1</v>
      </c>
      <c r="B102" t="s">
        <v>130</v>
      </c>
    </row>
    <row r="103" spans="1:2" x14ac:dyDescent="0.35">
      <c r="A103">
        <v>1</v>
      </c>
      <c r="B103" t="s">
        <v>131</v>
      </c>
    </row>
    <row r="104" spans="1:2" x14ac:dyDescent="0.35">
      <c r="A104">
        <v>1</v>
      </c>
      <c r="B104" t="s">
        <v>132</v>
      </c>
    </row>
    <row r="105" spans="1:2" x14ac:dyDescent="0.35">
      <c r="A105">
        <v>1</v>
      </c>
      <c r="B105" t="s">
        <v>133</v>
      </c>
    </row>
    <row r="106" spans="1:2" x14ac:dyDescent="0.35">
      <c r="A106">
        <v>1</v>
      </c>
      <c r="B106" t="s">
        <v>134</v>
      </c>
    </row>
    <row r="107" spans="1:2" x14ac:dyDescent="0.35">
      <c r="A107">
        <v>1</v>
      </c>
      <c r="B107" t="s">
        <v>135</v>
      </c>
    </row>
    <row r="108" spans="1:2" x14ac:dyDescent="0.35">
      <c r="A108">
        <v>1</v>
      </c>
      <c r="B108" t="s">
        <v>136</v>
      </c>
    </row>
    <row r="109" spans="1:2" x14ac:dyDescent="0.35">
      <c r="A109">
        <v>1</v>
      </c>
      <c r="B109" t="s">
        <v>137</v>
      </c>
    </row>
    <row r="110" spans="1:2" x14ac:dyDescent="0.35">
      <c r="A110">
        <v>1</v>
      </c>
      <c r="B110" t="s">
        <v>138</v>
      </c>
    </row>
    <row r="111" spans="1:2" x14ac:dyDescent="0.35">
      <c r="A111">
        <v>1</v>
      </c>
      <c r="B111" t="s">
        <v>139</v>
      </c>
    </row>
    <row r="112" spans="1:2" x14ac:dyDescent="0.35">
      <c r="A112">
        <v>1</v>
      </c>
      <c r="B112" t="s">
        <v>140</v>
      </c>
    </row>
    <row r="113" spans="1:2" x14ac:dyDescent="0.35">
      <c r="A113">
        <v>1</v>
      </c>
      <c r="B113" t="s">
        <v>141</v>
      </c>
    </row>
    <row r="114" spans="1:2" x14ac:dyDescent="0.35">
      <c r="A114">
        <v>1</v>
      </c>
      <c r="B114" t="s">
        <v>142</v>
      </c>
    </row>
    <row r="115" spans="1:2" x14ac:dyDescent="0.35">
      <c r="A115">
        <v>1</v>
      </c>
      <c r="B115" t="s">
        <v>143</v>
      </c>
    </row>
    <row r="116" spans="1:2" x14ac:dyDescent="0.35">
      <c r="A116">
        <v>1</v>
      </c>
      <c r="B116" t="s">
        <v>144</v>
      </c>
    </row>
    <row r="117" spans="1:2" x14ac:dyDescent="0.35">
      <c r="A117">
        <v>1</v>
      </c>
      <c r="B117" t="s">
        <v>145</v>
      </c>
    </row>
    <row r="118" spans="1:2" x14ac:dyDescent="0.35">
      <c r="A118">
        <v>1</v>
      </c>
      <c r="B118" t="s">
        <v>146</v>
      </c>
    </row>
    <row r="119" spans="1:2" x14ac:dyDescent="0.35">
      <c r="A119">
        <v>1</v>
      </c>
      <c r="B119" t="s">
        <v>147</v>
      </c>
    </row>
    <row r="120" spans="1:2" x14ac:dyDescent="0.35">
      <c r="A120">
        <v>1</v>
      </c>
      <c r="B120" t="s">
        <v>148</v>
      </c>
    </row>
    <row r="121" spans="1:2" x14ac:dyDescent="0.35">
      <c r="A121">
        <v>1</v>
      </c>
      <c r="B121" t="s">
        <v>149</v>
      </c>
    </row>
    <row r="122" spans="1:2" x14ac:dyDescent="0.35">
      <c r="A122">
        <v>1</v>
      </c>
      <c r="B122" t="s">
        <v>150</v>
      </c>
    </row>
    <row r="123" spans="1:2" x14ac:dyDescent="0.35">
      <c r="A123">
        <v>1</v>
      </c>
      <c r="B123" t="s">
        <v>151</v>
      </c>
    </row>
    <row r="124" spans="1:2" x14ac:dyDescent="0.35">
      <c r="A124">
        <v>1</v>
      </c>
      <c r="B124" t="s">
        <v>152</v>
      </c>
    </row>
    <row r="125" spans="1:2" x14ac:dyDescent="0.35">
      <c r="A125">
        <v>1</v>
      </c>
      <c r="B125" t="s">
        <v>153</v>
      </c>
    </row>
    <row r="126" spans="1:2" x14ac:dyDescent="0.35">
      <c r="A126">
        <v>1</v>
      </c>
      <c r="B126" t="s">
        <v>154</v>
      </c>
    </row>
    <row r="127" spans="1:2" x14ac:dyDescent="0.35">
      <c r="A127">
        <v>1</v>
      </c>
      <c r="B127" t="s">
        <v>155</v>
      </c>
    </row>
    <row r="128" spans="1:2" x14ac:dyDescent="0.35">
      <c r="A128">
        <v>1</v>
      </c>
      <c r="B128" t="s">
        <v>156</v>
      </c>
    </row>
    <row r="129" spans="1:2" x14ac:dyDescent="0.35">
      <c r="A129">
        <v>1</v>
      </c>
      <c r="B129" t="s">
        <v>157</v>
      </c>
    </row>
    <row r="130" spans="1:2" x14ac:dyDescent="0.35">
      <c r="A130">
        <v>1</v>
      </c>
      <c r="B130" t="s">
        <v>158</v>
      </c>
    </row>
    <row r="131" spans="1:2" x14ac:dyDescent="0.35">
      <c r="A131">
        <v>1</v>
      </c>
      <c r="B131" t="s">
        <v>159</v>
      </c>
    </row>
    <row r="132" spans="1:2" x14ac:dyDescent="0.35">
      <c r="A132">
        <v>1</v>
      </c>
      <c r="B132" t="s">
        <v>160</v>
      </c>
    </row>
    <row r="133" spans="1:2" x14ac:dyDescent="0.35">
      <c r="A133">
        <v>1</v>
      </c>
      <c r="B133" t="s">
        <v>161</v>
      </c>
    </row>
    <row r="134" spans="1:2" x14ac:dyDescent="0.35">
      <c r="A134">
        <v>1</v>
      </c>
      <c r="B134" t="s">
        <v>162</v>
      </c>
    </row>
    <row r="135" spans="1:2" x14ac:dyDescent="0.35">
      <c r="A135">
        <v>1</v>
      </c>
      <c r="B135" t="s">
        <v>163</v>
      </c>
    </row>
    <row r="136" spans="1:2" x14ac:dyDescent="0.35">
      <c r="A136">
        <v>1</v>
      </c>
      <c r="B136" t="s">
        <v>164</v>
      </c>
    </row>
    <row r="137" spans="1:2" x14ac:dyDescent="0.35">
      <c r="A137">
        <v>1</v>
      </c>
      <c r="B137" t="s">
        <v>165</v>
      </c>
    </row>
    <row r="138" spans="1:2" x14ac:dyDescent="0.35">
      <c r="A138">
        <v>1</v>
      </c>
      <c r="B138" t="s">
        <v>166</v>
      </c>
    </row>
    <row r="139" spans="1:2" x14ac:dyDescent="0.35">
      <c r="A139">
        <v>1</v>
      </c>
      <c r="B139" t="s">
        <v>167</v>
      </c>
    </row>
    <row r="140" spans="1:2" x14ac:dyDescent="0.35">
      <c r="A140">
        <v>1</v>
      </c>
      <c r="B140" t="s">
        <v>168</v>
      </c>
    </row>
    <row r="141" spans="1:2" x14ac:dyDescent="0.35">
      <c r="A141">
        <v>1</v>
      </c>
      <c r="B141" t="s">
        <v>169</v>
      </c>
    </row>
    <row r="142" spans="1:2" x14ac:dyDescent="0.35">
      <c r="A142">
        <v>1</v>
      </c>
      <c r="B142" t="s">
        <v>170</v>
      </c>
    </row>
    <row r="143" spans="1:2" x14ac:dyDescent="0.35">
      <c r="A143">
        <v>1</v>
      </c>
      <c r="B143" t="s">
        <v>171</v>
      </c>
    </row>
    <row r="144" spans="1:2" x14ac:dyDescent="0.35">
      <c r="A144">
        <v>1</v>
      </c>
      <c r="B144" t="s">
        <v>172</v>
      </c>
    </row>
    <row r="145" spans="1:2" x14ac:dyDescent="0.35">
      <c r="A145">
        <v>1</v>
      </c>
      <c r="B145" t="s">
        <v>173</v>
      </c>
    </row>
    <row r="146" spans="1:2" x14ac:dyDescent="0.35">
      <c r="A146">
        <v>1</v>
      </c>
      <c r="B146" t="s">
        <v>174</v>
      </c>
    </row>
    <row r="147" spans="1:2" x14ac:dyDescent="0.35">
      <c r="A147">
        <v>1</v>
      </c>
      <c r="B147" t="s">
        <v>175</v>
      </c>
    </row>
    <row r="148" spans="1:2" x14ac:dyDescent="0.35">
      <c r="A148">
        <v>1</v>
      </c>
      <c r="B148" t="s">
        <v>176</v>
      </c>
    </row>
    <row r="149" spans="1:2" x14ac:dyDescent="0.35">
      <c r="A149">
        <v>1</v>
      </c>
      <c r="B149" t="s">
        <v>177</v>
      </c>
    </row>
    <row r="150" spans="1:2" x14ac:dyDescent="0.35">
      <c r="A150">
        <v>1</v>
      </c>
      <c r="B150" t="s">
        <v>178</v>
      </c>
    </row>
    <row r="151" spans="1:2" x14ac:dyDescent="0.35">
      <c r="A151">
        <v>1</v>
      </c>
      <c r="B151" t="s">
        <v>179</v>
      </c>
    </row>
    <row r="152" spans="1:2" x14ac:dyDescent="0.35">
      <c r="A152">
        <v>1</v>
      </c>
      <c r="B152" t="s">
        <v>180</v>
      </c>
    </row>
    <row r="153" spans="1:2" x14ac:dyDescent="0.35">
      <c r="A153">
        <v>1</v>
      </c>
      <c r="B153" t="s">
        <v>181</v>
      </c>
    </row>
    <row r="154" spans="1:2" x14ac:dyDescent="0.35">
      <c r="A154">
        <v>1</v>
      </c>
      <c r="B154" t="s">
        <v>182</v>
      </c>
    </row>
    <row r="155" spans="1:2" x14ac:dyDescent="0.35">
      <c r="A155">
        <v>1</v>
      </c>
      <c r="B155" t="s">
        <v>183</v>
      </c>
    </row>
    <row r="156" spans="1:2" x14ac:dyDescent="0.35">
      <c r="A156">
        <v>1</v>
      </c>
      <c r="B156" t="s">
        <v>184</v>
      </c>
    </row>
    <row r="157" spans="1:2" x14ac:dyDescent="0.35">
      <c r="A157">
        <v>1</v>
      </c>
      <c r="B157" t="s">
        <v>185</v>
      </c>
    </row>
    <row r="158" spans="1:2" x14ac:dyDescent="0.35">
      <c r="A158">
        <v>1</v>
      </c>
      <c r="B158" t="s">
        <v>186</v>
      </c>
    </row>
    <row r="159" spans="1:2" x14ac:dyDescent="0.35">
      <c r="A159">
        <v>1</v>
      </c>
      <c r="B159" t="s">
        <v>187</v>
      </c>
    </row>
    <row r="160" spans="1:2" x14ac:dyDescent="0.35">
      <c r="A160">
        <v>1</v>
      </c>
      <c r="B160" t="s">
        <v>188</v>
      </c>
    </row>
    <row r="161" spans="1:2" x14ac:dyDescent="0.35">
      <c r="A161">
        <v>1</v>
      </c>
      <c r="B161" t="s">
        <v>189</v>
      </c>
    </row>
    <row r="162" spans="1:2" x14ac:dyDescent="0.35">
      <c r="A162">
        <v>1</v>
      </c>
      <c r="B162" t="s">
        <v>190</v>
      </c>
    </row>
    <row r="163" spans="1:2" x14ac:dyDescent="0.35">
      <c r="A163">
        <v>1</v>
      </c>
      <c r="B163" t="s">
        <v>191</v>
      </c>
    </row>
    <row r="164" spans="1:2" x14ac:dyDescent="0.35">
      <c r="A164">
        <v>1</v>
      </c>
      <c r="B164" t="s">
        <v>192</v>
      </c>
    </row>
    <row r="165" spans="1:2" x14ac:dyDescent="0.35">
      <c r="A165">
        <v>1</v>
      </c>
      <c r="B165" t="s">
        <v>193</v>
      </c>
    </row>
    <row r="166" spans="1:2" x14ac:dyDescent="0.35">
      <c r="A166">
        <v>1</v>
      </c>
      <c r="B166" t="s">
        <v>194</v>
      </c>
    </row>
    <row r="167" spans="1:2" x14ac:dyDescent="0.35">
      <c r="A167">
        <v>1</v>
      </c>
      <c r="B167" t="s">
        <v>195</v>
      </c>
    </row>
    <row r="168" spans="1:2" x14ac:dyDescent="0.35">
      <c r="A168">
        <v>1</v>
      </c>
      <c r="B168" t="s">
        <v>196</v>
      </c>
    </row>
    <row r="169" spans="1:2" x14ac:dyDescent="0.35">
      <c r="A169">
        <v>1</v>
      </c>
      <c r="B169" t="s">
        <v>197</v>
      </c>
    </row>
    <row r="170" spans="1:2" x14ac:dyDescent="0.35">
      <c r="A170">
        <v>1</v>
      </c>
      <c r="B170" t="s">
        <v>198</v>
      </c>
    </row>
    <row r="171" spans="1:2" x14ac:dyDescent="0.35">
      <c r="A171">
        <v>1</v>
      </c>
      <c r="B171" t="s">
        <v>199</v>
      </c>
    </row>
    <row r="172" spans="1:2" x14ac:dyDescent="0.35">
      <c r="A172">
        <v>1</v>
      </c>
      <c r="B172" t="s">
        <v>200</v>
      </c>
    </row>
    <row r="173" spans="1:2" x14ac:dyDescent="0.35">
      <c r="A173">
        <v>1</v>
      </c>
      <c r="B173" t="s">
        <v>201</v>
      </c>
    </row>
    <row r="174" spans="1:2" x14ac:dyDescent="0.35">
      <c r="A174">
        <v>1</v>
      </c>
      <c r="B174" t="s">
        <v>202</v>
      </c>
    </row>
    <row r="175" spans="1:2" x14ac:dyDescent="0.35">
      <c r="A175">
        <v>1</v>
      </c>
      <c r="B175" t="s">
        <v>203</v>
      </c>
    </row>
    <row r="176" spans="1:2" x14ac:dyDescent="0.35">
      <c r="A176">
        <v>1</v>
      </c>
      <c r="B176" t="s">
        <v>204</v>
      </c>
    </row>
    <row r="177" spans="1:2" x14ac:dyDescent="0.35">
      <c r="A177">
        <v>1</v>
      </c>
      <c r="B177" t="s">
        <v>205</v>
      </c>
    </row>
    <row r="178" spans="1:2" x14ac:dyDescent="0.35">
      <c r="A178">
        <v>1</v>
      </c>
      <c r="B178" t="s">
        <v>206</v>
      </c>
    </row>
    <row r="179" spans="1:2" x14ac:dyDescent="0.35">
      <c r="A179">
        <v>1</v>
      </c>
      <c r="B179" t="s">
        <v>207</v>
      </c>
    </row>
    <row r="180" spans="1:2" x14ac:dyDescent="0.35">
      <c r="A180">
        <v>1</v>
      </c>
      <c r="B180" t="s">
        <v>208</v>
      </c>
    </row>
    <row r="181" spans="1:2" x14ac:dyDescent="0.35">
      <c r="A181">
        <v>1</v>
      </c>
      <c r="B181" t="s">
        <v>209</v>
      </c>
    </row>
    <row r="182" spans="1:2" x14ac:dyDescent="0.35">
      <c r="A182">
        <v>1</v>
      </c>
      <c r="B182" t="s">
        <v>210</v>
      </c>
    </row>
    <row r="183" spans="1:2" x14ac:dyDescent="0.35">
      <c r="A183">
        <v>1</v>
      </c>
      <c r="B183" t="s">
        <v>211</v>
      </c>
    </row>
    <row r="184" spans="1:2" x14ac:dyDescent="0.35">
      <c r="A184">
        <v>1</v>
      </c>
      <c r="B184" t="s">
        <v>212</v>
      </c>
    </row>
    <row r="185" spans="1:2" x14ac:dyDescent="0.35">
      <c r="A185">
        <v>1</v>
      </c>
      <c r="B185" t="s">
        <v>213</v>
      </c>
    </row>
    <row r="186" spans="1:2" x14ac:dyDescent="0.35">
      <c r="A186">
        <v>1</v>
      </c>
      <c r="B186" t="s">
        <v>214</v>
      </c>
    </row>
    <row r="187" spans="1:2" x14ac:dyDescent="0.35">
      <c r="A187">
        <v>1</v>
      </c>
      <c r="B187" t="s">
        <v>215</v>
      </c>
    </row>
    <row r="188" spans="1:2" x14ac:dyDescent="0.35">
      <c r="A188">
        <v>1</v>
      </c>
      <c r="B188" t="s">
        <v>216</v>
      </c>
    </row>
    <row r="189" spans="1:2" x14ac:dyDescent="0.35">
      <c r="A189">
        <v>1</v>
      </c>
      <c r="B189" t="s">
        <v>217</v>
      </c>
    </row>
    <row r="190" spans="1:2" x14ac:dyDescent="0.35">
      <c r="A190">
        <v>1</v>
      </c>
      <c r="B190" t="s">
        <v>218</v>
      </c>
    </row>
    <row r="191" spans="1:2" x14ac:dyDescent="0.35">
      <c r="A191">
        <v>1</v>
      </c>
      <c r="B191" t="s">
        <v>219</v>
      </c>
    </row>
    <row r="192" spans="1:2" x14ac:dyDescent="0.35">
      <c r="A192">
        <v>1</v>
      </c>
      <c r="B192" t="s">
        <v>220</v>
      </c>
    </row>
    <row r="193" spans="1:2" x14ac:dyDescent="0.35">
      <c r="A193">
        <v>1</v>
      </c>
      <c r="B193" t="s">
        <v>221</v>
      </c>
    </row>
    <row r="194" spans="1:2" x14ac:dyDescent="0.35">
      <c r="A194">
        <v>1</v>
      </c>
      <c r="B194" t="s">
        <v>222</v>
      </c>
    </row>
    <row r="195" spans="1:2" x14ac:dyDescent="0.35">
      <c r="A195">
        <v>1</v>
      </c>
      <c r="B195" t="s">
        <v>223</v>
      </c>
    </row>
    <row r="196" spans="1:2" x14ac:dyDescent="0.35">
      <c r="A196">
        <v>1</v>
      </c>
      <c r="B196" t="s">
        <v>224</v>
      </c>
    </row>
    <row r="197" spans="1:2" x14ac:dyDescent="0.35">
      <c r="A197">
        <v>1</v>
      </c>
      <c r="B197" t="s">
        <v>225</v>
      </c>
    </row>
    <row r="198" spans="1:2" x14ac:dyDescent="0.35">
      <c r="A198">
        <v>1</v>
      </c>
      <c r="B198" t="s">
        <v>226</v>
      </c>
    </row>
    <row r="199" spans="1:2" x14ac:dyDescent="0.35">
      <c r="A199">
        <v>1</v>
      </c>
      <c r="B199" t="s">
        <v>227</v>
      </c>
    </row>
    <row r="200" spans="1:2" x14ac:dyDescent="0.35">
      <c r="A200">
        <v>1</v>
      </c>
      <c r="B200" t="s">
        <v>228</v>
      </c>
    </row>
    <row r="201" spans="1:2" x14ac:dyDescent="0.35">
      <c r="A201">
        <v>1</v>
      </c>
      <c r="B201" t="s">
        <v>229</v>
      </c>
    </row>
    <row r="202" spans="1:2" x14ac:dyDescent="0.35">
      <c r="A202">
        <v>1</v>
      </c>
      <c r="B202" t="s">
        <v>230</v>
      </c>
    </row>
    <row r="203" spans="1:2" x14ac:dyDescent="0.35">
      <c r="A203">
        <v>1</v>
      </c>
      <c r="B203" t="s">
        <v>231</v>
      </c>
    </row>
    <row r="204" spans="1:2" x14ac:dyDescent="0.35">
      <c r="A204">
        <v>1</v>
      </c>
      <c r="B204" t="s">
        <v>232</v>
      </c>
    </row>
    <row r="205" spans="1:2" x14ac:dyDescent="0.35">
      <c r="A205">
        <v>1</v>
      </c>
      <c r="B205" t="s">
        <v>233</v>
      </c>
    </row>
    <row r="206" spans="1:2" x14ac:dyDescent="0.35">
      <c r="A206">
        <v>1</v>
      </c>
      <c r="B206" t="s">
        <v>234</v>
      </c>
    </row>
    <row r="207" spans="1:2" x14ac:dyDescent="0.35">
      <c r="A207">
        <v>1</v>
      </c>
      <c r="B207" t="s">
        <v>235</v>
      </c>
    </row>
    <row r="208" spans="1:2" x14ac:dyDescent="0.35">
      <c r="A208">
        <v>1</v>
      </c>
      <c r="B208" t="s">
        <v>236</v>
      </c>
    </row>
    <row r="209" spans="1:2" x14ac:dyDescent="0.35">
      <c r="A209">
        <v>1</v>
      </c>
      <c r="B209" t="s">
        <v>237</v>
      </c>
    </row>
    <row r="210" spans="1:2" x14ac:dyDescent="0.35">
      <c r="A210">
        <v>1</v>
      </c>
      <c r="B210" t="s">
        <v>238</v>
      </c>
    </row>
    <row r="211" spans="1:2" x14ac:dyDescent="0.35">
      <c r="A211">
        <v>1</v>
      </c>
      <c r="B211" t="s">
        <v>239</v>
      </c>
    </row>
    <row r="212" spans="1:2" x14ac:dyDescent="0.35">
      <c r="A212">
        <v>1</v>
      </c>
      <c r="B212" t="s">
        <v>240</v>
      </c>
    </row>
    <row r="213" spans="1:2" x14ac:dyDescent="0.35">
      <c r="A213">
        <v>1</v>
      </c>
      <c r="B213" t="s">
        <v>241</v>
      </c>
    </row>
    <row r="214" spans="1:2" x14ac:dyDescent="0.35">
      <c r="A214">
        <v>1</v>
      </c>
      <c r="B214" t="s">
        <v>242</v>
      </c>
    </row>
    <row r="215" spans="1:2" x14ac:dyDescent="0.35">
      <c r="A215">
        <v>1</v>
      </c>
      <c r="B215" t="s">
        <v>243</v>
      </c>
    </row>
    <row r="216" spans="1:2" x14ac:dyDescent="0.35">
      <c r="A216">
        <v>1</v>
      </c>
      <c r="B216" t="s">
        <v>244</v>
      </c>
    </row>
    <row r="217" spans="1:2" x14ac:dyDescent="0.35">
      <c r="A217">
        <v>1</v>
      </c>
      <c r="B217" t="s">
        <v>245</v>
      </c>
    </row>
    <row r="218" spans="1:2" x14ac:dyDescent="0.35">
      <c r="A218">
        <v>1</v>
      </c>
      <c r="B218" t="s">
        <v>246</v>
      </c>
    </row>
  </sheetData>
  <sortState xmlns:xlrd2="http://schemas.microsoft.com/office/spreadsheetml/2017/richdata2" ref="G2:H28">
    <sortCondition ref="G2:G2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FAA8-2AD1-47A2-B50A-71D946517C4A}">
  <dimension ref="A2"/>
  <sheetViews>
    <sheetView workbookViewId="0">
      <selection activeCell="A2" sqref="A2"/>
    </sheetView>
  </sheetViews>
  <sheetFormatPr defaultRowHeight="17.25" x14ac:dyDescent="0.35"/>
  <sheetData>
    <row r="2" spans="1:1" ht="409.5" x14ac:dyDescent="0.35">
      <c r="A2" s="9" t="s">
        <v>263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6CB39E9BFDFE43900CDBBAFF64FC79" ma:contentTypeVersion="14" ma:contentTypeDescription="Create a new document." ma:contentTypeScope="" ma:versionID="2c84b8a7ebe908a271bd7c560640a030">
  <xsd:schema xmlns:xsd="http://www.w3.org/2001/XMLSchema" xmlns:xs="http://www.w3.org/2001/XMLSchema" xmlns:p="http://schemas.microsoft.com/office/2006/metadata/properties" xmlns:ns3="33e846e4-b8e2-4769-a235-8f3600cdaddc" xmlns:ns4="0f090cbf-5ec9-4830-9eac-728ac41f780e" targetNamespace="http://schemas.microsoft.com/office/2006/metadata/properties" ma:root="true" ma:fieldsID="ebc6da5decb84f318921d986a2a4f81f" ns3:_="" ns4:_="">
    <xsd:import namespace="33e846e4-b8e2-4769-a235-8f3600cdaddc"/>
    <xsd:import namespace="0f090cbf-5ec9-4830-9eac-728ac41f780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846e4-b8e2-4769-a235-8f3600cdad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_activity" ma:index="13" nillable="true" ma:displayName="_activity" ma:hidden="true" ma:internalName="_activity">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090cbf-5ec9-4830-9eac-728ac41f780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3e846e4-b8e2-4769-a235-8f3600cdadd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468487-BE05-45B0-B691-9022A0EE3B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e846e4-b8e2-4769-a235-8f3600cdaddc"/>
    <ds:schemaRef ds:uri="0f090cbf-5ec9-4830-9eac-728ac41f78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5B6326-56B5-4EBE-A764-E139A48E9162}">
  <ds:schemaRefs>
    <ds:schemaRef ds:uri="http://purl.org/dc/elements/1.1/"/>
    <ds:schemaRef ds:uri="http://schemas.openxmlformats.org/package/2006/metadata/core-properties"/>
    <ds:schemaRef ds:uri="http://schemas.microsoft.com/office/2006/metadata/properties"/>
    <ds:schemaRef ds:uri="0f090cbf-5ec9-4830-9eac-728ac41f780e"/>
    <ds:schemaRef ds:uri="33e846e4-b8e2-4769-a235-8f3600cdaddc"/>
    <ds:schemaRef ds:uri="http://schemas.microsoft.com/office/2006/documentManagement/types"/>
    <ds:schemaRef ds:uri="http://purl.org/dc/term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89C5CFBE-AB69-41B4-8765-8F9B1B6095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2025 data</vt:lpstr>
      <vt:lpstr>2025 Calculations</vt:lpstr>
      <vt:lpstr>Sheet1</vt: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Weckle</dc:creator>
  <cp:lastModifiedBy>Amy Weckle</cp:lastModifiedBy>
  <cp:lastPrinted>2023-09-13T00:43:35Z</cp:lastPrinted>
  <dcterms:created xsi:type="dcterms:W3CDTF">2023-09-06T20:31:02Z</dcterms:created>
  <dcterms:modified xsi:type="dcterms:W3CDTF">2025-01-27T22:20:47Z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0x010100336CB39E9BFDFE43900CDBBAFF64FC79</vt:lpwstr>
  </property>
</Properties>
</file>